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updateLinks="never" codeName="ThisWorkbook" defaultThemeVersion="124226"/>
  <mc:AlternateContent xmlns:mc="http://schemas.openxmlformats.org/markup-compatibility/2006">
    <mc:Choice Requires="x15">
      <x15ac:absPath xmlns:x15ac="http://schemas.microsoft.com/office/spreadsheetml/2010/11/ac" url="C:\Users\lfiacre\Documents\NouveauxPFàenvoyer\"/>
    </mc:Choice>
  </mc:AlternateContent>
  <xr:revisionPtr revIDLastSave="0" documentId="8_{F5B5C647-7AA5-46D1-82B0-804505FCB52C}" xr6:coauthVersionLast="36" xr6:coauthVersionMax="36" xr10:uidLastSave="{00000000-0000-0000-0000-000000000000}"/>
  <workbookProtection workbookAlgorithmName="SHA-512" workbookHashValue="IER3c9JuNG+T2oV4/ZL1h/Q5cbMzXBvePZAPVnDF6nhyw1vowx5mGaC4PuViotzYu5R55iNpxHioIQn8m7LRlA==" workbookSaltValue="6g6z9WdJIVGQsaFpHEhfsA==" workbookSpinCount="100000" lockStructure="1"/>
  <bookViews>
    <workbookView xWindow="0" yWindow="0" windowWidth="28800" windowHeight="12225" tabRatio="703" firstSheet="4" activeTab="4" xr2:uid="{4BE93CBF-7E4E-4187-BB02-E7C4FA4B0F62}"/>
  </bookViews>
  <sheets>
    <sheet name="Accueil" sheetId="81" r:id="rId1"/>
    <sheet name="0-Présentation typeaction" sheetId="51" r:id="rId2"/>
    <sheet name="1-Investissements immatériels" sheetId="80" r:id="rId3"/>
    <sheet name="2-Taux forfaitaire" sheetId="88" r:id="rId4"/>
    <sheet name="Syn pf Bénéficiaire" sheetId="84" r:id="rId5"/>
    <sheet name="Syn pf Instructeur" sheetId="91" state="hidden" r:id="rId6"/>
    <sheet name="Annexe fi DJ" sheetId="77" state="hidden" r:id="rId7"/>
  </sheets>
  <definedNames>
    <definedName name="à_choisir_dans_le_menu_déroulant">#REF!</definedName>
    <definedName name="P.Z.Gestion_de_la_feuille">#REF!</definedName>
    <definedName name="P_Z_0_B_COLONNE_COMMENTAIRE_SI_INDICATION_STANDARD">#REF!</definedName>
    <definedName name="P_Z_0_B_COLONNE_COMMENTAIRE_SI_LIBELLE_STANDARD">#REF!</definedName>
    <definedName name="P_Z_0_B_COLONNE_MOTIFS_INELIGIBILITE_INDICATION_STANDARD">#REF!</definedName>
    <definedName name="P_Z_0_B_COLONNE_MOTIFS_INELIGIBILITE_LIBELLE_STANDARD">#REF!</definedName>
    <definedName name="P_Z_0_B_COLONNE_MT_ELIGIBLE_LIBELLE_STANDARD">#REF!</definedName>
    <definedName name="P_Z_0_B_COLONNE_MT_INELIGIBLE_LIBELLE_STANDARD">#REF!</definedName>
    <definedName name="P_Z_0_B_COLONNE_MT_MAX_LIBELLE_STANDARD">#REF!</definedName>
    <definedName name="P_Z_0_B_COLONNE_MT_PRES_HT_INDICATION_STANDARD">#REF!</definedName>
    <definedName name="P_Z_0_B_COLONNE_MT_PRES_HT_LIBELLE_STANDARD">#REF!</definedName>
    <definedName name="P_Z_0_B_COLONNE_MT_PRES_INDICATION_STANDARD">#REF!</definedName>
    <definedName name="P_Z_0_B_COLONNE_MT_PRES_LIBELLE_STANDARD">#REF!</definedName>
    <definedName name="P_Z_0_B_COLONNE_MT_PRES_TVA_INDICATION_STANDARD">#REF!</definedName>
    <definedName name="P_Z_0_B_COLONNE_MT_PRES_TVA_LIBELLE_STANDARD">#REF!</definedName>
    <definedName name="P_Z_0_B_COLONNE_MT_RAISONNABLE_LIBELLE_STANDARD">#REF!</definedName>
    <definedName name="P_Z_0_B_COLONNE_POSTE_INDICATION_STANDARD">#REF!</definedName>
    <definedName name="P_Z_0_B_COLONNE_POSTE_LIBELLE_STANDARD">#REF!</definedName>
    <definedName name="P_Z_0_B_COLONNE_SOUS_OPERATION_INDICATION_STANDARD">#REF!</definedName>
    <definedName name="P_Z_0_B_COLONNE_SOUS_OPERATION_LIBELLE_STANDARD">#REF!</definedName>
    <definedName name="P_Z_0_B_COLONNES_MARCHE_2_DEVIS">#REF!</definedName>
    <definedName name="P_Z_0_B_COLONNES_MARCHE_3_DEVIS">#REF!</definedName>
    <definedName name="P_Z_0_B_UTILISATION_COUT_RAISONNABLE">#REF!</definedName>
    <definedName name="P_Z_0_B_UTILISATION_LIBELLES_DESCRIPTIONS">#REF!</definedName>
    <definedName name="P_Z_0_B_UTILISATION_MT_MAX">#REF!</definedName>
    <definedName name="P_Z_0_B_UTILISATION_SOUS_OPERATIONS">#REF!</definedName>
    <definedName name="P_Z_0_B_UTILISATION_TVA">#REF!</definedName>
    <definedName name="P_Z_0_N_COLONNE_COMMENTAIRE_SI_INDICATION_DEFAUT">#REF!</definedName>
    <definedName name="P_Z_0_N_COLONNE_COMMENTAIRE_SI_INDICATION_STANDARD">#REF!</definedName>
    <definedName name="P_Z_0_N_COLONNE_COMMENTAIRE_SI_LIBELLE_DEFAUT">#REF!</definedName>
    <definedName name="P_Z_0_N_COLONNE_COMMENTAIRE_SI_LIBELLE_STANDARD">#REF!</definedName>
    <definedName name="P_Z_0_N_COLONNE_MOTIFS_INELIGIBILITE_INDICATION_DEFAUT">#REF!</definedName>
    <definedName name="P_Z_0_N_COLONNE_MOTIFS_INELIGIBILITE_INDICATION_STANDARD">#REF!</definedName>
    <definedName name="P_Z_0_N_COLONNE_MOTIFS_INELIGIBILITE_LIBELLE_DEFAUT">#REF!</definedName>
    <definedName name="P_Z_0_N_COLONNE_MOTIFS_INELIGIBILITE_LIBELLE_STANDARD">#REF!</definedName>
    <definedName name="P_Z_0_N_COLONNE_MT_ELIGIBLE_LIBELLE_DEFAUT">#REF!</definedName>
    <definedName name="P_Z_0_N_COLONNE_MT_ELIGIBLE_LIBELLE_STANDARD">#REF!</definedName>
    <definedName name="P_Z_0_N_COLONNE_MT_INELIGIBLE_LIBELLE_DEFAUT">#REF!</definedName>
    <definedName name="P_Z_0_N_COLONNE_MT_INELIGIBLE_LIBELLE_STANDARD">#REF!</definedName>
    <definedName name="P_Z_0_N_COLONNE_MT_MAX_LIBELLE_DEFAUT">#REF!</definedName>
    <definedName name="P_Z_0_N_COLONNE_MT_MAX_LIBELLE_STANDARD">#REF!</definedName>
    <definedName name="P_Z_0_N_COLONNE_MT_PRES_HT_INDICATION_DEFAUT">#REF!</definedName>
    <definedName name="P_Z_0_N_COLONNE_MT_PRES_HT_INDICATION_STANDARD">#REF!</definedName>
    <definedName name="P_Z_0_N_COLONNE_MT_PRES_HT_LIBELLE_DEFAUT">#REF!</definedName>
    <definedName name="P_Z_0_N_COLONNE_MT_PRES_HT_LIBELLE_STANDARD">#REF!</definedName>
    <definedName name="P_Z_0_N_COLONNE_MT_PRES_INDICATION_DEFAUT">#REF!</definedName>
    <definedName name="P_Z_0_N_COLONNE_MT_PRES_INDICATION_STANDARD">#REF!</definedName>
    <definedName name="P_Z_0_N_COLONNE_MT_PRES_LIBELLE_DEFAUT">#REF!</definedName>
    <definedName name="P_Z_0_N_COLONNE_MT_PRES_LIBELLE_STANDARD">#REF!</definedName>
    <definedName name="P_Z_0_N_COLONNE_MT_PRES_TVA_INDICATION_DEFAUT">#REF!</definedName>
    <definedName name="P_Z_0_N_COLONNE_MT_PRES_TVA_INDICATION_STANDARD">#REF!</definedName>
    <definedName name="P_Z_0_N_COLONNE_MT_PRES_TVA_LIBELLE_DEFAUT">#REF!</definedName>
    <definedName name="P_Z_0_N_COLONNE_MT_PRES_TVA_LIBELLE_STANDARD">#REF!</definedName>
    <definedName name="P_Z_0_N_COLONNE_MT_RAISONNABLE_DEFAUT">#REF!</definedName>
    <definedName name="P_Z_0_N_COLONNE_MT_RAISONNABLE_STANDARD">#REF!</definedName>
    <definedName name="P_Z_0_N_COLONNE_POSTE_INDICATION_DEFAUT">#REF!</definedName>
    <definedName name="P_Z_0_N_COLONNE_POSTE_INDICATION_STANDARD">#REF!</definedName>
    <definedName name="P_Z_0_N_COLONNE_POSTE_LIBELLE_DEFAUT">#REF!</definedName>
    <definedName name="P_Z_0_N_COLONNE_POSTE_LIBELLE_STANDARD">#REF!</definedName>
    <definedName name="P_Z_0_N_COLONNE_SOUS_OPERATION_INDICATION_DEFAUT">#REF!</definedName>
    <definedName name="P_Z_0_N_COLONNE_SOUS_OPERATION_INDICATION_STANDARD">#REF!</definedName>
    <definedName name="P_Z_0_N_COLONNE_SOUS_OPERATION_LIBELLE_DEFAUT">#REF!</definedName>
    <definedName name="P_Z_0_N_COLONNE_SOUS_OPERATION_LIBELLE_STANDARD">#REF!</definedName>
    <definedName name="P_Z_0_N_COLONNES_MARCHE_2_DEVIS_SEUIL">#REF!</definedName>
    <definedName name="P_Z_0_N_COLONNES_MARCHE_3_DEVIS_SEUIL">#REF!</definedName>
    <definedName name="P_Z_0_R_LIBELLES_DESCRIPTIONS">#REF!</definedName>
    <definedName name="P_Z_0_R_LIBELLES_DESCRIPTIONS_1">#REF!</definedName>
    <definedName name="P_Z_0_R_LIBELLES_DESCRIPTIONS_10">#REF!</definedName>
    <definedName name="P_Z_0_R_LIBELLES_DESCRIPTIONS_11">#REF!</definedName>
    <definedName name="P_Z_0_R_LIBELLES_DESCRIPTIONS_12">#REF!</definedName>
    <definedName name="P_Z_0_R_LIBELLES_DESCRIPTIONS_13">#REF!</definedName>
    <definedName name="P_Z_0_R_LIBELLES_DESCRIPTIONS_14">#REF!</definedName>
    <definedName name="P_Z_0_R_LIBELLES_DESCRIPTIONS_15">#REF!</definedName>
    <definedName name="P_Z_0_R_LIBELLES_DESCRIPTIONS_16">#REF!</definedName>
    <definedName name="P_Z_0_R_LIBELLES_DESCRIPTIONS_17">#REF!</definedName>
    <definedName name="P_Z_0_R_LIBELLES_DESCRIPTIONS_18">#REF!</definedName>
    <definedName name="P_Z_0_R_LIBELLES_DESCRIPTIONS_19">#REF!</definedName>
    <definedName name="P_Z_0_R_LIBELLES_DESCRIPTIONS_2">#REF!</definedName>
    <definedName name="P_Z_0_R_LIBELLES_DESCRIPTIONS_20">#REF!</definedName>
    <definedName name="P_Z_0_R_LIBELLES_DESCRIPTIONS_3">#REF!</definedName>
    <definedName name="P_Z_0_R_LIBELLES_DESCRIPTIONS_4">#REF!</definedName>
    <definedName name="P_Z_0_R_LIBELLES_DESCRIPTIONS_5">#REF!</definedName>
    <definedName name="P_Z_0_R_LIBELLES_DESCRIPTIONS_6">#REF!</definedName>
    <definedName name="P_Z_0_R_LIBELLES_DESCRIPTIONS_7">#REF!</definedName>
    <definedName name="P_Z_0_R_LIBELLES_DESCRIPTIONS_8">#REF!</definedName>
    <definedName name="P_Z_0_R_LIBELLES_DESCRIPTIONS_9">#REF!</definedName>
    <definedName name="P_Z_0_R_LIBELLES_MARCHES_RAISONNABLES">#REF!</definedName>
    <definedName name="P_Z_0_R_LIBELLES_MARCHES_RAISONNABLES_1">#REF!</definedName>
    <definedName name="P_Z_0_R_LIBELLES_MARCHES_RAISONNABLES_2">#REF!</definedName>
    <definedName name="P_Z_0_R_LIBELLES_MARCHES_RAISONNABLES_3">#REF!</definedName>
    <definedName name="P_Z_0_R_LIBELLES_MARCHES_RAISONNABLES_4">#REF!</definedName>
    <definedName name="P_Z_0_R_LIBELLES_MARCHES_RAISONNABLES_5">#REF!</definedName>
    <definedName name="P_Z_0_R_LIBELLES_MARCHES_RAISONNABLES_OK">#REF!</definedName>
    <definedName name="P_Z_0_R_LIBELLES_MOTIFS_INELIGIBILITE">#REF!</definedName>
    <definedName name="P_Z_0_R_LIBELLES_POSTES">#REF!</definedName>
    <definedName name="P_Z_0_R_LIBELLES_POSTES_1">#REF!</definedName>
    <definedName name="P_Z_0_R_LIBELLES_POSTES_10">#REF!</definedName>
    <definedName name="P_Z_0_R_LIBELLES_POSTES_11">#REF!</definedName>
    <definedName name="P_Z_0_R_LIBELLES_POSTES_12">#REF!</definedName>
    <definedName name="P_Z_0_R_LIBELLES_POSTES_13">#REF!</definedName>
    <definedName name="P_Z_0_R_LIBELLES_POSTES_14">#REF!</definedName>
    <definedName name="P_Z_0_R_LIBELLES_POSTES_15">#REF!</definedName>
    <definedName name="P_Z_0_R_LIBELLES_POSTES_16">#REF!</definedName>
    <definedName name="P_Z_0_R_LIBELLES_POSTES_17">#REF!</definedName>
    <definedName name="P_Z_0_R_LIBELLES_POSTES_18">#REF!</definedName>
    <definedName name="P_Z_0_R_LIBELLES_POSTES_19">#REF!</definedName>
    <definedName name="P_Z_0_R_LIBELLES_POSTES_2">#REF!</definedName>
    <definedName name="P_Z_0_R_LIBELLES_POSTES_20">#REF!</definedName>
    <definedName name="P_Z_0_R_LIBELLES_POSTES_3">#REF!</definedName>
    <definedName name="P_Z_0_R_LIBELLES_POSTES_4">#REF!</definedName>
    <definedName name="P_Z_0_R_LIBELLES_POSTES_5">#REF!</definedName>
    <definedName name="P_Z_0_R_LIBELLES_POSTES_6">#REF!</definedName>
    <definedName name="P_Z_0_R_LIBELLES_POSTES_7">#REF!</definedName>
    <definedName name="P_Z_0_R_LIBELLES_POSTES_8">#REF!</definedName>
    <definedName name="P_Z_0_R_LIBELLES_POSTES_9">#REF!</definedName>
    <definedName name="P_Z_0_R_LIBELLES_SOUS_OPERATIONS">#REF!</definedName>
    <definedName name="P_Z_0_R_LIBELLES_SOUS_OPERATIONS_">#REF!</definedName>
    <definedName name="P_Z_0_R_LIBELLES_SOUS_OPERATIONS_1">#REF!</definedName>
    <definedName name="P_Z_0_R_LIBELLES_SOUS_OPERATIONS_10">#REF!</definedName>
    <definedName name="P_Z_0_R_LIBELLES_SOUS_OPERATIONS_11">#REF!</definedName>
    <definedName name="P_Z_0_R_LIBELLES_SOUS_OPERATIONS_12">#REF!</definedName>
    <definedName name="P_Z_0_R_LIBELLES_SOUS_OPERATIONS_13">#REF!</definedName>
    <definedName name="P_Z_0_R_LIBELLES_SOUS_OPERATIONS_14">#REF!</definedName>
    <definedName name="P_Z_0_R_LIBELLES_SOUS_OPERATIONS_15">#REF!</definedName>
    <definedName name="P_Z_0_R_LIBELLES_SOUS_OPERATIONS_16">#REF!</definedName>
    <definedName name="P_Z_0_R_LIBELLES_SOUS_OPERATIONS_17">#REF!</definedName>
    <definedName name="P_Z_0_R_LIBELLES_SOUS_OPERATIONS_18">#REF!</definedName>
    <definedName name="P_Z_0_R_LIBELLES_SOUS_OPERATIONS_19">#REF!</definedName>
    <definedName name="P_Z_0_R_LIBELLES_SOUS_OPERATIONS_2">#REF!</definedName>
    <definedName name="P_Z_0_R_LIBELLES_SOUS_OPERATIONS_20">#REF!</definedName>
    <definedName name="P_Z_0_R_LIBELLES_SOUS_OPERATIONS_3">#REF!</definedName>
    <definedName name="P_Z_0_R_LIBELLES_SOUS_OPERATIONS_4">#REF!</definedName>
    <definedName name="P_Z_0_R_LIBELLES_SOUS_OPERATIONS_5">#REF!</definedName>
    <definedName name="P_Z_0_R_LIBELLES_SOUS_OPERATIONS_6">#REF!</definedName>
    <definedName name="P_Z_0_R_LIBELLES_SOUS_OPERATIONS_7">#REF!</definedName>
    <definedName name="P_Z_0_R_LIBELLES_SOUS_OPERATIONS_8">#REF!</definedName>
    <definedName name="P_Z_0_R_LIBELLES_SOUS_OPERATIONS_9">#REF!</definedName>
    <definedName name="P_Z_0_R_LIBELLES_UNITES">#REF!</definedName>
    <definedName name="P_Z_0_R_LIBELLES_UNITES_1">#REF!</definedName>
    <definedName name="P_Z_0_R_LIBELLES_UNITES_10">#REF!</definedName>
    <definedName name="P_Z_0_R_LIBELLES_UNITES_11">#REF!</definedName>
    <definedName name="P_Z_0_R_LIBELLES_UNITES_12">#REF!</definedName>
    <definedName name="P_Z_0_R_LIBELLES_UNITES_13">#REF!</definedName>
    <definedName name="P_Z_0_R_LIBELLES_UNITES_14">#REF!</definedName>
    <definedName name="P_Z_0_R_LIBELLES_UNITES_15">#REF!</definedName>
    <definedName name="P_Z_0_R_LIBELLES_UNITES_16">#REF!</definedName>
    <definedName name="P_Z_0_R_LIBELLES_UNITES_17">#REF!</definedName>
    <definedName name="P_Z_0_R_LIBELLES_UNITES_18">#REF!</definedName>
    <definedName name="P_Z_0_R_LIBELLES_UNITES_19">#REF!</definedName>
    <definedName name="P_Z_0_R_LIBELLES_UNITES_2">#REF!</definedName>
    <definedName name="P_Z_0_R_LIBELLES_UNITES_20">#REF!</definedName>
    <definedName name="P_Z_0_R_LIBELLES_UNITES_3">#REF!</definedName>
    <definedName name="P_Z_0_R_LIBELLES_UNITES_4">#REF!</definedName>
    <definedName name="P_Z_0_R_LIBELLES_UNITES_5">#REF!</definedName>
    <definedName name="P_Z_0_R_LIBELLES_UNITES_6">#REF!</definedName>
    <definedName name="P_Z_0_R_LIBELLES_UNITES_7">#REF!</definedName>
    <definedName name="P_Z_0_R_LIBELLES_UNITES_8">#REF!</definedName>
    <definedName name="P_Z_0_R_LIBELLES_UNITES_9">#REF!</definedName>
    <definedName name="P_Z_1_B_COLONNE_COMMENTAIRE">#REF!</definedName>
    <definedName name="P_Z_1_B_COLONNE_COMMENTAIRE_ACTIVE">#REF!</definedName>
    <definedName name="P_Z_1_B_COLONNE_COMMENTAIRE_INDICATION">#REF!</definedName>
    <definedName name="P_Z_1_B_COLONNE_COMMENTAIRE_OBLIGATOIRE">#REF!</definedName>
    <definedName name="P_Z_1_B_COLONNE_COMMENTAIRE_SI_LIBELLE_STANDARD">#REF!</definedName>
    <definedName name="P_Z_1_B_COLONNE_CT_RAISONNABLE_FOURNISSEUR_2">#REF!</definedName>
    <definedName name="P_Z_1_B_COLONNE_CT_RAISONNABLE_FOURNISSEUR_2_INDICATION">#REF!</definedName>
    <definedName name="P_Z_1_B_COLONNE_CT_RAISONNABLE_FOURNISSEUR_3">#REF!</definedName>
    <definedName name="P_Z_1_B_COLONNE_CT_RAISONNABLE_FOURNISSEUR_3_INDICATION">#REF!</definedName>
    <definedName name="P_Z_1_B_COLONNE_CT_RAISONNABLE_JUSTIFICATIF_2">#REF!</definedName>
    <definedName name="P_Z_1_B_COLONNE_CT_RAISONNABLE_JUSTIFICATIF_2_INDICATION">#REF!</definedName>
    <definedName name="P_Z_1_B_COLONNE_CT_RAISONNABLE_JUSTIFICATIF_3">#REF!</definedName>
    <definedName name="P_Z_1_B_COLONNE_CT_RAISONNABLE_JUSTIFICATIF_3_INDICATION">#REF!</definedName>
    <definedName name="P_Z_1_B_COLONNE_CT_RAISONNABLE_MARCHE">#REF!</definedName>
    <definedName name="P_Z_1_B_COLONNE_CT_RAISONNABLE_MARCHE_INDICATION">#REF!</definedName>
    <definedName name="P_Z_1_B_COLONNE_CT_RAISONNABLE_MT_HT_2">#REF!</definedName>
    <definedName name="P_Z_1_B_COLONNE_CT_RAISONNABLE_MT_HT_2_INDICATION">#REF!</definedName>
    <definedName name="P_Z_1_B_COLONNE_CT_RAISONNABLE_MT_HT_3">#REF!</definedName>
    <definedName name="P_Z_1_B_COLONNE_CT_RAISONNABLE_MT_HT_3_INDICATION">#REF!</definedName>
    <definedName name="P_Z_1_B_COLONNE_CT_RAISONNABLE_MT_TVA_2">#REF!</definedName>
    <definedName name="P_Z_1_B_COLONNE_CT_RAISONNABLE_MT_TVA_2_INDICATION">#REF!</definedName>
    <definedName name="P_Z_1_B_COLONNE_CT_RAISONNABLE_MT_TVA_3">#REF!</definedName>
    <definedName name="P_Z_1_B_COLONNE_CT_RAISONNABLE_MT_TVA_3_INDICATION">#REF!</definedName>
    <definedName name="P_Z_1_B_COLONNE_DESCRIPTION">#REF!</definedName>
    <definedName name="P_Z_1_B_COLONNE_DESCRIPTION_INDICATION">#REF!</definedName>
    <definedName name="P_Z_1_B_COLONNE_FOURNISSEUR">#REF!</definedName>
    <definedName name="P_Z_1_B_COLONNE_FOURNISSEUR_INDICATION">#REF!</definedName>
    <definedName name="P_Z_1_B_COLONNE_JUSTIFICATIF">#REF!</definedName>
    <definedName name="P_Z_1_B_COLONNE_JUSTIFICATIF_INDICATION">#REF!</definedName>
    <definedName name="P_Z_1_B_COLONNE_MOTIFS_INELIGIBILITE_LIBELLE_STANDARD">#REF!</definedName>
    <definedName name="P_Z_1_B_COLONNE_MT_ELIGIBLE_LIBELLE_STANDARD">#REF!</definedName>
    <definedName name="P_Z_1_B_COLONNE_MT_INELIGIBLE_LIBELLE_STANDARD">#REF!</definedName>
    <definedName name="P_Z_1_B_COLONNE_MT_MAX_ACTIVE">#REF!</definedName>
    <definedName name="P_Z_1_B_COLONNE_MT_MAX_LIBELLE_STANDARD">#REF!</definedName>
    <definedName name="P_Z_1_B_COLONNE_MT_PRESENTE_HT">#REF!</definedName>
    <definedName name="P_Z_1_B_COLONNE_MT_PRESENTE_HT_INDICATION">#REF!</definedName>
    <definedName name="P_Z_1_B_COLONNE_MT_PRESENTE_TVA">#REF!</definedName>
    <definedName name="P_Z_1_B_COLONNE_MT_PRESENTE_TVA_INDICATION">#REF!</definedName>
    <definedName name="P_Z_1_B_COLONNE_MT_RAISONNABLE_LIBELLE_STANDARD">#REF!</definedName>
    <definedName name="P_Z_1_B_COLONNE_POSTE">#REF!</definedName>
    <definedName name="P_Z_1_B_COLONNE_POSTE_INDICATION">#REF!</definedName>
    <definedName name="P_Z_1_B_COLONNE_QUANTITE">#REF!</definedName>
    <definedName name="P_Z_1_B_COLONNE_QUANTITE_ACTIVE">#REF!</definedName>
    <definedName name="P_Z_1_B_COLONNE_QUANTITE_INDICATION">#REF!</definedName>
    <definedName name="P_Z_1_B_COLONNE_QUANTITE_OBLIGATOIRE">#REF!</definedName>
    <definedName name="P_Z_1_B_COLONNE_SOUS_OPERATION">#REF!</definedName>
    <definedName name="P_Z_1_B_COLONNE_SOUS_OPERATION_INDICATION">#REF!</definedName>
    <definedName name="P_Z_1_B_COLONNE_UNITE">#REF!</definedName>
    <definedName name="P_Z_1_B_COLONNE_UNITE_ACTIVE">#REF!</definedName>
    <definedName name="P_Z_1_B_COLONNE_UNITE_INDICATION">#REF!</definedName>
    <definedName name="P_Z_1_B_COLONNE_UNITE_OBLIGATOIRE">#REF!</definedName>
    <definedName name="P_Z_1_B_EXEMPLE_UTILISATION">#REF!</definedName>
    <definedName name="P_Z_1_B_INTITULE_DEPENSES_DEVIS_STANDARD">#REF!</definedName>
    <definedName name="P_Z_1_B_UFD">#REF!</definedName>
    <definedName name="P_Z_1_B_ULD">#REF!</definedName>
    <definedName name="P_Z_1_B_UTILISATION_FILTRE_DESCRIPTIONS">#REF!</definedName>
    <definedName name="P_Z_1_B_UTILISATION_FILTRE_POSTES">#REF!</definedName>
    <definedName name="P_Z_1_B_UTILISATION_FILTRE_SOUS_OPERATIONS">#REF!</definedName>
    <definedName name="P_Z_1_B_UTILISATION_FILTRE_UNITES">#REF!</definedName>
    <definedName name="P_Z_1_B_UTILISATION_LIBELLES_DESCRIPTIONS">#REF!</definedName>
    <definedName name="P_Z_1_N_COLONNE_COMMENTAIRE_INDICATION">#REF!</definedName>
    <definedName name="P_Z_1_N_COLONNE_COMMENTAIRE_INDICATION_STANDARD">#REF!</definedName>
    <definedName name="P_Z_1_N_COLONNE_COMMENTAIRE_SI_LIBELLE_DEFAUT">#REF!</definedName>
    <definedName name="P_Z_1_N_COLONNE_COMMENTAIRE_SI_LIBELLE_STANDARD">#REF!</definedName>
    <definedName name="P_Z_1_N_COLONNE_COMMENTAIRE_SPECIFIQUE">#REF!</definedName>
    <definedName name="P_Z_1_N_COLONNE_COMMENTAIRE_STANDARD">#REF!</definedName>
    <definedName name="P_Z_1_N_COLONNE_CT_RAISONNABLE_FOURNISSEUR_2_INDICATION">#REF!</definedName>
    <definedName name="P_Z_1_N_COLONNE_CT_RAISONNABLE_FOURNISSEUR_2_INDICATION_STANDARD">#REF!</definedName>
    <definedName name="P_Z_1_N_COLONNE_CT_RAISONNABLE_FOURNISSEUR_2_SPECIFIQUE">#REF!</definedName>
    <definedName name="P_Z_1_N_COLONNE_CT_RAISONNABLE_FOURNISSEUR_2_STANDARD">#REF!</definedName>
    <definedName name="P_Z_1_N_COLONNE_CT_RAISONNABLE_FOURNISSEUR_3_INDICATION">#REF!</definedName>
    <definedName name="P_Z_1_N_COLONNE_CT_RAISONNABLE_FOURNISSEUR_3_INDICATION_STANDARD">#REF!</definedName>
    <definedName name="P_Z_1_N_COLONNE_CT_RAISONNABLE_FOURNISSEUR_3_SPECIFIQUE">#REF!</definedName>
    <definedName name="P_Z_1_N_COLONNE_CT_RAISONNABLE_FOURNISSEUR_3_STANDARD">#REF!</definedName>
    <definedName name="P_Z_1_N_COLONNE_CT_RAISONNABLE_JUSTIFICATIF_2_INDICATION">#REF!</definedName>
    <definedName name="P_Z_1_N_COLONNE_CT_RAISONNABLE_JUSTIFICATIF_2_INDICATION_STANDARD">#REF!</definedName>
    <definedName name="P_Z_1_N_COLONNE_CT_RAISONNABLE_JUSTIFICATIF_2_SPECIFIQUE">#REF!</definedName>
    <definedName name="P_Z_1_N_COLONNE_CT_RAISONNABLE_JUSTIFICATIF_2_STANDARD">#REF!</definedName>
    <definedName name="P_Z_1_N_COLONNE_CT_RAISONNABLE_JUSTIFICATIF_3_INDICATION">#REF!</definedName>
    <definedName name="P_Z_1_N_COLONNE_CT_RAISONNABLE_JUSTIFICATIF_3_INDICATION_STANDARD">#REF!</definedName>
    <definedName name="P_Z_1_N_COLONNE_CT_RAISONNABLE_JUSTIFICATIF_3_SPECIFIQUE">#REF!</definedName>
    <definedName name="P_Z_1_N_COLONNE_CT_RAISONNABLE_JUSTIFICATIF_3_STANDARD">#REF!</definedName>
    <definedName name="P_Z_1_N_COLONNE_CT_RAISONNABLE_MARCHE_INDICATION">#REF!</definedName>
    <definedName name="P_Z_1_N_COLONNE_CT_RAISONNABLE_MARCHE_INDICATION_STANDARD">#REF!</definedName>
    <definedName name="P_Z_1_N_COLONNE_CT_RAISONNABLE_MARCHE_SPECIFIQUE">#REF!</definedName>
    <definedName name="P_Z_1_N_COLONNE_CT_RAISONNABLE_MARCHE_STANDARD">#REF!</definedName>
    <definedName name="P_Z_1_N_COLONNE_CT_RAISONNABLE_MT_HT_2_INDICATION">#REF!</definedName>
    <definedName name="P_Z_1_N_COLONNE_CT_RAISONNABLE_MT_HT_2_INDICATION_STANDARD">#REF!</definedName>
    <definedName name="P_Z_1_N_COLONNE_CT_RAISONNABLE_MT_HT_2_SPECIFIQUE">#REF!</definedName>
    <definedName name="P_Z_1_N_COLONNE_CT_RAISONNABLE_MT_HT_2_STANDARD">#REF!</definedName>
    <definedName name="P_Z_1_N_COLONNE_CT_RAISONNABLE_MT_HT_3_INDICATION">#REF!</definedName>
    <definedName name="P_Z_1_N_COLONNE_CT_RAISONNABLE_MT_HT_3_INDICATION_STANDARD">#REF!</definedName>
    <definedName name="P_Z_1_N_COLONNE_CT_RAISONNABLE_MT_HT_3_SPECIFIQUE">#REF!</definedName>
    <definedName name="P_Z_1_N_COLONNE_CT_RAISONNABLE_MT_HT_3_STANDARD">#REF!</definedName>
    <definedName name="P_Z_1_N_COLONNE_CT_RAISONNABLE_MT_TVA_2_INDICATION">#REF!</definedName>
    <definedName name="P_Z_1_N_COLONNE_CT_RAISONNABLE_MT_TVA_2_INDICATION_STANDARD">#REF!</definedName>
    <definedName name="P_Z_1_N_COLONNE_CT_RAISONNABLE_MT_TVA_2_SPECIFIQUE">#REF!</definedName>
    <definedName name="P_Z_1_N_COLONNE_CT_RAISONNABLE_MT_TVA_2_STANDARD">#REF!</definedName>
    <definedName name="P_Z_1_N_COLONNE_CT_RAISONNABLE_MT_TVA_3_INDICATION">#REF!</definedName>
    <definedName name="P_Z_1_N_COLONNE_CT_RAISONNABLE_MT_TVA_3_INDICATION_STANDARD">#REF!</definedName>
    <definedName name="P_Z_1_N_COLONNE_CT_RAISONNABLE_MT_TVA_3_SPECIFIQUE">#REF!</definedName>
    <definedName name="P_Z_1_N_COLONNE_CT_RAISONNABLE_MT_TVA_3_STANDARD">#REF!</definedName>
    <definedName name="P_Z_1_N_COLONNE_DESCRIPTION_INDICATION">#REF!</definedName>
    <definedName name="P_Z_1_N_COLONNE_DESCRIPTION_INDICATION_STANDARD">#REF!</definedName>
    <definedName name="P_Z_1_N_COLONNE_DESCRIPTION_SPECIFIQUE">#REF!</definedName>
    <definedName name="P_Z_1_N_COLONNE_DESCRIPTION_STANDARD">#REF!</definedName>
    <definedName name="P_Z_1_N_COLONNE_FOURNISSEUR_INDICATION">#REF!</definedName>
    <definedName name="P_Z_1_N_COLONNE_FOURNISSEUR_INDICATION_STANDARD">#REF!</definedName>
    <definedName name="P_Z_1_N_COLONNE_FOURNISSEUR_SPECIFIQUE">#REF!</definedName>
    <definedName name="P_Z_1_N_COLONNE_FOURNISSEUR_STANDARD">#REF!</definedName>
    <definedName name="P_Z_1_N_COLONNE_JUSTIFICATIF_INDICATION">#REF!</definedName>
    <definedName name="P_Z_1_N_COLONNE_JUSTIFICATIF_INDICATION_STANDARD">#REF!</definedName>
    <definedName name="P_Z_1_N_COLONNE_JUSTIFICATIF_SPECIFIQUE">#REF!</definedName>
    <definedName name="P_Z_1_N_COLONNE_JUSTIFICATIF_STANDARD">#REF!</definedName>
    <definedName name="P_Z_1_N_COLONNE_MOTIFS_INELIGIBILITE_LIBELLE_DEFAUT">#REF!</definedName>
    <definedName name="P_Z_1_N_COLONNE_MOTIFS_INELIGIBILITE_LIBELLE_STANDARD">#REF!</definedName>
    <definedName name="P_Z_1_N_COLONNE_MT_ELIGIBLE_LIBELLE_DEFAUT">#REF!</definedName>
    <definedName name="P_Z_1_N_COLONNE_MT_ELIGIBLE_LIBELLE_STANDARD">#REF!</definedName>
    <definedName name="P_Z_1_N_COLONNE_MT_INELIGIBLE_LIBELLE_DEFAUT">#REF!</definedName>
    <definedName name="P_Z_1_N_COLONNE_MT_INELIGIBLE_LIBELLE_STANDARD">#REF!</definedName>
    <definedName name="P_Z_1_N_COLONNE_MT_MAX_LIBELLE_DEFAUT">#REF!</definedName>
    <definedName name="P_Z_1_N_COLONNE_MT_MAX_LIBELLE_STANDARD">#REF!</definedName>
    <definedName name="P_Z_1_N_COLONNE_MT_PRESENTE_HT_INDICATION">#REF!</definedName>
    <definedName name="P_Z_1_N_COLONNE_MT_PRESENTE_HT_INDICATION_STANDARD">#REF!</definedName>
    <definedName name="P_Z_1_N_COLONNE_MT_PRESENTE_HT_SPECIFIQUE">#REF!</definedName>
    <definedName name="P_Z_1_N_COLONNE_MT_PRESENTE_HT_STANDARD">#REF!</definedName>
    <definedName name="P_Z_1_N_COLONNE_MT_PRESENTE_TVA_INDICATION">#REF!</definedName>
    <definedName name="P_Z_1_N_COLONNE_MT_PRESENTE_TVA_INDICATION_STANDARD">#REF!</definedName>
    <definedName name="P_Z_1_N_COLONNE_MT_PRESENTE_TVA_SPECIFIQUE">#REF!</definedName>
    <definedName name="P_Z_1_N_COLONNE_MT_PRESENTE_TVA_STANDARD">#REF!</definedName>
    <definedName name="P_Z_1_N_COLONNE_MT_RAISONNABLE_DEFAUT">#REF!</definedName>
    <definedName name="P_Z_1_N_COLONNE_MT_RAISONNABLE_STANDARD">#REF!</definedName>
    <definedName name="P_Z_1_N_COLONNE_POSTE_INDICATION">#REF!</definedName>
    <definedName name="P_Z_1_N_COLONNE_POSTE_INDICATION_STANDARD">#REF!</definedName>
    <definedName name="P_Z_1_N_COLONNE_POSTE_SPECIFIQUE">#REF!</definedName>
    <definedName name="P_Z_1_N_COLONNE_POSTE_STANDARD">#REF!</definedName>
    <definedName name="P_Z_1_N_COLONNE_QUANTITE_INDICATION">#REF!</definedName>
    <definedName name="P_Z_1_N_COLONNE_QUANTITE_INDICATION_STANDARD">#REF!</definedName>
    <definedName name="P_Z_1_N_COLONNE_QUANTITE_SPECIFIQUE">#REF!</definedName>
    <definedName name="P_Z_1_N_COLONNE_QUANTITE_STANDARD">#REF!</definedName>
    <definedName name="P_Z_1_N_COLONNE_SOUS_OPERATION_INDICATION">#REF!</definedName>
    <definedName name="P_Z_1_N_COLONNE_SOUS_OPERATION_INDICATION_STANDARD">#REF!</definedName>
    <definedName name="P_Z_1_N_COLONNE_SOUS_OPERATION_SPECIFIQUE">#REF!</definedName>
    <definedName name="P_Z_1_N_COLONNE_SOUS_OPERATION_STANDARD">#REF!</definedName>
    <definedName name="P_Z_1_N_COLONNE_UNITE_INDICATION">#REF!</definedName>
    <definedName name="P_Z_1_N_COLONNE_UNITE_INDICATION_STANDARD">#REF!</definedName>
    <definedName name="P_Z_1_N_COLONNE_UNITE_SPECIFIQUE">#REF!</definedName>
    <definedName name="P_Z_1_N_COLONNE_UNITE_STANDARD">#REF!</definedName>
    <definedName name="P_Z_1_N_CONSIGNE_DEPENSES_DEVIS">#REF!</definedName>
    <definedName name="P_Z_1_N_EXEMPLE_COMMENTAIRE">#REF!</definedName>
    <definedName name="P_Z_1_N_EXEMPLE_CT_RAISONNABLE_FOURNISSEUR_2">#REF!</definedName>
    <definedName name="P_Z_1_N_EXEMPLE_CT_RAISONNABLE_FOURNISSEUR_3">#REF!</definedName>
    <definedName name="P_Z_1_N_EXEMPLE_CT_RAISONNABLE_JUSTIFICATIF_2">#REF!</definedName>
    <definedName name="P_Z_1_N_EXEMPLE_CT_RAISONNABLE_JUSTIFICATIF_3">#REF!</definedName>
    <definedName name="P_Z_1_N_EXEMPLE_CT_RAISONNABLE_MARCHE">#REF!</definedName>
    <definedName name="P_Z_1_N_EXEMPLE_CT_RAISONNABLE_MT_HT_2">#REF!</definedName>
    <definedName name="P_Z_1_N_EXEMPLE_CT_RAISONNABLE_MT_HT_3">#REF!</definedName>
    <definedName name="P_Z_1_N_EXEMPLE_CT_RAISONNABLE_MT_TVA_2">#REF!</definedName>
    <definedName name="P_Z_1_N_EXEMPLE_CT_RAISONNABLE_MT_TVA_3">#REF!</definedName>
    <definedName name="P_Z_1_N_EXEMPLE_DESCRIPTION">#REF!</definedName>
    <definedName name="P_Z_1_N_EXEMPLE_FOURNISSEUR">#REF!</definedName>
    <definedName name="P_Z_1_N_EXEMPLE_JUSTIFICATIF">#REF!</definedName>
    <definedName name="P_Z_1_N_EXEMPLE_MT_PRESENTE_HT">#REF!</definedName>
    <definedName name="P_Z_1_N_EXEMPLE_MT_PRESENTE_TVA">#REF!</definedName>
    <definedName name="P_Z_1_N_EXEMPLE_POSTE">#REF!</definedName>
    <definedName name="P_Z_1_N_EXEMPLE_QUANTITE">#REF!</definedName>
    <definedName name="P_Z_1_N_EXEMPLE_SOUS_OPERATION">#REF!</definedName>
    <definedName name="P_Z_1_N_EXEMPLE_UNITE">#REF!</definedName>
    <definedName name="P_Z_1_N_INTITULE_DEPENSES_DEVIS_DEFAUT">#REF!</definedName>
    <definedName name="P_Z_1_N_INTITULE_DEPENSES_DEVIS_STANDARD">#REF!</definedName>
    <definedName name="P_Z_1_R_LIBELLES_DESCRIPTIONS">#REF!</definedName>
    <definedName name="P_Z_1_R_LIBELLES_DESCRIPTIONS_1">#REF!</definedName>
    <definedName name="P_Z_1_R_LIBELLES_DESCRIPTIONS_10">#REF!</definedName>
    <definedName name="P_Z_1_R_LIBELLES_DESCRIPTIONS_11">#REF!</definedName>
    <definedName name="P_Z_1_R_LIBELLES_DESCRIPTIONS_12">#REF!</definedName>
    <definedName name="P_Z_1_R_LIBELLES_DESCRIPTIONS_13">#REF!</definedName>
    <definedName name="P_Z_1_R_LIBELLES_DESCRIPTIONS_14">#REF!</definedName>
    <definedName name="P_Z_1_R_LIBELLES_DESCRIPTIONS_15">#REF!</definedName>
    <definedName name="P_Z_1_R_LIBELLES_DESCRIPTIONS_16">#REF!</definedName>
    <definedName name="P_Z_1_R_LIBELLES_DESCRIPTIONS_17">#REF!</definedName>
    <definedName name="P_Z_1_R_LIBELLES_DESCRIPTIONS_18">#REF!</definedName>
    <definedName name="P_Z_1_R_LIBELLES_DESCRIPTIONS_19">#REF!</definedName>
    <definedName name="P_Z_1_R_LIBELLES_DESCRIPTIONS_2">#REF!</definedName>
    <definedName name="P_Z_1_R_LIBELLES_DESCRIPTIONS_20">#REF!</definedName>
    <definedName name="P_Z_1_R_LIBELLES_DESCRIPTIONS_3">#REF!</definedName>
    <definedName name="P_Z_1_R_LIBELLES_DESCRIPTIONS_4">#REF!</definedName>
    <definedName name="P_Z_1_R_LIBELLES_DESCRIPTIONS_5">#REF!</definedName>
    <definedName name="P_Z_1_R_LIBELLES_DESCRIPTIONS_6">#REF!</definedName>
    <definedName name="P_Z_1_R_LIBELLES_DESCRIPTIONS_7">#REF!</definedName>
    <definedName name="P_Z_1_R_LIBELLES_DESCRIPTIONS_8">#REF!</definedName>
    <definedName name="P_Z_1_R_LIBELLES_DESCRIPTIONS_9">#REF!</definedName>
    <definedName name="P_Z_1_R_LIBELLES_POSTES">#REF!</definedName>
    <definedName name="P_Z_1_R_LIBELLES_POSTES_1">#REF!</definedName>
    <definedName name="P_Z_1_R_LIBELLES_POSTES_10">#REF!</definedName>
    <definedName name="P_Z_1_R_LIBELLES_POSTES_11">#REF!</definedName>
    <definedName name="P_Z_1_R_LIBELLES_POSTES_12">#REF!</definedName>
    <definedName name="P_Z_1_R_LIBELLES_POSTES_13">#REF!</definedName>
    <definedName name="P_Z_1_R_LIBELLES_POSTES_14">#REF!</definedName>
    <definedName name="P_Z_1_R_LIBELLES_POSTES_15">#REF!</definedName>
    <definedName name="P_Z_1_R_LIBELLES_POSTES_16">#REF!</definedName>
    <definedName name="P_Z_1_R_LIBELLES_POSTES_17">#REF!</definedName>
    <definedName name="P_Z_1_R_LIBELLES_POSTES_18">#REF!</definedName>
    <definedName name="P_Z_1_R_LIBELLES_POSTES_19">#REF!</definedName>
    <definedName name="P_Z_1_R_LIBELLES_POSTES_2">#REF!</definedName>
    <definedName name="P_Z_1_R_LIBELLES_POSTES_20">#REF!</definedName>
    <definedName name="P_Z_1_R_LIBELLES_POSTES_3">#REF!</definedName>
    <definedName name="P_Z_1_R_LIBELLES_POSTES_4">#REF!</definedName>
    <definedName name="P_Z_1_R_LIBELLES_POSTES_5">#REF!</definedName>
    <definedName name="P_Z_1_R_LIBELLES_POSTES_6">#REF!</definedName>
    <definedName name="P_Z_1_R_LIBELLES_POSTES_7">#REF!</definedName>
    <definedName name="P_Z_1_R_LIBELLES_POSTES_8">#REF!</definedName>
    <definedName name="P_Z_1_R_LIBELLES_POSTES_9">#REF!</definedName>
    <definedName name="P_Z_1_R_LIBELLES_SOUS_OPERATIONS">#REF!</definedName>
    <definedName name="P_Z_1_R_LIBELLES_SOUS_OPERATIONS_1">#REF!</definedName>
    <definedName name="P_Z_1_R_LIBELLES_SOUS_OPERATIONS_10">#REF!</definedName>
    <definedName name="P_Z_1_R_LIBELLES_SOUS_OPERATIONS_11">#REF!</definedName>
    <definedName name="P_Z_1_R_LIBELLES_SOUS_OPERATIONS_12">#REF!</definedName>
    <definedName name="P_Z_1_R_LIBELLES_SOUS_OPERATIONS_13">#REF!</definedName>
    <definedName name="P_Z_1_R_LIBELLES_SOUS_OPERATIONS_14">#REF!</definedName>
    <definedName name="P_Z_1_R_LIBELLES_SOUS_OPERATIONS_15">#REF!</definedName>
    <definedName name="P_Z_1_R_LIBELLES_SOUS_OPERATIONS_16">#REF!</definedName>
    <definedName name="P_Z_1_R_LIBELLES_SOUS_OPERATIONS_17">#REF!</definedName>
    <definedName name="P_Z_1_R_LIBELLES_SOUS_OPERATIONS_18">#REF!</definedName>
    <definedName name="P_Z_1_R_LIBELLES_SOUS_OPERATIONS_19">#REF!</definedName>
    <definedName name="P_Z_1_R_LIBELLES_SOUS_OPERATIONS_2">#REF!</definedName>
    <definedName name="P_Z_1_R_LIBELLES_SOUS_OPERATIONS_20">#REF!</definedName>
    <definedName name="P_Z_1_R_LIBELLES_SOUS_OPERATIONS_3">#REF!</definedName>
    <definedName name="P_Z_1_R_LIBELLES_SOUS_OPERATIONS_4">#REF!</definedName>
    <definedName name="P_Z_1_R_LIBELLES_SOUS_OPERATIONS_5">#REF!</definedName>
    <definedName name="P_Z_1_R_LIBELLES_SOUS_OPERATIONS_6">#REF!</definedName>
    <definedName name="P_Z_1_R_LIBELLES_SOUS_OPERATIONS_7">#REF!</definedName>
    <definedName name="P_Z_1_R_LIBELLES_SOUS_OPERATIONS_8">#REF!</definedName>
    <definedName name="P_Z_1_R_LIBELLES_SOUS_OPERATIONS_9">#REF!</definedName>
    <definedName name="P_Z_1_R_LIBELLES_UNITES">#REF!</definedName>
    <definedName name="P_Z_1_R_LIBELLES_UNITES_1">#REF!</definedName>
    <definedName name="P_Z_1_R_LIBELLES_UNITES_10">#REF!</definedName>
    <definedName name="P_Z_1_R_LIBELLES_UNITES_11">#REF!</definedName>
    <definedName name="P_Z_1_R_LIBELLES_UNITES_12">#REF!</definedName>
    <definedName name="P_Z_1_R_LIBELLES_UNITES_13">#REF!</definedName>
    <definedName name="P_Z_1_R_LIBELLES_UNITES_14">#REF!</definedName>
    <definedName name="P_Z_1_R_LIBELLES_UNITES_15">#REF!</definedName>
    <definedName name="P_Z_1_R_LIBELLES_UNITES_16">#REF!</definedName>
    <definedName name="P_Z_1_R_LIBELLES_UNITES_17">#REF!</definedName>
    <definedName name="P_Z_1_R_LIBELLES_UNITES_18">#REF!</definedName>
    <definedName name="P_Z_1_R_LIBELLES_UNITES_19">#REF!</definedName>
    <definedName name="P_Z_1_R_LIBELLES_UNITES_2">#REF!</definedName>
    <definedName name="P_Z_1_R_LIBELLES_UNITES_20">#REF!</definedName>
    <definedName name="P_Z_1_R_LIBELLES_UNITES_3">#REF!</definedName>
    <definedName name="P_Z_1_R_LIBELLES_UNITES_4">#REF!</definedName>
    <definedName name="P_Z_1_R_LIBELLES_UNITES_5">#REF!</definedName>
    <definedName name="P_Z_1_R_LIBELLES_UNITES_6">#REF!</definedName>
    <definedName name="P_Z_1_R_LIBELLES_UNITES_7">#REF!</definedName>
    <definedName name="P_Z_1_R_LIBELLES_UNITES_8">#REF!</definedName>
    <definedName name="P_Z_1_R_LIBELLES_UNITES_9">#REF!</definedName>
    <definedName name="P_Z_4_B_COLONNE_COMMENTAIRE">#REF!</definedName>
    <definedName name="P_Z_4_B_COLONNE_COMMENTAIRE_ACTIVE">#REF!</definedName>
    <definedName name="P_Z_4_B_COLONNE_COMMENTAIRE_INDICATION">#REF!</definedName>
    <definedName name="P_Z_4_B_COLONNE_COMMENTAIRE_OBLIGATOIRE">#REF!</definedName>
    <definedName name="P_Z_4_B_COLONNE_COMMENTAIRE_SI_LIBELLE_STANDARD">#REF!</definedName>
    <definedName name="P_Z_4_B_COLONNE_COUT">#REF!</definedName>
    <definedName name="P_Z_4_B_COLONNE_COUT_ELIGIBLE_LIBELLE_STANDARD">#REF!</definedName>
    <definedName name="P_Z_4_B_COLONNE_COUT_INDICATION">#REF!</definedName>
    <definedName name="P_Z_4_B_COLONNE_COUT_RAISONNABLE_LIBELLE_STANDARD">#REF!</definedName>
    <definedName name="P_Z_4_B_COLONNE_DESCRIPTION">#REF!</definedName>
    <definedName name="P_Z_4_B_COLONNE_DESCRIPTION_INDICATION">#REF!</definedName>
    <definedName name="P_Z_4_B_COLONNE_INTERVENANT">#REF!</definedName>
    <definedName name="P_Z_4_B_COLONNE_INTERVENANT_INDICATION">#REF!</definedName>
    <definedName name="P_Z_4_B_COLONNE_JUSTIFICATIF">#REF!</definedName>
    <definedName name="P_Z_4_B_COLONNE_JUSTIFICATIF_INDICATION">#REF!</definedName>
    <definedName name="P_Z_4_B_COLONNE_MOTIFS_INELIGIBILITE_LIBELLE_STANDARD">#REF!</definedName>
    <definedName name="P_Z_4_B_COLONNE_MT_ELIGIBLE_LIBELLE_STANDARD">#REF!</definedName>
    <definedName name="P_Z_4_B_COLONNE_MT_MAX_ACTIVE">#REF!</definedName>
    <definedName name="P_Z_4_B_COLONNE_MT_MAX_LIBELLE_STANDARD">#REF!</definedName>
    <definedName name="P_Z_4_B_COLONNE_MT_PRESENTE">#REF!</definedName>
    <definedName name="P_Z_4_B_COLONNE_MT_PRESENTE_INDICATION">#REF!</definedName>
    <definedName name="P_Z_4_B_COLONNE_MT_RAISONNABLE_LIBELLE_STANDARD">#REF!</definedName>
    <definedName name="P_Z_4_B_COLONNE_POSTE">#REF!</definedName>
    <definedName name="P_Z_4_B_COLONNE_POSTE_INDICATION">#REF!</definedName>
    <definedName name="P_Z_4_B_COLONNE_QUALIFICATION">#REF!</definedName>
    <definedName name="P_Z_4_B_COLONNE_QUALIFICATION_ACTIVE">#REF!</definedName>
    <definedName name="P_Z_4_B_COLONNE_QUALIFICATION_INDICATION">#REF!</definedName>
    <definedName name="P_Z_4_B_COLONNE_QUALIFICATION_OBLIGATOIRE">#REF!</definedName>
    <definedName name="P_Z_4_B_COLONNE_SOUS_OPERATION">#REF!</definedName>
    <definedName name="P_Z_4_B_COLONNE_SOUS_OPERATION_INDICATION">#REF!</definedName>
    <definedName name="P_Z_4_B_COLONNE_TEMPS_OPERATION">#REF!</definedName>
    <definedName name="P_Z_4_B_COLONNE_TEMPS_OPERATION_ELIGIBLE_LIBELLE_STANDARD">#REF!</definedName>
    <definedName name="P_Z_4_B_COLONNE_TEMPS_OPERATION_INDICATION">#REF!</definedName>
    <definedName name="P_Z_4_B_COLONNE_TEMPS_OPERATION_RAISONNABLE_LIBELLE_STANDARD">#REF!</definedName>
    <definedName name="P_Z_4_B_COLONNE_TEMPS_PERIODE">#REF!</definedName>
    <definedName name="P_Z_4_B_COLONNE_TEMPS_PERIODE_ELIGIBLE_LIBELLE_STANDARD">#REF!</definedName>
    <definedName name="P_Z_4_B_COLONNE_TEMPS_PERIODE_INDICATION">#REF!</definedName>
    <definedName name="P_Z_4_B_COLONNE_TEMPS_PERIODE_RAISONNABLE_LIBELLE_STANDARD">#REF!</definedName>
    <definedName name="P_Z_4_B_COLONNE_UNITE">#REF!</definedName>
    <definedName name="P_Z_4_B_COLONNE_UNITE_ELIGIBLE_LIBELLE_STANDARD">#REF!</definedName>
    <definedName name="P_Z_4_B_COLONNE_UNITE_INDICATION">#REF!</definedName>
    <definedName name="P_Z_4_B_EXEMPLE_UTILISATION">#REF!</definedName>
    <definedName name="P_Z_4_B_INTITULE_DEPENSES_REMUNERATION_STANDARD">#REF!</definedName>
    <definedName name="P_Z_4_B_UFD">#REF!</definedName>
    <definedName name="P_Z_4_B_ULD">#REF!</definedName>
    <definedName name="P_Z_4_B_UTILISATION_FILTRE_POSTES">#REF!</definedName>
    <definedName name="P_Z_4_B_UTILISATION_FILTRE_SOUS_OPERATIONS">#REF!</definedName>
    <definedName name="P_Z_4_B_UTILISATION_FILTRE_UNITES">#REF!</definedName>
    <definedName name="P_Z_4_N_COLONNE_COMMENTAIRE_INDICATION_SPECIFIQUE">#REF!</definedName>
    <definedName name="P_Z_4_N_COLONNE_COMMENTAIRE_INDICATION_STANDARD">#REF!</definedName>
    <definedName name="P_Z_4_N_COLONNE_COMMENTAIRE_SI_LIBELLE_DEFAUT">#REF!</definedName>
    <definedName name="P_Z_4_N_COLONNE_COMMENTAIRE_SI_LIBELLE_SPECIFIQUE">#REF!</definedName>
    <definedName name="P_Z_4_N_COLONNE_COMMENTAIRE_SPECIFIQUE">#REF!</definedName>
    <definedName name="P_Z_4_N_COLONNE_COMMENTAIRE_STANDARD">#REF!</definedName>
    <definedName name="P_Z_4_N_COLONNE_COUT_ELIGIBLE_LIBELLE_DEFAUT">#REF!</definedName>
    <definedName name="P_Z_4_N_COLONNE_COUT_ELIGIBLE_LIBELLE_SPECIFIQUE">#REF!</definedName>
    <definedName name="P_Z_4_N_COLONNE_COUT_INDICATION_SPECIFIQUE">#REF!</definedName>
    <definedName name="P_Z_4_N_COLONNE_COUT_INDICATION_STANDARD">#REF!</definedName>
    <definedName name="P_Z_4_N_COLONNE_COUT_RAISONNABLE_LIBELLE_DEFAUT">#REF!</definedName>
    <definedName name="P_Z_4_N_COLONNE_COUT_RAISONNABLE_LIBELLE_SPECIFIQUE">#REF!</definedName>
    <definedName name="P_Z_4_N_COLONNE_COUT_SPECIFIQUE">#REF!</definedName>
    <definedName name="P_Z_4_N_COLONNE_COUT_STANDARD">#REF!</definedName>
    <definedName name="P_Z_4_N_COLONNE_DESCRIPTION_INDICATION_SPECIFIQUE">#REF!</definedName>
    <definedName name="P_Z_4_N_COLONNE_DESCRIPTION_INDICATION_STANDARD">#REF!</definedName>
    <definedName name="P_Z_4_N_COLONNE_DESCRIPTION_SPECIFIQUE">#REF!</definedName>
    <definedName name="P_Z_4_N_COLONNE_DESCRIPTION_STANDARD">#REF!</definedName>
    <definedName name="P_Z_4_N_COLONNE_INTERVENANT_INDICATION_SPECIFIQUE">#REF!</definedName>
    <definedName name="P_Z_4_N_COLONNE_INTERVENANT_INDICATION_STANDARD">#REF!</definedName>
    <definedName name="P_Z_4_N_COLONNE_INTERVENANT_SPECIFIQUE">#REF!</definedName>
    <definedName name="P_Z_4_N_COLONNE_INTERVENANT_STANDARD">#REF!</definedName>
    <definedName name="P_Z_4_N_COLONNE_JUSTIFICATIF_INDICATION_SPECIFIQUE">#REF!</definedName>
    <definedName name="P_Z_4_N_COLONNE_JUSTIFICATIF_INDICATION_STANDARD">#REF!</definedName>
    <definedName name="P_Z_4_N_COLONNE_JUSTIFICATIF_SPECIFIQUE">#REF!</definedName>
    <definedName name="P_Z_4_N_COLONNE_JUSTIFICATIF_STANDARD">#REF!</definedName>
    <definedName name="P_Z_4_N_COLONNE_MOTIFS_INELIGIBILITE_LIBELLE_DEFAUT">#REF!</definedName>
    <definedName name="P_Z_4_N_COLONNE_MOTIFS_INELIGIBILITE_LIBELLE_SPECIFIQUE">#REF!</definedName>
    <definedName name="P_Z_4_N_COLONNE_MT_ELIGIBLE_LIBELLE_DEFAUT">#REF!</definedName>
    <definedName name="P_Z_4_N_COLONNE_MT_ELIGIBLE_LIBELLE_SPECIFIQUE">#REF!</definedName>
    <definedName name="P_Z_4_N_COLONNE_MT_MAX_LIBELLE_DEFAUT">#REF!</definedName>
    <definedName name="P_Z_4_N_COLONNE_MT_MAX_LIBELLE_SPECIFIQUE">#REF!</definedName>
    <definedName name="P_Z_4_N_COLONNE_MT_PRESENTE_INDICATION_SPECIFIQUE">#REF!</definedName>
    <definedName name="P_Z_4_N_COLONNE_MT_PRESENTE_INDICATION_STANDARD">#REF!</definedName>
    <definedName name="P_Z_4_N_COLONNE_MT_PRESENTE_SPECIFIQUE">#REF!</definedName>
    <definedName name="P_Z_4_N_COLONNE_MT_PRESENTE_STANDARD">#REF!</definedName>
    <definedName name="P_Z_4_N_COLONNE_MT_RAISONNABLE_LIBELLE_DEFAUT">#REF!</definedName>
    <definedName name="P_Z_4_N_COLONNE_MT_RAISONNABLE_LIBELLE_SPECIFIQUE">#REF!</definedName>
    <definedName name="P_Z_4_N_COLONNE_POSTE_INDICATION_SPECIFIQUE">#REF!</definedName>
    <definedName name="P_Z_4_N_COLONNE_POSTE_INDICATION_STANDARD">#REF!</definedName>
    <definedName name="P_Z_4_N_COLONNE_POSTE_SPECIFIQUE">#REF!</definedName>
    <definedName name="P_Z_4_N_COLONNE_POSTE_STANDARD">#REF!</definedName>
    <definedName name="P_Z_4_N_COLONNE_QUALIFICATION_INDICATION_SPECIFIQUE">#REF!</definedName>
    <definedName name="P_Z_4_N_COLONNE_QUALIFICATION_INDICATION_STANDARD">#REF!</definedName>
    <definedName name="P_Z_4_N_COLONNE_QUALIFICATION_SPECIFIQUE">#REF!</definedName>
    <definedName name="P_Z_4_N_COLONNE_QUALIFICATION_STANDARD">#REF!</definedName>
    <definedName name="P_Z_4_N_COLONNE_SOUS_OPERATION_INDICATION_SPECIFIQUE">#REF!</definedName>
    <definedName name="P_Z_4_N_COLONNE_SOUS_OPERATION_INDICATION_STANDARD">#REF!</definedName>
    <definedName name="P_Z_4_N_COLONNE_SOUS_OPERATION_SPECIFIQUE">#REF!</definedName>
    <definedName name="P_Z_4_N_COLONNE_SOUS_OPERATION_STANDARD">#REF!</definedName>
    <definedName name="P_Z_4_N_COLONNE_TEMPS_OPERATION_ELIGIBLE_LIBELLE_DEFAUT">#REF!</definedName>
    <definedName name="P_Z_4_N_COLONNE_TEMPS_OPERATION_ELIGIBLE_LIBELLE_SPECIFIQUE">#REF!</definedName>
    <definedName name="P_Z_4_N_COLONNE_TEMPS_OPERATION_INDICATION_SPECIFIQUE">#REF!</definedName>
    <definedName name="P_Z_4_N_COLONNE_TEMPS_OPERATION_INDICATION_STANDARD">#REF!</definedName>
    <definedName name="P_Z_4_N_COLONNE_TEMPS_OPERATION_RAISONNABLE_LIBELLE_DEFAUT">#REF!</definedName>
    <definedName name="P_Z_4_N_COLONNE_TEMPS_OPERATION_RAISONNABLE_LIBELLE_SPECIFIQUE">#REF!</definedName>
    <definedName name="P_Z_4_N_COLONNE_TEMPS_OPERATION_SPECIFIQUE">#REF!</definedName>
    <definedName name="P_Z_4_N_COLONNE_TEMPS_OPERATION_STANDARD">#REF!</definedName>
    <definedName name="P_Z_4_N_COLONNE_TEMPS_PERIODE_ELIGIBLE_LIBELLE_DEFAUT">#REF!</definedName>
    <definedName name="P_Z_4_N_COLONNE_TEMPS_PERIODE_ELIGIBLE_LIBELLE_SPECIFIQUE">#REF!</definedName>
    <definedName name="P_Z_4_N_COLONNE_TEMPS_PERIODE_INDICATION_SPECIFIQUE">#REF!</definedName>
    <definedName name="P_Z_4_N_COLONNE_TEMPS_PERIODE_INDICATION_STANDARD">#REF!</definedName>
    <definedName name="P_Z_4_N_COLONNE_TEMPS_PERIODE_RAISONNABLE_LIBELLE_DEFAUT">#REF!</definedName>
    <definedName name="P_Z_4_N_COLONNE_TEMPS_PERIODE_RAISONNABLE_LIBELLE_SPECIFIQUE">#REF!</definedName>
    <definedName name="P_Z_4_N_COLONNE_TEMPS_PERIODE_SPECIFIQUE">#REF!</definedName>
    <definedName name="P_Z_4_N_COLONNE_TEMPS_PERIODE_STANDARD">#REF!</definedName>
    <definedName name="P_Z_4_N_COLONNE_UNITE_ELIGIBLE_LIBELLE_DEFAUT">#REF!</definedName>
    <definedName name="P_Z_4_N_COLONNE_UNITE_ELIGIBLE_LIBELLE_SPECIFIQUE">#REF!</definedName>
    <definedName name="P_Z_4_N_COLONNE_UNITE_INDICATION_SPECIFIQUE">#REF!</definedName>
    <definedName name="P_Z_4_N_COLONNE_UNITE_INDICATION_STANDARD">#REF!</definedName>
    <definedName name="P_Z_4_N_COLONNE_UNITE_SPECIFIQUE">#REF!</definedName>
    <definedName name="P_Z_4_N_COLONNE_UNITE_STANDARD">#REF!</definedName>
    <definedName name="P_Z_4_N_CONSIGNE_DEPENSES_REMUNERATION">#REF!</definedName>
    <definedName name="P_Z_4_N_EXEMPLE_COMMENTAIRE">#REF!</definedName>
    <definedName name="P_Z_4_N_EXEMPLE_COUT">#REF!</definedName>
    <definedName name="P_Z_4_N_EXEMPLE_DESCRIPTION">#REF!</definedName>
    <definedName name="P_Z_4_N_EXEMPLE_INTERVENANT">#REF!</definedName>
    <definedName name="P_Z_4_N_EXEMPLE_JUSTIFICATIF">#REF!</definedName>
    <definedName name="P_Z_4_N_EXEMPLE_MT_PRESENTE">#REF!</definedName>
    <definedName name="P_Z_4_N_EXEMPLE_POSTE">#REF!</definedName>
    <definedName name="P_Z_4_N_EXEMPLE_QUALIFICATION">#REF!</definedName>
    <definedName name="P_Z_4_N_EXEMPLE_SOUS_OPERATION">#REF!</definedName>
    <definedName name="P_Z_4_N_EXEMPLE_TEMPS_OPERATION">#REF!</definedName>
    <definedName name="P_Z_4_N_EXEMPLE_TEMPS_PERIODE">#REF!</definedName>
    <definedName name="P_Z_4_N_EXEMPLE_UNITE">#REF!</definedName>
    <definedName name="P_Z_4_N_INTITULE_DEPENSES_REMUNERATION_DEFAUT">#REF!</definedName>
    <definedName name="P_Z_4_N_INTITULE_DEPENSES_REMUNERATION_STANDARD">#REF!</definedName>
    <definedName name="P_Z_4_R_LIBELLES_DESCRIPTIONS">#REF!</definedName>
    <definedName name="P_Z_4_R_LIBELLES_DESCRIPTIONS_1">#REF!</definedName>
    <definedName name="P_Z_4_R_LIBELLES_DESCRIPTIONS_10">#REF!</definedName>
    <definedName name="P_Z_4_R_LIBELLES_DESCRIPTIONS_11">#REF!</definedName>
    <definedName name="P_Z_4_R_LIBELLES_DESCRIPTIONS_12">#REF!</definedName>
    <definedName name="P_Z_4_R_LIBELLES_DESCRIPTIONS_13">#REF!</definedName>
    <definedName name="P_Z_4_R_LIBELLES_DESCRIPTIONS_14">#REF!</definedName>
    <definedName name="P_Z_4_R_LIBELLES_DESCRIPTIONS_15">#REF!</definedName>
    <definedName name="P_Z_4_R_LIBELLES_DESCRIPTIONS_16">#REF!</definedName>
    <definedName name="P_Z_4_R_LIBELLES_DESCRIPTIONS_17">#REF!</definedName>
    <definedName name="P_Z_4_R_LIBELLES_DESCRIPTIONS_18">#REF!</definedName>
    <definedName name="P_Z_4_R_LIBELLES_DESCRIPTIONS_19">#REF!</definedName>
    <definedName name="P_Z_4_R_LIBELLES_DESCRIPTIONS_2">#REF!</definedName>
    <definedName name="P_Z_4_R_LIBELLES_DESCRIPTIONS_20">#REF!</definedName>
    <definedName name="P_Z_4_R_LIBELLES_DESCRIPTIONS_3">#REF!</definedName>
    <definedName name="P_Z_4_R_LIBELLES_DESCRIPTIONS_4">#REF!</definedName>
    <definedName name="P_Z_4_R_LIBELLES_DESCRIPTIONS_5">#REF!</definedName>
    <definedName name="P_Z_4_R_LIBELLES_DESCRIPTIONS_6">#REF!</definedName>
    <definedName name="P_Z_4_R_LIBELLES_DESCRIPTIONS_7">#REF!</definedName>
    <definedName name="P_Z_4_R_LIBELLES_DESCRIPTIONS_8">#REF!</definedName>
    <definedName name="P_Z_4_R_LIBELLES_DESCRIPTIONS_9">#REF!</definedName>
    <definedName name="P_Z_4_R_LIBELLES_POSTES">#REF!</definedName>
    <definedName name="P_Z_4_R_LIBELLES_POSTES_1">#REF!</definedName>
    <definedName name="P_Z_4_R_LIBELLES_POSTES_10">#REF!</definedName>
    <definedName name="P_Z_4_R_LIBELLES_POSTES_11">#REF!</definedName>
    <definedName name="P_Z_4_R_LIBELLES_POSTES_12">#REF!</definedName>
    <definedName name="P_Z_4_R_LIBELLES_POSTES_13">#REF!</definedName>
    <definedName name="P_Z_4_R_LIBELLES_POSTES_14">#REF!</definedName>
    <definedName name="P_Z_4_R_LIBELLES_POSTES_15">#REF!</definedName>
    <definedName name="P_Z_4_R_LIBELLES_POSTES_16">#REF!</definedName>
    <definedName name="P_Z_4_R_LIBELLES_POSTES_17">#REF!</definedName>
    <definedName name="P_Z_4_R_LIBELLES_POSTES_18">#REF!</definedName>
    <definedName name="P_Z_4_R_LIBELLES_POSTES_19">#REF!</definedName>
    <definedName name="P_Z_4_R_LIBELLES_POSTES_2">#REF!</definedName>
    <definedName name="P_Z_4_R_LIBELLES_POSTES_20">#REF!</definedName>
    <definedName name="P_Z_4_R_LIBELLES_POSTES_3">#REF!</definedName>
    <definedName name="P_Z_4_R_LIBELLES_POSTES_4">#REF!</definedName>
    <definedName name="P_Z_4_R_LIBELLES_POSTES_5">#REF!</definedName>
    <definedName name="P_Z_4_R_LIBELLES_POSTES_6">#REF!</definedName>
    <definedName name="P_Z_4_R_LIBELLES_POSTES_7">#REF!</definedName>
    <definedName name="P_Z_4_R_LIBELLES_POSTES_8">#REF!</definedName>
    <definedName name="P_Z_4_R_LIBELLES_POSTES_9">#REF!</definedName>
    <definedName name="P_Z_4_R_LIBELLES_SOUS_OPERATIONS">#REF!</definedName>
    <definedName name="P_Z_4_R_LIBELLES_SOUS_OPERATIONS_1">#REF!</definedName>
    <definedName name="P_Z_4_R_LIBELLES_SOUS_OPERATIONS_10">#REF!</definedName>
    <definedName name="P_Z_4_R_LIBELLES_SOUS_OPERATIONS_11">#REF!</definedName>
    <definedName name="P_Z_4_R_LIBELLES_SOUS_OPERATIONS_12">#REF!</definedName>
    <definedName name="P_Z_4_R_LIBELLES_SOUS_OPERATIONS_13">#REF!</definedName>
    <definedName name="P_Z_4_R_LIBELLES_SOUS_OPERATIONS_14">#REF!</definedName>
    <definedName name="P_Z_4_R_LIBELLES_SOUS_OPERATIONS_15">#REF!</definedName>
    <definedName name="P_Z_4_R_LIBELLES_SOUS_OPERATIONS_16">#REF!</definedName>
    <definedName name="P_Z_4_R_LIBELLES_SOUS_OPERATIONS_17">#REF!</definedName>
    <definedName name="P_Z_4_R_LIBELLES_SOUS_OPERATIONS_18">#REF!</definedName>
    <definedName name="P_Z_4_R_LIBELLES_SOUS_OPERATIONS_19">#REF!</definedName>
    <definedName name="P_Z_4_R_LIBELLES_SOUS_OPERATIONS_2">#REF!</definedName>
    <definedName name="P_Z_4_R_LIBELLES_SOUS_OPERATIONS_20">#REF!</definedName>
    <definedName name="P_Z_4_R_LIBELLES_SOUS_OPERATIONS_3">#REF!</definedName>
    <definedName name="P_Z_4_R_LIBELLES_SOUS_OPERATIONS_4">#REF!</definedName>
    <definedName name="P_Z_4_R_LIBELLES_SOUS_OPERATIONS_5">#REF!</definedName>
    <definedName name="P_Z_4_R_LIBELLES_SOUS_OPERATIONS_6">#REF!</definedName>
    <definedName name="P_Z_4_R_LIBELLES_SOUS_OPERATIONS_7">#REF!</definedName>
    <definedName name="P_Z_4_R_LIBELLES_SOUS_OPERATIONS_8">#REF!</definedName>
    <definedName name="P_Z_4_R_LIBELLES_SOUS_OPERATIONS_9">#REF!</definedName>
    <definedName name="P_Z_4_R_LIBELLES_UNITES">#REF!</definedName>
    <definedName name="P_Z_4_R_LIBELLES_UNITES_1">#REF!</definedName>
    <definedName name="P_Z_4_R_LIBELLES_UNITES_10">#REF!</definedName>
    <definedName name="P_Z_4_R_LIBELLES_UNITES_11">#REF!</definedName>
    <definedName name="P_Z_4_R_LIBELLES_UNITES_12">#REF!</definedName>
    <definedName name="P_Z_4_R_LIBELLES_UNITES_13">#REF!</definedName>
    <definedName name="P_Z_4_R_LIBELLES_UNITES_14">#REF!</definedName>
    <definedName name="P_Z_4_R_LIBELLES_UNITES_15">#REF!</definedName>
    <definedName name="P_Z_4_R_LIBELLES_UNITES_16">#REF!</definedName>
    <definedName name="P_Z_4_R_LIBELLES_UNITES_17">#REF!</definedName>
    <definedName name="P_Z_4_R_LIBELLES_UNITES_18">#REF!</definedName>
    <definedName name="P_Z_4_R_LIBELLES_UNITES_19">#REF!</definedName>
    <definedName name="P_Z_4_R_LIBELLES_UNITES_2">#REF!</definedName>
    <definedName name="P_Z_4_R_LIBELLES_UNITES_20">#REF!</definedName>
    <definedName name="P_Z_4_R_LIBELLES_UNITES_3">#REF!</definedName>
    <definedName name="P_Z_4_R_LIBELLES_UNITES_4">#REF!</definedName>
    <definedName name="P_Z_4_R_LIBELLES_UNITES_5">#REF!</definedName>
    <definedName name="P_Z_4_R_LIBELLES_UNITES_6">#REF!</definedName>
    <definedName name="P_Z_4_R_LIBELLES_UNITES_7">#REF!</definedName>
    <definedName name="P_Z_4_R_LIBELLES_UNITES_8">#REF!</definedName>
    <definedName name="P_Z_4_R_LIBELLES_UNITES_9">#REF!</definedName>
    <definedName name="P_Z_8_B_COLONNE_BAREME">#REF!</definedName>
    <definedName name="P_Z_8_B_COLONNE_BAREME_INDICATION">#REF!</definedName>
    <definedName name="P_Z_8_B_COLONNE_COMMENTAIRE">#REF!</definedName>
    <definedName name="P_Z_8_B_COLONNE_COMMENTAIRE_ACTIVE">#REF!</definedName>
    <definedName name="P_Z_8_B_COLONNE_COMMENTAIRE_INDICATION">#REF!</definedName>
    <definedName name="P_Z_8_B_COLONNE_COMMENTAIRE_OBLIGATOIRE">#REF!</definedName>
    <definedName name="P_Z_8_B_COLONNE_COMMENTAIRE_SI_LIBELLE_STANDARD">#REF!</definedName>
    <definedName name="P_Z_8_B_COLONNE_DESCRIPTION">#REF!</definedName>
    <definedName name="P_Z_8_B_COLONNE_DESCRIPTION_INDICATION">#REF!</definedName>
    <definedName name="P_Z_8_B_COLONNE_JUSTIFICATIF">#REF!</definedName>
    <definedName name="P_Z_8_B_COLONNE_JUSTIFICATIF_ACTIVE">#REF!</definedName>
    <definedName name="P_Z_8_B_COLONNE_JUSTIFICATIF_INDICATION">#REF!</definedName>
    <definedName name="P_Z_8_B_COLONNE_JUSTIFICATIF_OBLIGATOIRE">#REF!</definedName>
    <definedName name="P_Z_8_B_COLONNE_MOTIFS_INELIGIBILITE_LIBELLE_STANDARD">#REF!</definedName>
    <definedName name="P_Z_8_B_COLONNE_MT_ELIGIBLE_LIBELLE_STANDARD">#REF!</definedName>
    <definedName name="P_Z_8_B_COLONNE_MT_MAX_ACTIVE">#REF!</definedName>
    <definedName name="P_Z_8_B_COLONNE_MT_MAX_LIBELLE_STANDARD">#REF!</definedName>
    <definedName name="P_Z_8_B_COLONNE_MT_PRESENTE">#REF!</definedName>
    <definedName name="P_Z_8_B_COLONNE_MT_PRESENTE_INDICATION">#REF!</definedName>
    <definedName name="P_Z_8_B_COLONNE_MT_RAISONNABLE_LIBELLE_STANDARD">#REF!</definedName>
    <definedName name="P_Z_8_B_COLONNE_POSTE">#REF!</definedName>
    <definedName name="P_Z_8_B_COLONNE_POSTE_INDICATION">#REF!</definedName>
    <definedName name="P_Z_8_B_COLONNE_QT_ELIGIBLE_LIBELLE_STANDARD">#REF!</definedName>
    <definedName name="P_Z_8_B_COLONNE_QT_RAISONNABLE_LIBELLE_STANDARD">#REF!</definedName>
    <definedName name="P_Z_8_B_COLONNE_QUANTITE">#REF!</definedName>
    <definedName name="P_Z_8_B_COLONNE_QUANTITE_INDICATION">#REF!</definedName>
    <definedName name="P_Z_8_B_COLONNE_SOUS_OPERATION">#REF!</definedName>
    <definedName name="P_Z_8_B_COLONNE_SOUS_OPERATION_INDICATION">#REF!</definedName>
    <definedName name="P_Z_8_B_COLONNE_UNITE">#REF!</definedName>
    <definedName name="P_Z_8_B_COLONNE_UNITE_INDICATION">#REF!</definedName>
    <definedName name="P_Z_8_B_COLONNE_VALEUR_BAREME">#REF!</definedName>
    <definedName name="P_Z_8_B_COLONNE_VALEUR_BAREME_INDICATION">#REF!</definedName>
    <definedName name="P_Z_8_B_EXEMPLE_UTILISATION">#REF!</definedName>
    <definedName name="P_Z_8_B_INTITULE_DEPENSES_BAREMES_STANDARD">#REF!</definedName>
    <definedName name="P_Z_8_B_UFD">#REF!</definedName>
    <definedName name="P_Z_8_B_ULD">#REF!</definedName>
    <definedName name="P_Z_8_B_UTILISATION_FILTRE_POSTES">#REF!</definedName>
    <definedName name="P_Z_8_B_UTILISATION_FILTRE_SOUS_OPERATIONS">#REF!</definedName>
    <definedName name="P_Z_8_N_COLONNE_BAREME_INDICATION_SPECIFIQUE">#REF!</definedName>
    <definedName name="P_Z_8_N_COLONNE_BAREME_INDICATION_STANDARD">#REF!</definedName>
    <definedName name="P_Z_8_N_COLONNE_BAREME_SPECIFIQUE">#REF!</definedName>
    <definedName name="P_Z_8_N_COLONNE_BAREME_STANDARD">#REF!</definedName>
    <definedName name="P_Z_8_N_COLONNE_COMMENTAIRE_INDICATION_SPECIFIQUE">#REF!</definedName>
    <definedName name="P_Z_8_N_COLONNE_COMMENTAIRE_INDICATION_STANDARD">#REF!</definedName>
    <definedName name="P_Z_8_N_COLONNE_COMMENTAIRE_SI_LIBELLE_DEFAUT">#REF!</definedName>
    <definedName name="P_Z_8_N_COLONNE_COMMENTAIRE_SI_LIBELLE_SPECIFIQUE">#REF!</definedName>
    <definedName name="P_Z_8_N_COLONNE_COMMENTAIRE_SPECIFIQUE">#REF!</definedName>
    <definedName name="P_Z_8_N_COLONNE_COMMENTAIRE_STANDARD">#REF!</definedName>
    <definedName name="P_Z_8_N_COLONNE_DESCRIPTION_INDICATION_SPECIFIQUE">#REF!</definedName>
    <definedName name="P_Z_8_N_COLONNE_DESCRIPTION_INDICATION_STANDARD">#REF!</definedName>
    <definedName name="P_Z_8_N_COLONNE_DESCRIPTION_SPECIFIQUE">#REF!</definedName>
    <definedName name="P_Z_8_N_COLONNE_DESCRIPTION_STANDARD">#REF!</definedName>
    <definedName name="P_Z_8_N_COLONNE_JUSTIFICATIF_INDICATION_SPECIFIQUE">#REF!</definedName>
    <definedName name="P_Z_8_N_COLONNE_JUSTIFICATIF_INDICATION_STANDARD">#REF!</definedName>
    <definedName name="P_Z_8_N_COLONNE_JUSTIFICATIF_SPECIFIQUE">#REF!</definedName>
    <definedName name="P_Z_8_N_COLONNE_JUSTIFICATIF_STANDARD">#REF!</definedName>
    <definedName name="P_Z_8_N_COLONNE_MOTIFS_INELIGIBILITE_LIBELLE_DEFAUT">#REF!</definedName>
    <definedName name="P_Z_8_N_COLONNE_MOTIFS_INELIGIBILITE_LIBELLE_SPECIFIQUE">#REF!</definedName>
    <definedName name="P_Z_8_N_COLONNE_MT_ELIGIBLE_LIBELLE_DEFAUT">#REF!</definedName>
    <definedName name="P_Z_8_N_COLONNE_MT_ELIGIBLE_LIBELLE_SPECIFIQUE">#REF!</definedName>
    <definedName name="P_Z_8_N_COLONNE_MT_MAX_LIBELLE_DEFAUT">#REF!</definedName>
    <definedName name="P_Z_8_N_COLONNE_MT_MAX_LIBELLE_SPECIFIQUE">#REF!</definedName>
    <definedName name="P_Z_8_N_COLONNE_MT_PRESENTE_INDICATION_SPECIFIQUE">#REF!</definedName>
    <definedName name="P_Z_8_N_COLONNE_MT_PRESENTE_INDICATION_STANDARD">#REF!</definedName>
    <definedName name="P_Z_8_N_COLONNE_MT_PRESENTE_SPECIFIQUE">#REF!</definedName>
    <definedName name="P_Z_8_N_COLONNE_MT_PRESENTE_STANDARD">#REF!</definedName>
    <definedName name="P_Z_8_N_COLONNE_MT_RAISONNABLE_LIBELLE_DEFAUT">#REF!</definedName>
    <definedName name="P_Z_8_N_COLONNE_MT_RAISONNABLE_LIBELLE_SPECIFIQUE">#REF!</definedName>
    <definedName name="P_Z_8_N_COLONNE_POSTE_INDICATION_SPECIFIQUE">#REF!</definedName>
    <definedName name="P_Z_8_N_COLONNE_POSTE_INDICATION_STANDARD">#REF!</definedName>
    <definedName name="P_Z_8_N_COLONNE_POSTE_SPECIFIQUE">#REF!</definedName>
    <definedName name="P_Z_8_N_COLONNE_POSTE_STANDARD">#REF!</definedName>
    <definedName name="P_Z_8_N_COLONNE_QT_ELIGIBLE_LIBELLE_DEFAUT">#REF!</definedName>
    <definedName name="P_Z_8_N_COLONNE_QT_ELIGIBLE_LIBELLE_SPECIFIQUE">#REF!</definedName>
    <definedName name="P_Z_8_N_COLONNE_QT_RAISONNABLE_LIBELLE_DEFAUT">#REF!</definedName>
    <definedName name="P_Z_8_N_COLONNE_QT_RAISONNABLE_LIBELLE_SPECIFIQUE">#REF!</definedName>
    <definedName name="P_Z_8_N_COLONNE_QUANTITE_INDICATION_SPECIFIQUE">#REF!</definedName>
    <definedName name="P_Z_8_N_COLONNE_QUANTITE_INDICATION_STANDARD">#REF!</definedName>
    <definedName name="P_Z_8_N_COLONNE_QUANTITE_SPECIFIQUE">#REF!</definedName>
    <definedName name="P_Z_8_N_COLONNE_QUANTITE_STANDARD">#REF!</definedName>
    <definedName name="P_Z_8_N_COLONNE_SOUS_OPERATION_INDICATION_SPECIFIQUE">#REF!</definedName>
    <definedName name="P_Z_8_N_COLONNE_SOUS_OPERATION_INDICATION_STANDARD">#REF!</definedName>
    <definedName name="P_Z_8_N_COLONNE_SOUS_OPERATION_SPECIFIQUE">#REF!</definedName>
    <definedName name="P_Z_8_N_COLONNE_SOUS_OPERATION_STANDARD">#REF!</definedName>
    <definedName name="P_Z_8_N_COLONNE_UNITE_INDICATION_SPECIFIQUE">#REF!</definedName>
    <definedName name="P_Z_8_N_COLONNE_UNITE_INDICATION_STANDARD">#REF!</definedName>
    <definedName name="P_Z_8_N_COLONNE_UNITE_SPECIFIQUE">#REF!</definedName>
    <definedName name="P_Z_8_N_COLONNE_UNITE_STANDARD">#REF!</definedName>
    <definedName name="P_Z_8_N_COLONNE_VALEUR_BAREME_INDICATION_SPECIFIQUE">#REF!</definedName>
    <definedName name="P_Z_8_N_COLONNE_VALEUR_BAREME_INDICATION_STANDARD">#REF!</definedName>
    <definedName name="P_Z_8_N_COLONNE_VALEUR_BAREME_SPECIFIQUE">#REF!</definedName>
    <definedName name="P_Z_8_N_COLONNE_VALEUR_BAREME_STANDARD">#REF!</definedName>
    <definedName name="P_Z_8_N_CONSIGNE_DEPENSES_BAREMES">#REF!</definedName>
    <definedName name="P_Z_8_N_EXEMPLE_BAREME">#REF!</definedName>
    <definedName name="P_Z_8_N_EXEMPLE_COMMENTAIRE">#REF!</definedName>
    <definedName name="P_Z_8_N_EXEMPLE_DESCRIPTION">#REF!</definedName>
    <definedName name="P_Z_8_N_EXEMPLE_DONNEES">#REF!</definedName>
    <definedName name="P_Z_8_N_EXEMPLE_JUSTIFICATIF">#REF!</definedName>
    <definedName name="P_Z_8_N_EXEMPLE_MT_PRESENTE">#REF!</definedName>
    <definedName name="P_Z_8_N_EXEMPLE_POSTE">#REF!</definedName>
    <definedName name="P_Z_8_N_EXEMPLE_QUANTITE">#REF!</definedName>
    <definedName name="P_Z_8_N_EXEMPLE_SOUS_OPERATION">#REF!</definedName>
    <definedName name="P_Z_8_N_EXEMPLE_UNITE">#REF!</definedName>
    <definedName name="P_Z_8_N_EXEMPLE_VALEUR_BAREME">#REF!</definedName>
    <definedName name="P_Z_8_N_INTITULE_DEPENSES_BAREMES_DEFAUT">#REF!</definedName>
    <definedName name="P_Z_8_N_INTITULE_DEPENSES_BAREMES_SPECIFIQUE">#REF!</definedName>
    <definedName name="P_Z_8_R_LIBELLES_CODES_BAREMES">#REF!</definedName>
    <definedName name="P_Z_8_R_LIBELLES_CODES_BAREMES_1">#REF!</definedName>
    <definedName name="P_Z_8_R_LIBELLES_CODES_BAREMES_10">#REF!</definedName>
    <definedName name="P_Z_8_R_LIBELLES_CODES_BAREMES_11">#REF!</definedName>
    <definedName name="P_Z_8_R_LIBELLES_CODES_BAREMES_12">#REF!</definedName>
    <definedName name="P_Z_8_R_LIBELLES_CODES_BAREMES_13">#REF!</definedName>
    <definedName name="P_Z_8_R_LIBELLES_CODES_BAREMES_14">#REF!</definedName>
    <definedName name="P_Z_8_R_LIBELLES_CODES_BAREMES_15">#REF!</definedName>
    <definedName name="P_Z_8_R_LIBELLES_CODES_BAREMES_16">#REF!</definedName>
    <definedName name="P_Z_8_R_LIBELLES_CODES_BAREMES_17">#REF!</definedName>
    <definedName name="P_Z_8_R_LIBELLES_CODES_BAREMES_18">#REF!</definedName>
    <definedName name="P_Z_8_R_LIBELLES_CODES_BAREMES_19">#REF!</definedName>
    <definedName name="P_Z_8_R_LIBELLES_CODES_BAREMES_2">#REF!</definedName>
    <definedName name="P_Z_8_R_LIBELLES_CODES_BAREMES_20">#REF!</definedName>
    <definedName name="P_Z_8_R_LIBELLES_CODES_BAREMES_21">#REF!</definedName>
    <definedName name="P_Z_8_R_LIBELLES_CODES_BAREMES_22">#REF!</definedName>
    <definedName name="P_Z_8_R_LIBELLES_CODES_BAREMES_23">#REF!</definedName>
    <definedName name="P_Z_8_R_LIBELLES_CODES_BAREMES_24">#REF!</definedName>
    <definedName name="P_Z_8_R_LIBELLES_CODES_BAREMES_25">#REF!</definedName>
    <definedName name="P_Z_8_R_LIBELLES_CODES_BAREMES_26">#REF!</definedName>
    <definedName name="P_Z_8_R_LIBELLES_CODES_BAREMES_27">#REF!</definedName>
    <definedName name="P_Z_8_R_LIBELLES_CODES_BAREMES_28">#REF!</definedName>
    <definedName name="P_Z_8_R_LIBELLES_CODES_BAREMES_29">#REF!</definedName>
    <definedName name="P_Z_8_R_LIBELLES_CODES_BAREMES_3">#REF!</definedName>
    <definedName name="P_Z_8_R_LIBELLES_CODES_BAREMES_30">#REF!</definedName>
    <definedName name="P_Z_8_R_LIBELLES_CODES_BAREMES_31">#REF!</definedName>
    <definedName name="P_Z_8_R_LIBELLES_CODES_BAREMES_32">#REF!</definedName>
    <definedName name="P_Z_8_R_LIBELLES_CODES_BAREMES_33">#REF!</definedName>
    <definedName name="P_Z_8_R_LIBELLES_CODES_BAREMES_34">#REF!</definedName>
    <definedName name="P_Z_8_R_LIBELLES_CODES_BAREMES_35">#REF!</definedName>
    <definedName name="P_Z_8_R_LIBELLES_CODES_BAREMES_36">#REF!</definedName>
    <definedName name="P_Z_8_R_LIBELLES_CODES_BAREMES_37">#REF!</definedName>
    <definedName name="P_Z_8_R_LIBELLES_CODES_BAREMES_38">#REF!</definedName>
    <definedName name="P_Z_8_R_LIBELLES_CODES_BAREMES_39">#REF!</definedName>
    <definedName name="P_Z_8_R_LIBELLES_CODES_BAREMES_4">#REF!</definedName>
    <definedName name="P_Z_8_R_LIBELLES_CODES_BAREMES_40">#REF!</definedName>
    <definedName name="P_Z_8_R_LIBELLES_CODES_BAREMES_5">#REF!</definedName>
    <definedName name="P_Z_8_R_LIBELLES_CODES_BAREMES_6">#REF!</definedName>
    <definedName name="P_Z_8_R_LIBELLES_CODES_BAREMES_7">#REF!</definedName>
    <definedName name="P_Z_8_R_LIBELLES_CODES_BAREMES_8">#REF!</definedName>
    <definedName name="P_Z_8_R_LIBELLES_CODES_BAREMES_9">#REF!</definedName>
    <definedName name="P_Z_8_R_LIBELLES_DESCRIPTIONS">#REF!</definedName>
    <definedName name="P_Z_8_R_LIBELLES_DESCRIPTIONS_1">#REF!</definedName>
    <definedName name="P_Z_8_R_LIBELLES_DESCRIPTIONS_10">#REF!</definedName>
    <definedName name="P_Z_8_R_LIBELLES_DESCRIPTIONS_11">#REF!</definedName>
    <definedName name="P_Z_8_R_LIBELLES_DESCRIPTIONS_12">#REF!</definedName>
    <definedName name="P_Z_8_R_LIBELLES_DESCRIPTIONS_13">#REF!</definedName>
    <definedName name="P_Z_8_R_LIBELLES_DESCRIPTIONS_14">#REF!</definedName>
    <definedName name="P_Z_8_R_LIBELLES_DESCRIPTIONS_15">#REF!</definedName>
    <definedName name="P_Z_8_R_LIBELLES_DESCRIPTIONS_16">#REF!</definedName>
    <definedName name="P_Z_8_R_LIBELLES_DESCRIPTIONS_17">#REF!</definedName>
    <definedName name="P_Z_8_R_LIBELLES_DESCRIPTIONS_18">#REF!</definedName>
    <definedName name="P_Z_8_R_LIBELLES_DESCRIPTIONS_19">#REF!</definedName>
    <definedName name="P_Z_8_R_LIBELLES_DESCRIPTIONS_2">#REF!</definedName>
    <definedName name="P_Z_8_R_LIBELLES_DESCRIPTIONS_20">#REF!</definedName>
    <definedName name="P_Z_8_R_LIBELLES_DESCRIPTIONS_3">#REF!</definedName>
    <definedName name="P_Z_8_R_LIBELLES_DESCRIPTIONS_4">#REF!</definedName>
    <definedName name="P_Z_8_R_LIBELLES_DESCRIPTIONS_5">#REF!</definedName>
    <definedName name="P_Z_8_R_LIBELLES_DESCRIPTIONS_6">#REF!</definedName>
    <definedName name="P_Z_8_R_LIBELLES_DESCRIPTIONS_7">#REF!</definedName>
    <definedName name="P_Z_8_R_LIBELLES_DESCRIPTIONS_8">#REF!</definedName>
    <definedName name="P_Z_8_R_LIBELLES_DESCRIPTIONS_9">#REF!</definedName>
    <definedName name="P_Z_8_R_LIBELLES_POSTES">#REF!</definedName>
    <definedName name="P_Z_8_R_LIBELLES_POSTES_1">#REF!</definedName>
    <definedName name="P_Z_8_R_LIBELLES_POSTES_10">#REF!</definedName>
    <definedName name="P_Z_8_R_LIBELLES_POSTES_11">#REF!</definedName>
    <definedName name="P_Z_8_R_LIBELLES_POSTES_12">#REF!</definedName>
    <definedName name="P_Z_8_R_LIBELLES_POSTES_13">#REF!</definedName>
    <definedName name="P_Z_8_R_LIBELLES_POSTES_14">#REF!</definedName>
    <definedName name="P_Z_8_R_LIBELLES_POSTES_15">#REF!</definedName>
    <definedName name="P_Z_8_R_LIBELLES_POSTES_16">#REF!</definedName>
    <definedName name="P_Z_8_R_LIBELLES_POSTES_17">#REF!</definedName>
    <definedName name="P_Z_8_R_LIBELLES_POSTES_18">#REF!</definedName>
    <definedName name="P_Z_8_R_LIBELLES_POSTES_19">#REF!</definedName>
    <definedName name="P_Z_8_R_LIBELLES_POSTES_2">#REF!</definedName>
    <definedName name="P_Z_8_R_LIBELLES_POSTES_20">#REF!</definedName>
    <definedName name="P_Z_8_R_LIBELLES_POSTES_3">#REF!</definedName>
    <definedName name="P_Z_8_R_LIBELLES_POSTES_4">#REF!</definedName>
    <definedName name="P_Z_8_R_LIBELLES_POSTES_5">#REF!</definedName>
    <definedName name="P_Z_8_R_LIBELLES_POSTES_6">#REF!</definedName>
    <definedName name="P_Z_8_R_LIBELLES_POSTES_7">#REF!</definedName>
    <definedName name="P_Z_8_R_LIBELLES_POSTES_8">#REF!</definedName>
    <definedName name="P_Z_8_R_LIBELLES_POSTES_9">#REF!</definedName>
    <definedName name="P_Z_8_R_LIBELLES_SOUS_OPERATIONS">#REF!</definedName>
    <definedName name="P_Z_8_R_LIBELLES_SOUS_OPERATIONS_1">#REF!</definedName>
    <definedName name="P_Z_8_R_LIBELLES_SOUS_OPERATIONS_10">#REF!</definedName>
    <definedName name="P_Z_8_R_LIBELLES_SOUS_OPERATIONS_11">#REF!</definedName>
    <definedName name="P_Z_8_R_LIBELLES_SOUS_OPERATIONS_12">#REF!</definedName>
    <definedName name="P_Z_8_R_LIBELLES_SOUS_OPERATIONS_13">#REF!</definedName>
    <definedName name="P_Z_8_R_LIBELLES_SOUS_OPERATIONS_14">#REF!</definedName>
    <definedName name="P_Z_8_R_LIBELLES_SOUS_OPERATIONS_15">#REF!</definedName>
    <definedName name="P_Z_8_R_LIBELLES_SOUS_OPERATIONS_16">#REF!</definedName>
    <definedName name="P_Z_8_R_LIBELLES_SOUS_OPERATIONS_17">#REF!</definedName>
    <definedName name="P_Z_8_R_LIBELLES_SOUS_OPERATIONS_18">#REF!</definedName>
    <definedName name="P_Z_8_R_LIBELLES_SOUS_OPERATIONS_19">#REF!</definedName>
    <definedName name="P_Z_8_R_LIBELLES_SOUS_OPERATIONS_2">#REF!</definedName>
    <definedName name="P_Z_8_R_LIBELLES_SOUS_OPERATIONS_20">#REF!</definedName>
    <definedName name="P_Z_8_R_LIBELLES_SOUS_OPERATIONS_3">#REF!</definedName>
    <definedName name="P_Z_8_R_LIBELLES_SOUS_OPERATIONS_4">#REF!</definedName>
    <definedName name="P_Z_8_R_LIBELLES_SOUS_OPERATIONS_5">#REF!</definedName>
    <definedName name="P_Z_8_R_LIBELLES_SOUS_OPERATIONS_6">#REF!</definedName>
    <definedName name="P_Z_8_R_LIBELLES_SOUS_OPERATIONS_7">#REF!</definedName>
    <definedName name="P_Z_8_R_LIBELLES_SOUS_OPERATIONS_8">#REF!</definedName>
    <definedName name="P_Z_8_R_LIBELLES_SOUS_OPERATIONS_9">#REF!</definedName>
    <definedName name="P_Z_F_B_TYPE_1_ACTIVE">#REF!</definedName>
    <definedName name="P_Z_F_B_TYPE_10_ACTIVE">#REF!</definedName>
    <definedName name="P_Z_F_B_TYPE_11_ACTIVE">#REF!</definedName>
    <definedName name="P_Z_F_B_TYPE_12_ACTIVE">#REF!</definedName>
    <definedName name="P_Z_F_B_TYPE_13_ACTIVE">#REF!</definedName>
    <definedName name="P_Z_F_B_TYPE_2_ACTIVE">#REF!</definedName>
    <definedName name="P_Z_F_B_TYPE_3_ACTIVE">#REF!</definedName>
    <definedName name="P_Z_F_B_TYPE_4_ACTIVE">#REF!</definedName>
    <definedName name="P_Z_F_B_TYPE_5_ACTIVE">#REF!</definedName>
    <definedName name="P_Z_F_B_TYPE_6_ACTIVE">#REF!</definedName>
    <definedName name="P_Z_F_B_TYPE_7_ACTIVE">#REF!</definedName>
    <definedName name="P_Z_F_B_TYPE_8_ACTIVE">#REF!</definedName>
    <definedName name="P_Z_F_B_TYPE_9_ACTIVE">#REF!</definedName>
    <definedName name="P_Z_F_N_CODE_INTERVENTION">#REF!</definedName>
    <definedName name="P_Z_F_N_CONSIGNES_UTILISATION">#REF!</definedName>
    <definedName name="P_Z_F_N_CONSIGNES_UTILISATION_FIN">#REF!</definedName>
    <definedName name="P_Z_F_N_LIBELLE_DISPOSITIF">#REF!</definedName>
    <definedName name="P_Z_F_N_NB_LOGOS_FINANCEURS">#REF!</definedName>
    <definedName name="P_Z_F_N_RAPPELS">#REF!</definedName>
    <definedName name="P_Z_G_R_G_BOOLEEN">#REF!</definedName>
    <definedName name="P_Z_G_R_G_BOOLEEN_NON">#REF!</definedName>
    <definedName name="P_Z_G_R_G_BOOLEEN_OUI">#REF!</definedName>
    <definedName name="P_Z_G_R_G_INTERVENTIONS_PSN">#REF!</definedName>
    <definedName name="P_Z_G_R_G_NB_CATEGORIES">#REF!</definedName>
    <definedName name="P_Z_G_R_G_NB_LOGOS_FINANCEURS">#REF!</definedName>
    <definedName name="_xlnm.Print_Area" localSheetId="0">Accueil!$B$1:$Y$39</definedName>
    <definedName name="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L28" i="91" l="1"/>
  <c r="L27" i="91"/>
  <c r="K17" i="84"/>
  <c r="K16" i="84"/>
  <c r="G17" i="84"/>
  <c r="I11" i="91"/>
  <c r="O28" i="91"/>
  <c r="P11" i="91" s="1"/>
  <c r="O27" i="91"/>
  <c r="V7" i="84"/>
  <c r="U7" i="84"/>
  <c r="T7" i="84"/>
  <c r="N17" i="84"/>
  <c r="I9" i="88"/>
  <c r="I8" i="88"/>
  <c r="I7" i="88"/>
  <c r="W12" i="80" a="1"/>
  <c r="W12" i="80" s="1"/>
  <c r="AI12" i="80"/>
  <c r="D16" i="51" l="1"/>
  <c r="F19" i="91"/>
  <c r="F20" i="91"/>
  <c r="F18" i="91"/>
  <c r="E19" i="91"/>
  <c r="E20" i="91"/>
  <c r="E18" i="91"/>
  <c r="D19" i="91"/>
  <c r="J26" i="77" s="1"/>
  <c r="D20" i="91"/>
  <c r="J27" i="77" s="1"/>
  <c r="D18" i="91"/>
  <c r="AH11" i="80"/>
  <c r="AC12" i="80"/>
  <c r="W15" i="80" a="1"/>
  <c r="W15" i="80" s="1"/>
  <c r="D15" i="51"/>
  <c r="D11" i="51"/>
  <c r="D12" i="51"/>
  <c r="D7" i="51"/>
  <c r="D21" i="91" l="1"/>
  <c r="J25" i="77"/>
  <c r="G44" i="77"/>
  <c r="G43" i="77"/>
  <c r="E44" i="77"/>
  <c r="E43" i="77"/>
  <c r="E12" i="77"/>
  <c r="J9" i="84"/>
  <c r="M8" i="88" l="1"/>
  <c r="J8" i="88"/>
  <c r="AA12" i="80"/>
  <c r="AA13" i="80"/>
  <c r="AA14" i="80"/>
  <c r="AA15" i="80"/>
  <c r="AA16" i="80"/>
  <c r="AA17" i="80"/>
  <c r="AA18" i="80"/>
  <c r="AA19" i="80"/>
  <c r="AA20" i="80"/>
  <c r="AA21" i="80"/>
  <c r="AA22" i="80"/>
  <c r="AA23" i="80"/>
  <c r="AA24" i="80"/>
  <c r="AA25" i="80"/>
  <c r="AA26" i="80"/>
  <c r="AA27" i="80"/>
  <c r="AA28" i="80"/>
  <c r="AA29" i="80"/>
  <c r="AA30" i="80"/>
  <c r="AA31" i="80"/>
  <c r="AA32" i="80"/>
  <c r="AA33" i="80"/>
  <c r="AA34" i="80"/>
  <c r="AA35" i="80"/>
  <c r="AA36" i="80"/>
  <c r="AA37" i="80"/>
  <c r="AA38" i="80"/>
  <c r="AA39" i="80"/>
  <c r="AA40" i="80"/>
  <c r="AA41" i="80"/>
  <c r="AA42" i="80"/>
  <c r="AA43" i="80"/>
  <c r="AA44" i="80"/>
  <c r="AA45" i="80"/>
  <c r="AA46" i="80"/>
  <c r="AA47" i="80"/>
  <c r="AA48" i="80"/>
  <c r="AA49" i="80"/>
  <c r="AA50" i="80"/>
  <c r="AA51" i="80"/>
  <c r="AA52" i="80"/>
  <c r="AA53" i="80"/>
  <c r="AA54" i="80"/>
  <c r="AA55" i="80"/>
  <c r="AA56" i="80"/>
  <c r="AA57" i="80"/>
  <c r="AA58" i="80"/>
  <c r="AA59" i="80"/>
  <c r="AA60" i="80"/>
  <c r="AA61" i="80"/>
  <c r="AA62" i="80"/>
  <c r="AA63" i="80"/>
  <c r="AA64" i="80"/>
  <c r="AA65" i="80"/>
  <c r="AA66" i="80"/>
  <c r="AA67" i="80"/>
  <c r="AA68" i="80"/>
  <c r="AA69" i="80"/>
  <c r="AA70" i="80"/>
  <c r="AA71" i="80"/>
  <c r="AA72" i="80"/>
  <c r="AA73" i="80"/>
  <c r="AA74" i="80"/>
  <c r="AA75" i="80"/>
  <c r="AA76" i="80"/>
  <c r="AA77" i="80"/>
  <c r="AA78" i="80"/>
  <c r="AA79" i="80"/>
  <c r="AA80" i="80"/>
  <c r="AA81" i="80"/>
  <c r="AA82" i="80"/>
  <c r="AA83" i="80"/>
  <c r="AA84" i="80"/>
  <c r="AA85" i="80"/>
  <c r="AA86" i="80"/>
  <c r="AA87" i="80"/>
  <c r="AA88" i="80"/>
  <c r="AA89" i="80"/>
  <c r="AA90" i="80"/>
  <c r="AA91" i="80"/>
  <c r="AA92" i="80"/>
  <c r="AA93" i="80"/>
  <c r="AA94" i="80"/>
  <c r="AA95" i="80"/>
  <c r="AA96" i="80"/>
  <c r="AA97" i="80"/>
  <c r="AA98" i="80"/>
  <c r="AA99" i="80"/>
  <c r="AA100" i="80"/>
  <c r="AA101" i="80"/>
  <c r="AA102" i="80"/>
  <c r="AA103" i="80"/>
  <c r="AA104" i="80"/>
  <c r="AA105" i="80"/>
  <c r="AA106" i="80"/>
  <c r="AA107" i="80"/>
  <c r="AA108" i="80"/>
  <c r="AA109" i="80"/>
  <c r="AA110" i="80"/>
  <c r="AA111" i="80"/>
  <c r="AA112" i="80"/>
  <c r="AA11" i="80"/>
  <c r="AB11" i="80"/>
  <c r="AD12" i="80" l="1"/>
  <c r="J10" i="88" l="1"/>
  <c r="AL12" i="80" l="1"/>
  <c r="AM12" i="80"/>
  <c r="AL13" i="80"/>
  <c r="AM13" i="80"/>
  <c r="AL14" i="80"/>
  <c r="AM14" i="80"/>
  <c r="AL15" i="80"/>
  <c r="AM15" i="80"/>
  <c r="AL16" i="80"/>
  <c r="AM16" i="80"/>
  <c r="AL17" i="80"/>
  <c r="AM17" i="80"/>
  <c r="AL18" i="80"/>
  <c r="AM18" i="80"/>
  <c r="AL19" i="80"/>
  <c r="AM19" i="80"/>
  <c r="AL20" i="80"/>
  <c r="AM20" i="80"/>
  <c r="AL21" i="80"/>
  <c r="AM21" i="80"/>
  <c r="AL22" i="80"/>
  <c r="AM22" i="80"/>
  <c r="AL23" i="80"/>
  <c r="AM23" i="80"/>
  <c r="AL24" i="80"/>
  <c r="AM24" i="80"/>
  <c r="AL25" i="80"/>
  <c r="AM25" i="80"/>
  <c r="AL26" i="80"/>
  <c r="AM26" i="80"/>
  <c r="AL27" i="80"/>
  <c r="AM27" i="80"/>
  <c r="AL28" i="80"/>
  <c r="AM28" i="80"/>
  <c r="AL29" i="80"/>
  <c r="AM29" i="80"/>
  <c r="AL30" i="80"/>
  <c r="AM30" i="80"/>
  <c r="AL31" i="80"/>
  <c r="AM31" i="80"/>
  <c r="AL32" i="80"/>
  <c r="AM32" i="80"/>
  <c r="AL33" i="80"/>
  <c r="AM33" i="80"/>
  <c r="AL34" i="80"/>
  <c r="AM34" i="80"/>
  <c r="AL35" i="80"/>
  <c r="AM35" i="80"/>
  <c r="AL36" i="80"/>
  <c r="AM36" i="80"/>
  <c r="AL37" i="80"/>
  <c r="AM37" i="80"/>
  <c r="AL38" i="80"/>
  <c r="AM38" i="80"/>
  <c r="AL39" i="80"/>
  <c r="AM39" i="80"/>
  <c r="AL40" i="80"/>
  <c r="AM40" i="80"/>
  <c r="AL41" i="80"/>
  <c r="AM41" i="80"/>
  <c r="AL42" i="80"/>
  <c r="AM42" i="80"/>
  <c r="AL43" i="80"/>
  <c r="AM43" i="80"/>
  <c r="AL44" i="80"/>
  <c r="AM44" i="80"/>
  <c r="AL45" i="80"/>
  <c r="AM45" i="80"/>
  <c r="AL46" i="80"/>
  <c r="AM46" i="80"/>
  <c r="AL47" i="80"/>
  <c r="AM47" i="80"/>
  <c r="AL48" i="80"/>
  <c r="AM48" i="80"/>
  <c r="AL49" i="80"/>
  <c r="AM49" i="80"/>
  <c r="AL50" i="80"/>
  <c r="AM50" i="80"/>
  <c r="AL51" i="80"/>
  <c r="AM51" i="80"/>
  <c r="AL52" i="80"/>
  <c r="AM52" i="80"/>
  <c r="AL53" i="80"/>
  <c r="AM53" i="80"/>
  <c r="AL54" i="80"/>
  <c r="AM54" i="80"/>
  <c r="AL55" i="80"/>
  <c r="AM55" i="80"/>
  <c r="AL56" i="80"/>
  <c r="AM56" i="80"/>
  <c r="AL57" i="80"/>
  <c r="AM57" i="80"/>
  <c r="AL58" i="80"/>
  <c r="AM58" i="80"/>
  <c r="AL59" i="80"/>
  <c r="AM59" i="80"/>
  <c r="AL60" i="80"/>
  <c r="AM60" i="80"/>
  <c r="AL61" i="80"/>
  <c r="AM61" i="80"/>
  <c r="AL62" i="80"/>
  <c r="AM62" i="80"/>
  <c r="AL63" i="80"/>
  <c r="AM63" i="80"/>
  <c r="AL64" i="80"/>
  <c r="AM64" i="80"/>
  <c r="AL65" i="80"/>
  <c r="AM65" i="80"/>
  <c r="AL66" i="80"/>
  <c r="AM66" i="80"/>
  <c r="AL67" i="80"/>
  <c r="AM67" i="80"/>
  <c r="AL68" i="80"/>
  <c r="AM68" i="80"/>
  <c r="AL69" i="80"/>
  <c r="AM69" i="80"/>
  <c r="AL70" i="80"/>
  <c r="AM70" i="80"/>
  <c r="AL71" i="80"/>
  <c r="AM71" i="80"/>
  <c r="AL72" i="80"/>
  <c r="AM72" i="80"/>
  <c r="AL73" i="80"/>
  <c r="AM73" i="80"/>
  <c r="AL74" i="80"/>
  <c r="AM74" i="80"/>
  <c r="AL75" i="80"/>
  <c r="AM75" i="80"/>
  <c r="AL76" i="80"/>
  <c r="AM76" i="80"/>
  <c r="AL77" i="80"/>
  <c r="AM77" i="80"/>
  <c r="AL78" i="80"/>
  <c r="AM78" i="80"/>
  <c r="AL79" i="80"/>
  <c r="AM79" i="80"/>
  <c r="AL80" i="80"/>
  <c r="AM80" i="80"/>
  <c r="AL81" i="80"/>
  <c r="AM81" i="80"/>
  <c r="AL82" i="80"/>
  <c r="AM82" i="80"/>
  <c r="AL83" i="80"/>
  <c r="AM83" i="80"/>
  <c r="AL84" i="80"/>
  <c r="AM84" i="80"/>
  <c r="AL85" i="80"/>
  <c r="AM85" i="80"/>
  <c r="AL86" i="80"/>
  <c r="AM86" i="80"/>
  <c r="AL87" i="80"/>
  <c r="AM87" i="80"/>
  <c r="AL88" i="80"/>
  <c r="AM88" i="80"/>
  <c r="AL89" i="80"/>
  <c r="AM89" i="80"/>
  <c r="AL90" i="80"/>
  <c r="AM90" i="80"/>
  <c r="AL91" i="80"/>
  <c r="AM91" i="80"/>
  <c r="AL92" i="80"/>
  <c r="AM92" i="80"/>
  <c r="AL93" i="80"/>
  <c r="AM93" i="80"/>
  <c r="AL94" i="80"/>
  <c r="AM94" i="80"/>
  <c r="AL95" i="80"/>
  <c r="AM95" i="80"/>
  <c r="AL96" i="80"/>
  <c r="AM96" i="80"/>
  <c r="AL97" i="80"/>
  <c r="AM97" i="80"/>
  <c r="AL98" i="80"/>
  <c r="AM98" i="80"/>
  <c r="AL99" i="80"/>
  <c r="AM99" i="80"/>
  <c r="AL100" i="80"/>
  <c r="AM100" i="80"/>
  <c r="AL101" i="80"/>
  <c r="AM101" i="80"/>
  <c r="AL102" i="80"/>
  <c r="AM102" i="80"/>
  <c r="AL103" i="80"/>
  <c r="AM103" i="80"/>
  <c r="AL104" i="80"/>
  <c r="AM104" i="80"/>
  <c r="AL105" i="80"/>
  <c r="AM105" i="80"/>
  <c r="AL106" i="80"/>
  <c r="AM106" i="80"/>
  <c r="AL107" i="80"/>
  <c r="AM107" i="80"/>
  <c r="AL108" i="80"/>
  <c r="AM108" i="80"/>
  <c r="AL109" i="80"/>
  <c r="AM109" i="80"/>
  <c r="AL110" i="80"/>
  <c r="AM110" i="80"/>
  <c r="AL111" i="80"/>
  <c r="AM111" i="80"/>
  <c r="AB13" i="80"/>
  <c r="AC13" i="80"/>
  <c r="AD13" i="80"/>
  <c r="AE13" i="80"/>
  <c r="AF13" i="80"/>
  <c r="AG13" i="80"/>
  <c r="AH13" i="80"/>
  <c r="AJ13" i="80"/>
  <c r="AK13" i="80"/>
  <c r="AB14" i="80"/>
  <c r="AC14" i="80"/>
  <c r="AD14" i="80"/>
  <c r="AE14" i="80"/>
  <c r="AF14" i="80"/>
  <c r="AG14" i="80"/>
  <c r="AH14" i="80"/>
  <c r="AJ14" i="80"/>
  <c r="AK14" i="80"/>
  <c r="AB15" i="80"/>
  <c r="AC15" i="80"/>
  <c r="AD15" i="80"/>
  <c r="AE15" i="80"/>
  <c r="AF15" i="80"/>
  <c r="AG15" i="80"/>
  <c r="AH15" i="80"/>
  <c r="AJ15" i="80"/>
  <c r="AK15" i="80"/>
  <c r="AB16" i="80"/>
  <c r="AC16" i="80"/>
  <c r="AD16" i="80"/>
  <c r="AE16" i="80"/>
  <c r="AF16" i="80"/>
  <c r="AG16" i="80"/>
  <c r="AH16" i="80"/>
  <c r="AJ16" i="80"/>
  <c r="AK16" i="80"/>
  <c r="AB17" i="80"/>
  <c r="AC17" i="80"/>
  <c r="AD17" i="80"/>
  <c r="AE17" i="80"/>
  <c r="AF17" i="80"/>
  <c r="AG17" i="80"/>
  <c r="AH17" i="80"/>
  <c r="AJ17" i="80"/>
  <c r="AK17" i="80"/>
  <c r="AB18" i="80"/>
  <c r="AC18" i="80"/>
  <c r="AD18" i="80"/>
  <c r="AE18" i="80"/>
  <c r="AF18" i="80"/>
  <c r="AG18" i="80"/>
  <c r="AH18" i="80"/>
  <c r="AJ18" i="80"/>
  <c r="AK18" i="80"/>
  <c r="AB19" i="80"/>
  <c r="AC19" i="80"/>
  <c r="AD19" i="80"/>
  <c r="AE19" i="80"/>
  <c r="AF19" i="80"/>
  <c r="AG19" i="80"/>
  <c r="AH19" i="80"/>
  <c r="AJ19" i="80"/>
  <c r="AK19" i="80"/>
  <c r="AB20" i="80"/>
  <c r="AC20" i="80"/>
  <c r="AD20" i="80"/>
  <c r="AE20" i="80"/>
  <c r="AF20" i="80"/>
  <c r="AG20" i="80"/>
  <c r="AH20" i="80"/>
  <c r="AJ20" i="80"/>
  <c r="AK20" i="80"/>
  <c r="AB21" i="80"/>
  <c r="AC21" i="80"/>
  <c r="AD21" i="80"/>
  <c r="AE21" i="80"/>
  <c r="AF21" i="80"/>
  <c r="AG21" i="80"/>
  <c r="AH21" i="80"/>
  <c r="AJ21" i="80"/>
  <c r="AK21" i="80"/>
  <c r="AB22" i="80"/>
  <c r="AC22" i="80"/>
  <c r="AD22" i="80"/>
  <c r="AE22" i="80"/>
  <c r="AF22" i="80"/>
  <c r="AG22" i="80"/>
  <c r="AH22" i="80"/>
  <c r="AJ22" i="80"/>
  <c r="AK22" i="80"/>
  <c r="AB23" i="80"/>
  <c r="AC23" i="80"/>
  <c r="AD23" i="80"/>
  <c r="AE23" i="80"/>
  <c r="AF23" i="80"/>
  <c r="AG23" i="80"/>
  <c r="AH23" i="80"/>
  <c r="AJ23" i="80"/>
  <c r="AK23" i="80"/>
  <c r="AB24" i="80"/>
  <c r="AC24" i="80"/>
  <c r="AD24" i="80"/>
  <c r="AE24" i="80"/>
  <c r="AF24" i="80"/>
  <c r="AG24" i="80"/>
  <c r="AH24" i="80"/>
  <c r="AJ24" i="80"/>
  <c r="AK24" i="80"/>
  <c r="AB25" i="80"/>
  <c r="AC25" i="80"/>
  <c r="AD25" i="80"/>
  <c r="AE25" i="80"/>
  <c r="AF25" i="80"/>
  <c r="AG25" i="80"/>
  <c r="AH25" i="80"/>
  <c r="AJ25" i="80"/>
  <c r="AK25" i="80"/>
  <c r="AB26" i="80"/>
  <c r="AC26" i="80"/>
  <c r="AD26" i="80"/>
  <c r="AE26" i="80"/>
  <c r="AF26" i="80"/>
  <c r="AG26" i="80"/>
  <c r="AH26" i="80"/>
  <c r="AJ26" i="80"/>
  <c r="AK26" i="80"/>
  <c r="AB27" i="80"/>
  <c r="AC27" i="80"/>
  <c r="AD27" i="80"/>
  <c r="AE27" i="80"/>
  <c r="AF27" i="80"/>
  <c r="AG27" i="80"/>
  <c r="AH27" i="80"/>
  <c r="AJ27" i="80"/>
  <c r="AK27" i="80"/>
  <c r="AB28" i="80"/>
  <c r="AC28" i="80"/>
  <c r="AD28" i="80"/>
  <c r="AE28" i="80"/>
  <c r="AF28" i="80"/>
  <c r="AG28" i="80"/>
  <c r="AH28" i="80"/>
  <c r="AJ28" i="80"/>
  <c r="AK28" i="80"/>
  <c r="AB29" i="80"/>
  <c r="AC29" i="80"/>
  <c r="AD29" i="80"/>
  <c r="AE29" i="80"/>
  <c r="AF29" i="80"/>
  <c r="AG29" i="80"/>
  <c r="AH29" i="80"/>
  <c r="AJ29" i="80"/>
  <c r="AK29" i="80"/>
  <c r="AB30" i="80"/>
  <c r="AC30" i="80"/>
  <c r="AD30" i="80"/>
  <c r="AE30" i="80"/>
  <c r="AF30" i="80"/>
  <c r="AG30" i="80"/>
  <c r="AH30" i="80"/>
  <c r="AJ30" i="80"/>
  <c r="AK30" i="80"/>
  <c r="AB31" i="80"/>
  <c r="AC31" i="80"/>
  <c r="AD31" i="80"/>
  <c r="AE31" i="80"/>
  <c r="AF31" i="80"/>
  <c r="AG31" i="80"/>
  <c r="AH31" i="80"/>
  <c r="AJ31" i="80"/>
  <c r="AK31" i="80"/>
  <c r="AB32" i="80"/>
  <c r="AC32" i="80"/>
  <c r="AD32" i="80"/>
  <c r="AE32" i="80"/>
  <c r="AF32" i="80"/>
  <c r="AG32" i="80"/>
  <c r="AH32" i="80"/>
  <c r="AJ32" i="80"/>
  <c r="AK32" i="80"/>
  <c r="AB33" i="80"/>
  <c r="AC33" i="80"/>
  <c r="AD33" i="80"/>
  <c r="AE33" i="80"/>
  <c r="AF33" i="80"/>
  <c r="AG33" i="80"/>
  <c r="AH33" i="80"/>
  <c r="AJ33" i="80"/>
  <c r="AK33" i="80"/>
  <c r="AB34" i="80"/>
  <c r="AC34" i="80"/>
  <c r="AD34" i="80"/>
  <c r="AE34" i="80"/>
  <c r="AF34" i="80"/>
  <c r="AG34" i="80"/>
  <c r="AH34" i="80"/>
  <c r="AJ34" i="80"/>
  <c r="AK34" i="80"/>
  <c r="AB35" i="80"/>
  <c r="AC35" i="80"/>
  <c r="AD35" i="80"/>
  <c r="AE35" i="80"/>
  <c r="AF35" i="80"/>
  <c r="AG35" i="80"/>
  <c r="AH35" i="80"/>
  <c r="AJ35" i="80"/>
  <c r="AK35" i="80"/>
  <c r="AB36" i="80"/>
  <c r="AC36" i="80"/>
  <c r="AD36" i="80"/>
  <c r="AE36" i="80"/>
  <c r="AF36" i="80"/>
  <c r="AG36" i="80"/>
  <c r="AH36" i="80"/>
  <c r="AJ36" i="80"/>
  <c r="AK36" i="80"/>
  <c r="AB37" i="80"/>
  <c r="AC37" i="80"/>
  <c r="AD37" i="80"/>
  <c r="AE37" i="80"/>
  <c r="AF37" i="80"/>
  <c r="AG37" i="80"/>
  <c r="AH37" i="80"/>
  <c r="AJ37" i="80"/>
  <c r="AK37" i="80"/>
  <c r="AB38" i="80"/>
  <c r="AC38" i="80"/>
  <c r="AD38" i="80"/>
  <c r="AE38" i="80"/>
  <c r="AF38" i="80"/>
  <c r="AG38" i="80"/>
  <c r="AH38" i="80"/>
  <c r="AJ38" i="80"/>
  <c r="AK38" i="80"/>
  <c r="AB39" i="80"/>
  <c r="AC39" i="80"/>
  <c r="AD39" i="80"/>
  <c r="AE39" i="80"/>
  <c r="AF39" i="80"/>
  <c r="AG39" i="80"/>
  <c r="AH39" i="80"/>
  <c r="AJ39" i="80"/>
  <c r="AK39" i="80"/>
  <c r="AB40" i="80"/>
  <c r="AC40" i="80"/>
  <c r="AD40" i="80"/>
  <c r="AE40" i="80"/>
  <c r="AF40" i="80"/>
  <c r="AG40" i="80"/>
  <c r="AH40" i="80"/>
  <c r="AJ40" i="80"/>
  <c r="AK40" i="80"/>
  <c r="AB41" i="80"/>
  <c r="AC41" i="80"/>
  <c r="AD41" i="80"/>
  <c r="AE41" i="80"/>
  <c r="AF41" i="80"/>
  <c r="AG41" i="80"/>
  <c r="AH41" i="80"/>
  <c r="AJ41" i="80"/>
  <c r="AK41" i="80"/>
  <c r="AB42" i="80"/>
  <c r="AC42" i="80"/>
  <c r="AD42" i="80"/>
  <c r="AE42" i="80"/>
  <c r="AF42" i="80"/>
  <c r="AG42" i="80"/>
  <c r="AH42" i="80"/>
  <c r="AJ42" i="80"/>
  <c r="AK42" i="80"/>
  <c r="AB43" i="80"/>
  <c r="AC43" i="80"/>
  <c r="AD43" i="80"/>
  <c r="AE43" i="80"/>
  <c r="AF43" i="80"/>
  <c r="AG43" i="80"/>
  <c r="AH43" i="80"/>
  <c r="AJ43" i="80"/>
  <c r="AK43" i="80"/>
  <c r="AB44" i="80"/>
  <c r="AC44" i="80"/>
  <c r="AD44" i="80"/>
  <c r="AE44" i="80"/>
  <c r="AF44" i="80"/>
  <c r="AG44" i="80"/>
  <c r="AH44" i="80"/>
  <c r="AJ44" i="80"/>
  <c r="AK44" i="80"/>
  <c r="AB45" i="80"/>
  <c r="AC45" i="80"/>
  <c r="AD45" i="80"/>
  <c r="AE45" i="80"/>
  <c r="AF45" i="80"/>
  <c r="AG45" i="80"/>
  <c r="AH45" i="80"/>
  <c r="AJ45" i="80"/>
  <c r="AK45" i="80"/>
  <c r="AB46" i="80"/>
  <c r="AC46" i="80"/>
  <c r="AD46" i="80"/>
  <c r="AE46" i="80"/>
  <c r="AF46" i="80"/>
  <c r="AG46" i="80"/>
  <c r="AH46" i="80"/>
  <c r="AJ46" i="80"/>
  <c r="AK46" i="80"/>
  <c r="AB47" i="80"/>
  <c r="AC47" i="80"/>
  <c r="AD47" i="80"/>
  <c r="AE47" i="80"/>
  <c r="AF47" i="80"/>
  <c r="AG47" i="80"/>
  <c r="AH47" i="80"/>
  <c r="AJ47" i="80"/>
  <c r="AK47" i="80"/>
  <c r="AB48" i="80"/>
  <c r="AC48" i="80"/>
  <c r="AD48" i="80"/>
  <c r="AE48" i="80"/>
  <c r="AF48" i="80"/>
  <c r="AG48" i="80"/>
  <c r="AH48" i="80"/>
  <c r="AJ48" i="80"/>
  <c r="AK48" i="80"/>
  <c r="AB49" i="80"/>
  <c r="AC49" i="80"/>
  <c r="AD49" i="80"/>
  <c r="AE49" i="80"/>
  <c r="AF49" i="80"/>
  <c r="AG49" i="80"/>
  <c r="AH49" i="80"/>
  <c r="AJ49" i="80"/>
  <c r="AK49" i="80"/>
  <c r="AB50" i="80"/>
  <c r="AC50" i="80"/>
  <c r="AD50" i="80"/>
  <c r="AE50" i="80"/>
  <c r="AF50" i="80"/>
  <c r="AG50" i="80"/>
  <c r="AH50" i="80"/>
  <c r="AJ50" i="80"/>
  <c r="AK50" i="80"/>
  <c r="AB51" i="80"/>
  <c r="AC51" i="80"/>
  <c r="AD51" i="80"/>
  <c r="AE51" i="80"/>
  <c r="AF51" i="80"/>
  <c r="AG51" i="80"/>
  <c r="AH51" i="80"/>
  <c r="AJ51" i="80"/>
  <c r="AK51" i="80"/>
  <c r="AB52" i="80"/>
  <c r="AC52" i="80"/>
  <c r="AD52" i="80"/>
  <c r="AE52" i="80"/>
  <c r="AF52" i="80"/>
  <c r="AG52" i="80"/>
  <c r="AH52" i="80"/>
  <c r="AJ52" i="80"/>
  <c r="AK52" i="80"/>
  <c r="AB53" i="80"/>
  <c r="AC53" i="80"/>
  <c r="AD53" i="80"/>
  <c r="AE53" i="80"/>
  <c r="AF53" i="80"/>
  <c r="AG53" i="80"/>
  <c r="AH53" i="80"/>
  <c r="AJ53" i="80"/>
  <c r="AK53" i="80"/>
  <c r="AB54" i="80"/>
  <c r="AC54" i="80"/>
  <c r="AD54" i="80"/>
  <c r="AE54" i="80"/>
  <c r="AF54" i="80"/>
  <c r="AG54" i="80"/>
  <c r="AH54" i="80"/>
  <c r="AJ54" i="80"/>
  <c r="AK54" i="80"/>
  <c r="AB55" i="80"/>
  <c r="AC55" i="80"/>
  <c r="AD55" i="80"/>
  <c r="AE55" i="80"/>
  <c r="AF55" i="80"/>
  <c r="AG55" i="80"/>
  <c r="AH55" i="80"/>
  <c r="AJ55" i="80"/>
  <c r="AK55" i="80"/>
  <c r="AB56" i="80"/>
  <c r="AC56" i="80"/>
  <c r="AD56" i="80"/>
  <c r="AE56" i="80"/>
  <c r="AF56" i="80"/>
  <c r="AG56" i="80"/>
  <c r="AH56" i="80"/>
  <c r="AJ56" i="80"/>
  <c r="AK56" i="80"/>
  <c r="AB57" i="80"/>
  <c r="AC57" i="80"/>
  <c r="AD57" i="80"/>
  <c r="AE57" i="80"/>
  <c r="AF57" i="80"/>
  <c r="AG57" i="80"/>
  <c r="AH57" i="80"/>
  <c r="AJ57" i="80"/>
  <c r="AK57" i="80"/>
  <c r="AB58" i="80"/>
  <c r="AC58" i="80"/>
  <c r="AD58" i="80"/>
  <c r="AE58" i="80"/>
  <c r="AF58" i="80"/>
  <c r="AG58" i="80"/>
  <c r="AH58" i="80"/>
  <c r="AJ58" i="80"/>
  <c r="AK58" i="80"/>
  <c r="AB59" i="80"/>
  <c r="AC59" i="80"/>
  <c r="AD59" i="80"/>
  <c r="AE59" i="80"/>
  <c r="AF59" i="80"/>
  <c r="AG59" i="80"/>
  <c r="AH59" i="80"/>
  <c r="AJ59" i="80"/>
  <c r="AK59" i="80"/>
  <c r="AB60" i="80"/>
  <c r="AC60" i="80"/>
  <c r="AD60" i="80"/>
  <c r="AE60" i="80"/>
  <c r="AF60" i="80"/>
  <c r="AG60" i="80"/>
  <c r="AH60" i="80"/>
  <c r="AJ60" i="80"/>
  <c r="AK60" i="80"/>
  <c r="AB61" i="80"/>
  <c r="AC61" i="80"/>
  <c r="AD61" i="80"/>
  <c r="AE61" i="80"/>
  <c r="AF61" i="80"/>
  <c r="AG61" i="80"/>
  <c r="AH61" i="80"/>
  <c r="AJ61" i="80"/>
  <c r="AK61" i="80"/>
  <c r="AB62" i="80"/>
  <c r="AC62" i="80"/>
  <c r="AD62" i="80"/>
  <c r="AE62" i="80"/>
  <c r="AF62" i="80"/>
  <c r="AG62" i="80"/>
  <c r="AH62" i="80"/>
  <c r="AJ62" i="80"/>
  <c r="AK62" i="80"/>
  <c r="AB63" i="80"/>
  <c r="AC63" i="80"/>
  <c r="AD63" i="80"/>
  <c r="AE63" i="80"/>
  <c r="AF63" i="80"/>
  <c r="AG63" i="80"/>
  <c r="AH63" i="80"/>
  <c r="AJ63" i="80"/>
  <c r="AK63" i="80"/>
  <c r="AB64" i="80"/>
  <c r="AC64" i="80"/>
  <c r="AD64" i="80"/>
  <c r="AE64" i="80"/>
  <c r="AF64" i="80"/>
  <c r="AG64" i="80"/>
  <c r="AH64" i="80"/>
  <c r="AJ64" i="80"/>
  <c r="AK64" i="80"/>
  <c r="AB65" i="80"/>
  <c r="AC65" i="80"/>
  <c r="AD65" i="80"/>
  <c r="AE65" i="80"/>
  <c r="AF65" i="80"/>
  <c r="AG65" i="80"/>
  <c r="AH65" i="80"/>
  <c r="AJ65" i="80"/>
  <c r="AK65" i="80"/>
  <c r="AB66" i="80"/>
  <c r="AC66" i="80"/>
  <c r="AD66" i="80"/>
  <c r="AE66" i="80"/>
  <c r="AF66" i="80"/>
  <c r="AG66" i="80"/>
  <c r="AH66" i="80"/>
  <c r="AJ66" i="80"/>
  <c r="AK66" i="80"/>
  <c r="AB67" i="80"/>
  <c r="AC67" i="80"/>
  <c r="AD67" i="80"/>
  <c r="AE67" i="80"/>
  <c r="AF67" i="80"/>
  <c r="AG67" i="80"/>
  <c r="AH67" i="80"/>
  <c r="AJ67" i="80"/>
  <c r="AK67" i="80"/>
  <c r="AB68" i="80"/>
  <c r="AC68" i="80"/>
  <c r="AD68" i="80"/>
  <c r="AE68" i="80"/>
  <c r="AF68" i="80"/>
  <c r="AG68" i="80"/>
  <c r="AH68" i="80"/>
  <c r="AJ68" i="80"/>
  <c r="AK68" i="80"/>
  <c r="AB69" i="80"/>
  <c r="AC69" i="80"/>
  <c r="AD69" i="80"/>
  <c r="AE69" i="80"/>
  <c r="AF69" i="80"/>
  <c r="AG69" i="80"/>
  <c r="AH69" i="80"/>
  <c r="AJ69" i="80"/>
  <c r="AK69" i="80"/>
  <c r="AB70" i="80"/>
  <c r="AC70" i="80"/>
  <c r="AD70" i="80"/>
  <c r="AE70" i="80"/>
  <c r="AF70" i="80"/>
  <c r="AG70" i="80"/>
  <c r="AH70" i="80"/>
  <c r="AJ70" i="80"/>
  <c r="AK70" i="80"/>
  <c r="AB71" i="80"/>
  <c r="AC71" i="80"/>
  <c r="AD71" i="80"/>
  <c r="AE71" i="80"/>
  <c r="AF71" i="80"/>
  <c r="AG71" i="80"/>
  <c r="AH71" i="80"/>
  <c r="AJ71" i="80"/>
  <c r="AK71" i="80"/>
  <c r="AB72" i="80"/>
  <c r="AC72" i="80"/>
  <c r="AD72" i="80"/>
  <c r="AE72" i="80"/>
  <c r="AF72" i="80"/>
  <c r="AG72" i="80"/>
  <c r="AH72" i="80"/>
  <c r="AJ72" i="80"/>
  <c r="AK72" i="80"/>
  <c r="AB73" i="80"/>
  <c r="AC73" i="80"/>
  <c r="AD73" i="80"/>
  <c r="AE73" i="80"/>
  <c r="AF73" i="80"/>
  <c r="AG73" i="80"/>
  <c r="AH73" i="80"/>
  <c r="AJ73" i="80"/>
  <c r="AK73" i="80"/>
  <c r="AB74" i="80"/>
  <c r="AC74" i="80"/>
  <c r="AD74" i="80"/>
  <c r="AE74" i="80"/>
  <c r="AF74" i="80"/>
  <c r="AG74" i="80"/>
  <c r="AH74" i="80"/>
  <c r="AJ74" i="80"/>
  <c r="AK74" i="80"/>
  <c r="AB75" i="80"/>
  <c r="AC75" i="80"/>
  <c r="AD75" i="80"/>
  <c r="AE75" i="80"/>
  <c r="AF75" i="80"/>
  <c r="AG75" i="80"/>
  <c r="AH75" i="80"/>
  <c r="AJ75" i="80"/>
  <c r="AK75" i="80"/>
  <c r="AB76" i="80"/>
  <c r="AC76" i="80"/>
  <c r="AD76" i="80"/>
  <c r="AE76" i="80"/>
  <c r="AF76" i="80"/>
  <c r="AG76" i="80"/>
  <c r="AH76" i="80"/>
  <c r="AJ76" i="80"/>
  <c r="AK76" i="80"/>
  <c r="AB77" i="80"/>
  <c r="AC77" i="80"/>
  <c r="AD77" i="80"/>
  <c r="AE77" i="80"/>
  <c r="AF77" i="80"/>
  <c r="AG77" i="80"/>
  <c r="AH77" i="80"/>
  <c r="AJ77" i="80"/>
  <c r="AK77" i="80"/>
  <c r="AB78" i="80"/>
  <c r="AC78" i="80"/>
  <c r="AD78" i="80"/>
  <c r="AE78" i="80"/>
  <c r="AF78" i="80"/>
  <c r="AG78" i="80"/>
  <c r="AH78" i="80"/>
  <c r="AJ78" i="80"/>
  <c r="AK78" i="80"/>
  <c r="AB79" i="80"/>
  <c r="AC79" i="80"/>
  <c r="AD79" i="80"/>
  <c r="AE79" i="80"/>
  <c r="AF79" i="80"/>
  <c r="AG79" i="80"/>
  <c r="AH79" i="80"/>
  <c r="AJ79" i="80"/>
  <c r="AK79" i="80"/>
  <c r="AB80" i="80"/>
  <c r="AC80" i="80"/>
  <c r="AD80" i="80"/>
  <c r="AE80" i="80"/>
  <c r="AF80" i="80"/>
  <c r="AG80" i="80"/>
  <c r="AH80" i="80"/>
  <c r="AJ80" i="80"/>
  <c r="AK80" i="80"/>
  <c r="AB81" i="80"/>
  <c r="AC81" i="80"/>
  <c r="AD81" i="80"/>
  <c r="AE81" i="80"/>
  <c r="AF81" i="80"/>
  <c r="AG81" i="80"/>
  <c r="AH81" i="80"/>
  <c r="AJ81" i="80"/>
  <c r="AK81" i="80"/>
  <c r="AB82" i="80"/>
  <c r="AC82" i="80"/>
  <c r="AD82" i="80"/>
  <c r="AE82" i="80"/>
  <c r="AF82" i="80"/>
  <c r="AG82" i="80"/>
  <c r="AH82" i="80"/>
  <c r="AJ82" i="80"/>
  <c r="AK82" i="80"/>
  <c r="AB83" i="80"/>
  <c r="AC83" i="80"/>
  <c r="AD83" i="80"/>
  <c r="AE83" i="80"/>
  <c r="AF83" i="80"/>
  <c r="AG83" i="80"/>
  <c r="AH83" i="80"/>
  <c r="AJ83" i="80"/>
  <c r="AK83" i="80"/>
  <c r="AB84" i="80"/>
  <c r="AC84" i="80"/>
  <c r="AD84" i="80"/>
  <c r="AE84" i="80"/>
  <c r="AF84" i="80"/>
  <c r="AG84" i="80"/>
  <c r="AH84" i="80"/>
  <c r="AJ84" i="80"/>
  <c r="AK84" i="80"/>
  <c r="AB85" i="80"/>
  <c r="AC85" i="80"/>
  <c r="AD85" i="80"/>
  <c r="AE85" i="80"/>
  <c r="AF85" i="80"/>
  <c r="AG85" i="80"/>
  <c r="AH85" i="80"/>
  <c r="AJ85" i="80"/>
  <c r="AK85" i="80"/>
  <c r="AB86" i="80"/>
  <c r="AC86" i="80"/>
  <c r="AD86" i="80"/>
  <c r="AE86" i="80"/>
  <c r="AF86" i="80"/>
  <c r="AG86" i="80"/>
  <c r="AH86" i="80"/>
  <c r="AJ86" i="80"/>
  <c r="AK86" i="80"/>
  <c r="AB87" i="80"/>
  <c r="AC87" i="80"/>
  <c r="AD87" i="80"/>
  <c r="AE87" i="80"/>
  <c r="AF87" i="80"/>
  <c r="AG87" i="80"/>
  <c r="AH87" i="80"/>
  <c r="AJ87" i="80"/>
  <c r="AK87" i="80"/>
  <c r="AB88" i="80"/>
  <c r="AC88" i="80"/>
  <c r="AD88" i="80"/>
  <c r="AE88" i="80"/>
  <c r="AF88" i="80"/>
  <c r="AG88" i="80"/>
  <c r="AH88" i="80"/>
  <c r="AJ88" i="80"/>
  <c r="AK88" i="80"/>
  <c r="AB89" i="80"/>
  <c r="AC89" i="80"/>
  <c r="AD89" i="80"/>
  <c r="AE89" i="80"/>
  <c r="AF89" i="80"/>
  <c r="AG89" i="80"/>
  <c r="AH89" i="80"/>
  <c r="AJ89" i="80"/>
  <c r="AK89" i="80"/>
  <c r="AB90" i="80"/>
  <c r="AC90" i="80"/>
  <c r="AD90" i="80"/>
  <c r="AE90" i="80"/>
  <c r="AF90" i="80"/>
  <c r="AG90" i="80"/>
  <c r="AH90" i="80"/>
  <c r="AJ90" i="80"/>
  <c r="AK90" i="80"/>
  <c r="AB91" i="80"/>
  <c r="AC91" i="80"/>
  <c r="AD91" i="80"/>
  <c r="AE91" i="80"/>
  <c r="AF91" i="80"/>
  <c r="AG91" i="80"/>
  <c r="AH91" i="80"/>
  <c r="AJ91" i="80"/>
  <c r="AK91" i="80"/>
  <c r="AB92" i="80"/>
  <c r="AC92" i="80"/>
  <c r="AD92" i="80"/>
  <c r="AE92" i="80"/>
  <c r="AF92" i="80"/>
  <c r="AG92" i="80"/>
  <c r="AH92" i="80"/>
  <c r="AJ92" i="80"/>
  <c r="AK92" i="80"/>
  <c r="AB93" i="80"/>
  <c r="AC93" i="80"/>
  <c r="AD93" i="80"/>
  <c r="AE93" i="80"/>
  <c r="AF93" i="80"/>
  <c r="AG93" i="80"/>
  <c r="AH93" i="80"/>
  <c r="AJ93" i="80"/>
  <c r="AK93" i="80"/>
  <c r="AB94" i="80"/>
  <c r="AC94" i="80"/>
  <c r="AD94" i="80"/>
  <c r="AE94" i="80"/>
  <c r="AF94" i="80"/>
  <c r="AG94" i="80"/>
  <c r="AH94" i="80"/>
  <c r="AJ94" i="80"/>
  <c r="AK94" i="80"/>
  <c r="AB95" i="80"/>
  <c r="AC95" i="80"/>
  <c r="AD95" i="80"/>
  <c r="AE95" i="80"/>
  <c r="AF95" i="80"/>
  <c r="AG95" i="80"/>
  <c r="AH95" i="80"/>
  <c r="AJ95" i="80"/>
  <c r="AK95" i="80"/>
  <c r="AB96" i="80"/>
  <c r="AC96" i="80"/>
  <c r="AD96" i="80"/>
  <c r="AE96" i="80"/>
  <c r="AF96" i="80"/>
  <c r="AG96" i="80"/>
  <c r="AH96" i="80"/>
  <c r="AJ96" i="80"/>
  <c r="AK96" i="80"/>
  <c r="AB97" i="80"/>
  <c r="AC97" i="80"/>
  <c r="AD97" i="80"/>
  <c r="AE97" i="80"/>
  <c r="AF97" i="80"/>
  <c r="AG97" i="80"/>
  <c r="AH97" i="80"/>
  <c r="AJ97" i="80"/>
  <c r="AK97" i="80"/>
  <c r="AB98" i="80"/>
  <c r="AC98" i="80"/>
  <c r="AD98" i="80"/>
  <c r="AE98" i="80"/>
  <c r="AF98" i="80"/>
  <c r="AG98" i="80"/>
  <c r="AH98" i="80"/>
  <c r="AJ98" i="80"/>
  <c r="AK98" i="80"/>
  <c r="AB99" i="80"/>
  <c r="AC99" i="80"/>
  <c r="AD99" i="80"/>
  <c r="AE99" i="80"/>
  <c r="AF99" i="80"/>
  <c r="AG99" i="80"/>
  <c r="AH99" i="80"/>
  <c r="AJ99" i="80"/>
  <c r="AK99" i="80"/>
  <c r="AB100" i="80"/>
  <c r="AC100" i="80"/>
  <c r="AD100" i="80"/>
  <c r="AE100" i="80"/>
  <c r="AF100" i="80"/>
  <c r="AG100" i="80"/>
  <c r="AH100" i="80"/>
  <c r="AJ100" i="80"/>
  <c r="AK100" i="80"/>
  <c r="AB101" i="80"/>
  <c r="AC101" i="80"/>
  <c r="AD101" i="80"/>
  <c r="AE101" i="80"/>
  <c r="AF101" i="80"/>
  <c r="AG101" i="80"/>
  <c r="AH101" i="80"/>
  <c r="AJ101" i="80"/>
  <c r="AK101" i="80"/>
  <c r="AB102" i="80"/>
  <c r="AC102" i="80"/>
  <c r="AD102" i="80"/>
  <c r="AE102" i="80"/>
  <c r="AF102" i="80"/>
  <c r="AG102" i="80"/>
  <c r="AH102" i="80"/>
  <c r="AJ102" i="80"/>
  <c r="AK102" i="80"/>
  <c r="AB103" i="80"/>
  <c r="AC103" i="80"/>
  <c r="AD103" i="80"/>
  <c r="AE103" i="80"/>
  <c r="AF103" i="80"/>
  <c r="AG103" i="80"/>
  <c r="AH103" i="80"/>
  <c r="AJ103" i="80"/>
  <c r="AK103" i="80"/>
  <c r="AB104" i="80"/>
  <c r="AC104" i="80"/>
  <c r="AD104" i="80"/>
  <c r="AE104" i="80"/>
  <c r="AF104" i="80"/>
  <c r="AG104" i="80"/>
  <c r="AH104" i="80"/>
  <c r="AJ104" i="80"/>
  <c r="AK104" i="80"/>
  <c r="AB105" i="80"/>
  <c r="AC105" i="80"/>
  <c r="AD105" i="80"/>
  <c r="AE105" i="80"/>
  <c r="AF105" i="80"/>
  <c r="AG105" i="80"/>
  <c r="AH105" i="80"/>
  <c r="AJ105" i="80"/>
  <c r="AK105" i="80"/>
  <c r="AB106" i="80"/>
  <c r="AC106" i="80"/>
  <c r="AD106" i="80"/>
  <c r="AE106" i="80"/>
  <c r="AF106" i="80"/>
  <c r="AG106" i="80"/>
  <c r="AH106" i="80"/>
  <c r="AJ106" i="80"/>
  <c r="AK106" i="80"/>
  <c r="AB107" i="80"/>
  <c r="AC107" i="80"/>
  <c r="AD107" i="80"/>
  <c r="AE107" i="80"/>
  <c r="AF107" i="80"/>
  <c r="AG107" i="80"/>
  <c r="AH107" i="80"/>
  <c r="AJ107" i="80"/>
  <c r="AK107" i="80"/>
  <c r="AB108" i="80"/>
  <c r="AC108" i="80"/>
  <c r="AD108" i="80"/>
  <c r="AE108" i="80"/>
  <c r="AF108" i="80"/>
  <c r="AG108" i="80"/>
  <c r="AH108" i="80"/>
  <c r="AJ108" i="80"/>
  <c r="AK108" i="80"/>
  <c r="AB109" i="80"/>
  <c r="AC109" i="80"/>
  <c r="AD109" i="80"/>
  <c r="AE109" i="80"/>
  <c r="AF109" i="80"/>
  <c r="AG109" i="80"/>
  <c r="AH109" i="80"/>
  <c r="AJ109" i="80"/>
  <c r="AK109" i="80"/>
  <c r="AB110" i="80"/>
  <c r="AC110" i="80"/>
  <c r="AD110" i="80"/>
  <c r="AE110" i="80"/>
  <c r="AF110" i="80"/>
  <c r="AG110" i="80"/>
  <c r="AH110" i="80"/>
  <c r="AJ110" i="80"/>
  <c r="AK110" i="80"/>
  <c r="AB111" i="80"/>
  <c r="AC111" i="80"/>
  <c r="AD111" i="80"/>
  <c r="AE111" i="80"/>
  <c r="AF111" i="80"/>
  <c r="AG111" i="80"/>
  <c r="AH111" i="80"/>
  <c r="AJ111" i="80"/>
  <c r="AK111" i="80"/>
  <c r="AE12" i="80"/>
  <c r="AF12" i="80"/>
  <c r="AG12" i="80"/>
  <c r="AH12" i="80"/>
  <c r="AJ12" i="80"/>
  <c r="AK12" i="80"/>
  <c r="M9" i="88"/>
  <c r="J9" i="88"/>
  <c r="M7" i="88"/>
  <c r="L7" i="88"/>
  <c r="Q7" i="88" s="1"/>
  <c r="K7" i="88"/>
  <c r="P7" i="88" s="1" a="1"/>
  <c r="P7" i="88" s="1"/>
  <c r="J7" i="88"/>
  <c r="G7" i="88"/>
  <c r="N7" i="88" s="1"/>
  <c r="E38" i="77" l="1"/>
  <c r="E39" i="77"/>
  <c r="E40" i="77"/>
  <c r="E41" i="77"/>
  <c r="E37" i="77"/>
  <c r="E13" i="77" l="1"/>
  <c r="E10" i="77"/>
  <c r="E11" i="77"/>
  <c r="E9" i="77"/>
  <c r="W111" i="80" l="1" a="1"/>
  <c r="W111" i="80" s="1"/>
  <c r="X111" i="80" s="1" a="1"/>
  <c r="X111" i="80" s="1"/>
  <c r="W110" i="80" a="1"/>
  <c r="W110" i="80" s="1"/>
  <c r="X110" i="80" s="1" a="1"/>
  <c r="X110" i="80" s="1"/>
  <c r="W109" i="80" a="1"/>
  <c r="W109" i="80" s="1"/>
  <c r="X109" i="80" s="1" a="1"/>
  <c r="X109" i="80" s="1"/>
  <c r="W108" i="80" a="1"/>
  <c r="W108" i="80" s="1"/>
  <c r="X108" i="80" s="1" a="1"/>
  <c r="X108" i="80" s="1"/>
  <c r="W107" i="80" a="1"/>
  <c r="W107" i="80" s="1"/>
  <c r="X107" i="80" s="1" a="1"/>
  <c r="X107" i="80" s="1"/>
  <c r="W106" i="80" a="1"/>
  <c r="W106" i="80" s="1"/>
  <c r="X106" i="80" s="1" a="1"/>
  <c r="X106" i="80" s="1"/>
  <c r="W105" i="80" a="1"/>
  <c r="W105" i="80" s="1"/>
  <c r="X105" i="80" s="1" a="1"/>
  <c r="X105" i="80" s="1"/>
  <c r="W104" i="80" a="1"/>
  <c r="W104" i="80" s="1"/>
  <c r="X104" i="80" s="1" a="1"/>
  <c r="X104" i="80" s="1"/>
  <c r="W103" i="80" a="1"/>
  <c r="W103" i="80" s="1"/>
  <c r="X103" i="80" s="1" a="1"/>
  <c r="X103" i="80" s="1"/>
  <c r="W102" i="80" a="1"/>
  <c r="W102" i="80" s="1"/>
  <c r="X102" i="80" s="1" a="1"/>
  <c r="X102" i="80" s="1"/>
  <c r="Y102" i="80" s="1"/>
  <c r="W101" i="80" a="1"/>
  <c r="W101" i="80" s="1"/>
  <c r="X101" i="80" s="1" a="1"/>
  <c r="X101" i="80" s="1"/>
  <c r="W100" i="80" a="1"/>
  <c r="W100" i="80" s="1"/>
  <c r="X100" i="80" s="1" a="1"/>
  <c r="X100" i="80" s="1"/>
  <c r="W99" i="80" a="1"/>
  <c r="W99" i="80" s="1"/>
  <c r="W98" i="80" a="1"/>
  <c r="W98" i="80" s="1"/>
  <c r="X98" i="80" s="1" a="1"/>
  <c r="X98" i="80" s="1"/>
  <c r="Y98" i="80" s="1"/>
  <c r="W97" i="80" a="1"/>
  <c r="W97" i="80" s="1"/>
  <c r="X97" i="80" s="1" a="1"/>
  <c r="X97" i="80" s="1"/>
  <c r="Y97" i="80" s="1"/>
  <c r="W96" i="80" a="1"/>
  <c r="W96" i="80" s="1"/>
  <c r="X96" i="80" s="1" a="1"/>
  <c r="X96" i="80" s="1"/>
  <c r="Y96" i="80" s="1"/>
  <c r="W95" i="80" a="1"/>
  <c r="W95" i="80" s="1"/>
  <c r="X95" i="80" s="1" a="1"/>
  <c r="X95" i="80" s="1"/>
  <c r="W94" i="80" a="1"/>
  <c r="W94" i="80" s="1"/>
  <c r="X94" i="80" s="1" a="1"/>
  <c r="X94" i="80" s="1"/>
  <c r="W93" i="80" a="1"/>
  <c r="W93" i="80" s="1"/>
  <c r="X93" i="80" s="1" a="1"/>
  <c r="X93" i="80" s="1"/>
  <c r="Y93" i="80" s="1"/>
  <c r="W92" i="80" a="1"/>
  <c r="W92" i="80" s="1"/>
  <c r="X92" i="80" s="1" a="1"/>
  <c r="X92" i="80" s="1"/>
  <c r="Y92" i="80" s="1"/>
  <c r="W91" i="80" a="1"/>
  <c r="W91" i="80" s="1"/>
  <c r="X91" i="80" s="1" a="1"/>
  <c r="X91" i="80" s="1"/>
  <c r="Y91" i="80" s="1"/>
  <c r="W90" i="80" a="1"/>
  <c r="W90" i="80" s="1"/>
  <c r="X90" i="80" s="1" a="1"/>
  <c r="X90" i="80" s="1"/>
  <c r="W89" i="80" a="1"/>
  <c r="W89" i="80" s="1"/>
  <c r="X89" i="80" s="1" a="1"/>
  <c r="X89" i="80" s="1"/>
  <c r="W88" i="80" a="1"/>
  <c r="W88" i="80" s="1"/>
  <c r="X88" i="80" s="1" a="1"/>
  <c r="X88" i="80" s="1"/>
  <c r="W87" i="80" a="1"/>
  <c r="W87" i="80" s="1"/>
  <c r="X87" i="80" s="1" a="1"/>
  <c r="X87" i="80" s="1"/>
  <c r="W86" i="80" a="1"/>
  <c r="W86" i="80" s="1"/>
  <c r="X86" i="80" s="1" a="1"/>
  <c r="X86" i="80" s="1"/>
  <c r="Y86" i="80" s="1"/>
  <c r="W85" i="80" a="1"/>
  <c r="W85" i="80" s="1"/>
  <c r="X85" i="80" s="1" a="1"/>
  <c r="X85" i="80" s="1"/>
  <c r="W84" i="80" a="1"/>
  <c r="W84" i="80" s="1"/>
  <c r="X84" i="80" s="1" a="1"/>
  <c r="X84" i="80" s="1"/>
  <c r="W83" i="80" a="1"/>
  <c r="W83" i="80" s="1"/>
  <c r="X83" i="80" s="1" a="1"/>
  <c r="X83" i="80" s="1"/>
  <c r="Y83" i="80" s="1"/>
  <c r="W82" i="80" a="1"/>
  <c r="W82" i="80" s="1"/>
  <c r="W81" i="80" a="1"/>
  <c r="W81" i="80" s="1"/>
  <c r="X81" i="80" s="1" a="1"/>
  <c r="X81" i="80" s="1"/>
  <c r="Y81" i="80" s="1"/>
  <c r="W80" i="80" a="1"/>
  <c r="W80" i="80" s="1"/>
  <c r="X80" i="80" s="1" a="1"/>
  <c r="X80" i="80" s="1"/>
  <c r="W79" i="80" a="1"/>
  <c r="W79" i="80" s="1"/>
  <c r="W78" i="80" a="1"/>
  <c r="W78" i="80" s="1"/>
  <c r="X78" i="80" s="1" a="1"/>
  <c r="X78" i="80" s="1"/>
  <c r="Y78" i="80" s="1"/>
  <c r="W77" i="80" a="1"/>
  <c r="W77" i="80" s="1"/>
  <c r="X77" i="80" s="1" a="1"/>
  <c r="X77" i="80" s="1"/>
  <c r="W76" i="80" a="1"/>
  <c r="W76" i="80" s="1"/>
  <c r="X76" i="80" s="1" a="1"/>
  <c r="X76" i="80" s="1"/>
  <c r="Y76" i="80" s="1"/>
  <c r="W75" i="80" a="1"/>
  <c r="W75" i="80" s="1"/>
  <c r="X75" i="80" s="1" a="1"/>
  <c r="X75" i="80" s="1"/>
  <c r="W74" i="80" a="1"/>
  <c r="W74" i="80" s="1"/>
  <c r="X74" i="80" s="1" a="1"/>
  <c r="X74" i="80" s="1"/>
  <c r="Y74" i="80" s="1"/>
  <c r="W73" i="80" a="1"/>
  <c r="W73" i="80" s="1"/>
  <c r="X73" i="80" s="1" a="1"/>
  <c r="X73" i="80" s="1"/>
  <c r="W72" i="80" a="1"/>
  <c r="W72" i="80" s="1"/>
  <c r="X72" i="80" s="1" a="1"/>
  <c r="X72" i="80" s="1"/>
  <c r="Y72" i="80" s="1"/>
  <c r="W71" i="80" a="1"/>
  <c r="W71" i="80" s="1"/>
  <c r="W70" i="80" a="1"/>
  <c r="W70" i="80" s="1"/>
  <c r="X70" i="80" s="1" a="1"/>
  <c r="X70" i="80" s="1"/>
  <c r="Y70" i="80" s="1"/>
  <c r="W69" i="80" a="1"/>
  <c r="W69" i="80" s="1"/>
  <c r="X69" i="80" s="1" a="1"/>
  <c r="X69" i="80" s="1"/>
  <c r="W68" i="80" a="1"/>
  <c r="W68" i="80" s="1"/>
  <c r="X68" i="80" s="1" a="1"/>
  <c r="X68" i="80" s="1"/>
  <c r="W67" i="80" a="1"/>
  <c r="W67" i="80" s="1"/>
  <c r="X67" i="80" s="1" a="1"/>
  <c r="X67" i="80" s="1"/>
  <c r="W66" i="80" a="1"/>
  <c r="W66" i="80" s="1"/>
  <c r="X66" i="80" s="1" a="1"/>
  <c r="X66" i="80" s="1"/>
  <c r="W65" i="80" a="1"/>
  <c r="W65" i="80" s="1"/>
  <c r="X65" i="80" s="1" a="1"/>
  <c r="X65" i="80" s="1"/>
  <c r="W64" i="80" a="1"/>
  <c r="W64" i="80" s="1"/>
  <c r="X64" i="80" s="1" a="1"/>
  <c r="X64" i="80" s="1"/>
  <c r="W63" i="80" a="1"/>
  <c r="W63" i="80" s="1"/>
  <c r="X63" i="80" s="1" a="1"/>
  <c r="X63" i="80" s="1"/>
  <c r="Y63" i="80" s="1"/>
  <c r="W62" i="80" a="1"/>
  <c r="W62" i="80" s="1"/>
  <c r="X62" i="80" s="1" a="1"/>
  <c r="X62" i="80" s="1"/>
  <c r="W61" i="80" a="1"/>
  <c r="W61" i="80" s="1"/>
  <c r="X61" i="80" s="1" a="1"/>
  <c r="X61" i="80" s="1"/>
  <c r="W60" i="80" a="1"/>
  <c r="W60" i="80" s="1"/>
  <c r="X60" i="80" s="1" a="1"/>
  <c r="X60" i="80" s="1"/>
  <c r="W59" i="80" a="1"/>
  <c r="W59" i="80" s="1"/>
  <c r="X59" i="80" s="1" a="1"/>
  <c r="X59" i="80" s="1"/>
  <c r="W58" i="80" a="1"/>
  <c r="W58" i="80" s="1"/>
  <c r="X58" i="80" s="1" a="1"/>
  <c r="X58" i="80" s="1"/>
  <c r="W57" i="80" a="1"/>
  <c r="W57" i="80" s="1"/>
  <c r="X57" i="80" s="1" a="1"/>
  <c r="X57" i="80" s="1"/>
  <c r="W56" i="80" a="1"/>
  <c r="W56" i="80" s="1"/>
  <c r="X56" i="80" s="1" a="1"/>
  <c r="X56" i="80" s="1"/>
  <c r="W55" i="80" a="1"/>
  <c r="W55" i="80" s="1"/>
  <c r="X55" i="80" s="1" a="1"/>
  <c r="X55" i="80" s="1"/>
  <c r="Y55" i="80" s="1"/>
  <c r="W54" i="80" a="1"/>
  <c r="W54" i="80" s="1"/>
  <c r="X54" i="80" s="1" a="1"/>
  <c r="X54" i="80" s="1"/>
  <c r="Y54" i="80" s="1"/>
  <c r="W53" i="80" a="1"/>
  <c r="W53" i="80" s="1"/>
  <c r="X53" i="80" s="1" a="1"/>
  <c r="X53" i="80" s="1"/>
  <c r="W52" i="80" a="1"/>
  <c r="W52" i="80" s="1"/>
  <c r="X52" i="80" s="1" a="1"/>
  <c r="X52" i="80" s="1"/>
  <c r="Y52" i="80" s="1"/>
  <c r="W51" i="80" a="1"/>
  <c r="W51" i="80" s="1"/>
  <c r="X51" i="80" s="1" a="1"/>
  <c r="X51" i="80" s="1"/>
  <c r="W50" i="80" a="1"/>
  <c r="W50" i="80" s="1"/>
  <c r="X50" i="80" s="1" a="1"/>
  <c r="X50" i="80" s="1"/>
  <c r="Y50" i="80" s="1"/>
  <c r="W49" i="80" a="1"/>
  <c r="W49" i="80" s="1"/>
  <c r="X49" i="80" s="1" a="1"/>
  <c r="X49" i="80" s="1"/>
  <c r="Y49" i="80" s="1"/>
  <c r="W48" i="80" a="1"/>
  <c r="W48" i="80" s="1"/>
  <c r="X48" i="80" s="1" a="1"/>
  <c r="X48" i="80" s="1"/>
  <c r="W47" i="80" a="1"/>
  <c r="W47" i="80" s="1"/>
  <c r="X47" i="80" s="1" a="1"/>
  <c r="X47" i="80" s="1"/>
  <c r="W46" i="80" a="1"/>
  <c r="W46" i="80" s="1"/>
  <c r="X46" i="80" s="1" a="1"/>
  <c r="X46" i="80" s="1"/>
  <c r="W45" i="80" a="1"/>
  <c r="W45" i="80" s="1"/>
  <c r="X45" i="80" s="1" a="1"/>
  <c r="X45" i="80" s="1"/>
  <c r="W44" i="80" a="1"/>
  <c r="W44" i="80" s="1"/>
  <c r="X44" i="80" s="1" a="1"/>
  <c r="X44" i="80" s="1"/>
  <c r="W43" i="80" a="1"/>
  <c r="W43" i="80" s="1"/>
  <c r="X43" i="80" s="1" a="1"/>
  <c r="X43" i="80" s="1"/>
  <c r="W42" i="80" a="1"/>
  <c r="W42" i="80" s="1"/>
  <c r="X42" i="80" s="1" a="1"/>
  <c r="X42" i="80" s="1"/>
  <c r="W41" i="80" a="1"/>
  <c r="W41" i="80" s="1"/>
  <c r="X41" i="80" s="1" a="1"/>
  <c r="X41" i="80" s="1"/>
  <c r="W40" i="80" a="1"/>
  <c r="W40" i="80" s="1"/>
  <c r="X40" i="80" s="1" a="1"/>
  <c r="X40" i="80" s="1"/>
  <c r="W39" i="80" a="1"/>
  <c r="W39" i="80" s="1"/>
  <c r="X39" i="80" s="1" a="1"/>
  <c r="X39" i="80" s="1"/>
  <c r="W38" i="80" a="1"/>
  <c r="W38" i="80" s="1"/>
  <c r="X38" i="80" s="1" a="1"/>
  <c r="X38" i="80" s="1"/>
  <c r="Y38" i="80" s="1"/>
  <c r="W37" i="80" a="1"/>
  <c r="W37" i="80" s="1"/>
  <c r="X37" i="80" s="1" a="1"/>
  <c r="X37" i="80" s="1"/>
  <c r="Y37" i="80" s="1"/>
  <c r="W36" i="80" a="1"/>
  <c r="W36" i="80" s="1"/>
  <c r="X36" i="80" s="1" a="1"/>
  <c r="X36" i="80" s="1"/>
  <c r="W35" i="80" a="1"/>
  <c r="W35" i="80" s="1"/>
  <c r="X35" i="80" s="1" a="1"/>
  <c r="X35" i="80" s="1"/>
  <c r="Y35" i="80" s="1"/>
  <c r="W34" i="80" a="1"/>
  <c r="W34" i="80" s="1"/>
  <c r="X34" i="80" s="1" a="1"/>
  <c r="X34" i="80" s="1"/>
  <c r="W33" i="80" a="1"/>
  <c r="W33" i="80" s="1"/>
  <c r="X33" i="80" s="1" a="1"/>
  <c r="X33" i="80" s="1"/>
  <c r="Y33" i="80" s="1"/>
  <c r="W32" i="80" a="1"/>
  <c r="W32" i="80" s="1"/>
  <c r="X32" i="80" s="1" a="1"/>
  <c r="X32" i="80" s="1"/>
  <c r="W31" i="80" a="1"/>
  <c r="W31" i="80" s="1"/>
  <c r="W30" i="80" a="1"/>
  <c r="W30" i="80" s="1"/>
  <c r="X30" i="80" s="1" a="1"/>
  <c r="X30" i="80" s="1"/>
  <c r="W29" i="80" a="1"/>
  <c r="W29" i="80" s="1"/>
  <c r="X29" i="80" s="1" a="1"/>
  <c r="X29" i="80" s="1"/>
  <c r="W28" i="80" a="1"/>
  <c r="W28" i="80" s="1"/>
  <c r="X28" i="80" s="1" a="1"/>
  <c r="X28" i="80" s="1"/>
  <c r="W27" i="80" a="1"/>
  <c r="W27" i="80" s="1"/>
  <c r="X27" i="80" s="1" a="1"/>
  <c r="X27" i="80" s="1"/>
  <c r="Y27" i="80" s="1"/>
  <c r="W26" i="80" a="1"/>
  <c r="W26" i="80" s="1"/>
  <c r="X26" i="80" s="1" a="1"/>
  <c r="X26" i="80" s="1"/>
  <c r="W25" i="80" a="1"/>
  <c r="W25" i="80" s="1"/>
  <c r="X25" i="80" s="1" a="1"/>
  <c r="X25" i="80" s="1"/>
  <c r="W24" i="80" a="1"/>
  <c r="W24" i="80" s="1"/>
  <c r="X24" i="80" s="1" a="1"/>
  <c r="X24" i="80" s="1"/>
  <c r="W23" i="80" a="1"/>
  <c r="W23" i="80" s="1"/>
  <c r="X23" i="80" s="1" a="1"/>
  <c r="X23" i="80" s="1"/>
  <c r="W22" i="80" a="1"/>
  <c r="W22" i="80" s="1"/>
  <c r="X22" i="80" s="1" a="1"/>
  <c r="X22" i="80" s="1"/>
  <c r="Y22" i="80" s="1"/>
  <c r="W21" i="80" a="1"/>
  <c r="W21" i="80" s="1"/>
  <c r="W20" i="80" a="1"/>
  <c r="W20" i="80" s="1"/>
  <c r="X20" i="80" s="1" a="1"/>
  <c r="X20" i="80" s="1"/>
  <c r="Y20" i="80" s="1"/>
  <c r="W19" i="80" a="1"/>
  <c r="W19" i="80" s="1"/>
  <c r="W18" i="80" a="1"/>
  <c r="W18" i="80" s="1"/>
  <c r="X18" i="80" s="1" a="1"/>
  <c r="X18" i="80" s="1"/>
  <c r="W17" i="80" a="1"/>
  <c r="W17" i="80" s="1"/>
  <c r="X17" i="80" s="1" a="1"/>
  <c r="X17" i="80" s="1"/>
  <c r="W16" i="80" a="1"/>
  <c r="W16" i="80" s="1"/>
  <c r="X16" i="80" s="1" a="1"/>
  <c r="X16" i="80" s="1"/>
  <c r="W14" i="80" a="1"/>
  <c r="W14" i="80" s="1"/>
  <c r="W13" i="80" a="1"/>
  <c r="W13" i="80" s="1"/>
  <c r="W11" i="80" a="1"/>
  <c r="W11" i="80" s="1"/>
  <c r="O11" i="80"/>
  <c r="Q11" i="80"/>
  <c r="R11" i="80" s="1"/>
  <c r="U11" i="80"/>
  <c r="AC11" i="80"/>
  <c r="AD11" i="80"/>
  <c r="AE11" i="80"/>
  <c r="AF11" i="80"/>
  <c r="AG11" i="80"/>
  <c r="AJ11" i="80"/>
  <c r="AK11" i="80"/>
  <c r="AL11" i="80"/>
  <c r="AO11" i="80"/>
  <c r="AR11" i="80"/>
  <c r="AS11" i="80"/>
  <c r="AU11" i="80"/>
  <c r="O12" i="80"/>
  <c r="R12" i="80"/>
  <c r="U12" i="80"/>
  <c r="AB12" i="80"/>
  <c r="F37" i="77" s="1"/>
  <c r="AO12" i="80"/>
  <c r="AP12" i="80"/>
  <c r="AR12" i="80"/>
  <c r="AS12" i="80"/>
  <c r="AU12" i="80"/>
  <c r="O13" i="80"/>
  <c r="R13" i="80"/>
  <c r="U13" i="80"/>
  <c r="F38" i="77"/>
  <c r="G38" i="77"/>
  <c r="AO13" i="80"/>
  <c r="AP13" i="80"/>
  <c r="AR13" i="80"/>
  <c r="AS13" i="80"/>
  <c r="AU13" i="80"/>
  <c r="O14" i="80"/>
  <c r="R14" i="80"/>
  <c r="U14" i="80"/>
  <c r="F39" i="77"/>
  <c r="H39" i="77"/>
  <c r="G39" i="77"/>
  <c r="AO14" i="80"/>
  <c r="AP14" i="80"/>
  <c r="AR14" i="80"/>
  <c r="AS14" i="80"/>
  <c r="AU14" i="80"/>
  <c r="O15" i="80"/>
  <c r="R15" i="80"/>
  <c r="U15" i="80"/>
  <c r="F40" i="77"/>
  <c r="H40" i="77"/>
  <c r="G40" i="77"/>
  <c r="AO15" i="80"/>
  <c r="AP15" i="80"/>
  <c r="AR15" i="80"/>
  <c r="AS15" i="80"/>
  <c r="AU15" i="80"/>
  <c r="O16" i="80"/>
  <c r="R16" i="80"/>
  <c r="U16" i="80"/>
  <c r="F41" i="77"/>
  <c r="H41" i="77"/>
  <c r="G41" i="77"/>
  <c r="AO16" i="80"/>
  <c r="AP16" i="80"/>
  <c r="AR16" i="80"/>
  <c r="AS16" i="80"/>
  <c r="AU16" i="80"/>
  <c r="O17" i="80"/>
  <c r="R17" i="80"/>
  <c r="U17" i="80"/>
  <c r="AO17" i="80"/>
  <c r="AP17" i="80"/>
  <c r="AR17" i="80"/>
  <c r="AS17" i="80"/>
  <c r="AU17" i="80"/>
  <c r="O18" i="80"/>
  <c r="R18" i="80"/>
  <c r="U18" i="80"/>
  <c r="BA18" i="80" a="1"/>
  <c r="BA18" i="80" s="1"/>
  <c r="AO18" i="80"/>
  <c r="AP18" i="80"/>
  <c r="AR18" i="80"/>
  <c r="AS18" i="80"/>
  <c r="AU18" i="80"/>
  <c r="O19" i="80"/>
  <c r="R19" i="80"/>
  <c r="U19" i="80"/>
  <c r="BB19" i="80" a="1"/>
  <c r="BB19" i="80" s="1"/>
  <c r="AO19" i="80"/>
  <c r="AP19" i="80"/>
  <c r="AR19" i="80"/>
  <c r="AS19" i="80"/>
  <c r="AU19" i="80"/>
  <c r="O20" i="80"/>
  <c r="R20" i="80"/>
  <c r="U20" i="80"/>
  <c r="AO20" i="80"/>
  <c r="AP20" i="80"/>
  <c r="AR20" i="80"/>
  <c r="AS20" i="80"/>
  <c r="AU20" i="80"/>
  <c r="O21" i="80"/>
  <c r="R21" i="80"/>
  <c r="U21" i="80"/>
  <c r="AO21" i="80"/>
  <c r="AP21" i="80"/>
  <c r="AR21" i="80"/>
  <c r="AS21" i="80"/>
  <c r="AU21" i="80"/>
  <c r="O22" i="80"/>
  <c r="R22" i="80"/>
  <c r="U22" i="80"/>
  <c r="BB22" i="80" a="1"/>
  <c r="BB22" i="80" s="1"/>
  <c r="AO22" i="80"/>
  <c r="AP22" i="80"/>
  <c r="AR22" i="80"/>
  <c r="AS22" i="80"/>
  <c r="AU22" i="80"/>
  <c r="O23" i="80"/>
  <c r="R23" i="80"/>
  <c r="U23" i="80"/>
  <c r="AO23" i="80"/>
  <c r="AP23" i="80"/>
  <c r="AR23" i="80"/>
  <c r="AS23" i="80"/>
  <c r="AU23" i="80"/>
  <c r="O24" i="80"/>
  <c r="R24" i="80"/>
  <c r="U24" i="80"/>
  <c r="BB24" i="80" a="1"/>
  <c r="BB24" i="80" s="1"/>
  <c r="AO24" i="80"/>
  <c r="AP24" i="80"/>
  <c r="AR24" i="80"/>
  <c r="AS24" i="80"/>
  <c r="AU24" i="80"/>
  <c r="O25" i="80"/>
  <c r="R25" i="80"/>
  <c r="U25" i="80"/>
  <c r="BB25" i="80" a="1"/>
  <c r="BB25" i="80" s="1"/>
  <c r="AO25" i="80"/>
  <c r="AP25" i="80"/>
  <c r="AR25" i="80"/>
  <c r="AS25" i="80"/>
  <c r="AU25" i="80"/>
  <c r="O26" i="80"/>
  <c r="R26" i="80"/>
  <c r="U26" i="80"/>
  <c r="AO26" i="80"/>
  <c r="AP26" i="80"/>
  <c r="AR26" i="80"/>
  <c r="AS26" i="80"/>
  <c r="AU26" i="80"/>
  <c r="O27" i="80"/>
  <c r="R27" i="80"/>
  <c r="U27" i="80"/>
  <c r="AO27" i="80"/>
  <c r="AP27" i="80"/>
  <c r="AR27" i="80"/>
  <c r="AS27" i="80"/>
  <c r="AU27" i="80"/>
  <c r="O28" i="80"/>
  <c r="R28" i="80"/>
  <c r="U28" i="80"/>
  <c r="BB28" i="80" a="1"/>
  <c r="BB28" i="80" s="1"/>
  <c r="AO28" i="80"/>
  <c r="AP28" i="80"/>
  <c r="AR28" i="80"/>
  <c r="AS28" i="80"/>
  <c r="AU28" i="80"/>
  <c r="O29" i="80"/>
  <c r="R29" i="80"/>
  <c r="U29" i="80"/>
  <c r="AO29" i="80"/>
  <c r="AP29" i="80"/>
  <c r="AR29" i="80"/>
  <c r="AS29" i="80"/>
  <c r="AU29" i="80"/>
  <c r="O30" i="80"/>
  <c r="R30" i="80"/>
  <c r="U30" i="80"/>
  <c r="AO30" i="80"/>
  <c r="AP30" i="80"/>
  <c r="AR30" i="80"/>
  <c r="AS30" i="80"/>
  <c r="AU30" i="80"/>
  <c r="O31" i="80"/>
  <c r="R31" i="80"/>
  <c r="U31" i="80"/>
  <c r="AO31" i="80"/>
  <c r="AP31" i="80"/>
  <c r="AR31" i="80"/>
  <c r="AS31" i="80"/>
  <c r="AU31" i="80"/>
  <c r="O32" i="80"/>
  <c r="R32" i="80"/>
  <c r="U32" i="80"/>
  <c r="AO32" i="80"/>
  <c r="AP32" i="80"/>
  <c r="AR32" i="80"/>
  <c r="AS32" i="80"/>
  <c r="AU32" i="80"/>
  <c r="O33" i="80"/>
  <c r="R33" i="80"/>
  <c r="U33" i="80"/>
  <c r="AO33" i="80"/>
  <c r="AP33" i="80"/>
  <c r="AR33" i="80"/>
  <c r="AS33" i="80"/>
  <c r="AU33" i="80"/>
  <c r="O34" i="80"/>
  <c r="R34" i="80"/>
  <c r="U34" i="80"/>
  <c r="BB34" i="80" a="1"/>
  <c r="BB34" i="80" s="1"/>
  <c r="AO34" i="80"/>
  <c r="AP34" i="80"/>
  <c r="AR34" i="80"/>
  <c r="AS34" i="80"/>
  <c r="AU34" i="80"/>
  <c r="O35" i="80"/>
  <c r="R35" i="80"/>
  <c r="U35" i="80"/>
  <c r="BA35" i="80" a="1"/>
  <c r="BA35" i="80" s="1"/>
  <c r="AO35" i="80"/>
  <c r="AP35" i="80"/>
  <c r="AR35" i="80"/>
  <c r="AS35" i="80"/>
  <c r="AU35" i="80"/>
  <c r="O36" i="80"/>
  <c r="R36" i="80"/>
  <c r="U36" i="80"/>
  <c r="AO36" i="80"/>
  <c r="AP36" i="80"/>
  <c r="AR36" i="80"/>
  <c r="AS36" i="80"/>
  <c r="AU36" i="80"/>
  <c r="O37" i="80"/>
  <c r="R37" i="80"/>
  <c r="U37" i="80"/>
  <c r="AZ37" i="80" a="1"/>
  <c r="AZ37" i="80" s="1"/>
  <c r="AO37" i="80"/>
  <c r="AP37" i="80"/>
  <c r="AR37" i="80"/>
  <c r="AS37" i="80"/>
  <c r="AU37" i="80"/>
  <c r="O38" i="80"/>
  <c r="R38" i="80"/>
  <c r="U38" i="80"/>
  <c r="AO38" i="80"/>
  <c r="AP38" i="80"/>
  <c r="AR38" i="80"/>
  <c r="AS38" i="80"/>
  <c r="AU38" i="80"/>
  <c r="O39" i="80"/>
  <c r="R39" i="80"/>
  <c r="U39" i="80"/>
  <c r="AZ39" i="80" a="1"/>
  <c r="AZ39" i="80" s="1"/>
  <c r="AO39" i="80"/>
  <c r="AP39" i="80"/>
  <c r="AR39" i="80"/>
  <c r="AS39" i="80"/>
  <c r="AU39" i="80"/>
  <c r="O40" i="80"/>
  <c r="R40" i="80"/>
  <c r="U40" i="80"/>
  <c r="AO40" i="80"/>
  <c r="AP40" i="80"/>
  <c r="AR40" i="80"/>
  <c r="AS40" i="80"/>
  <c r="AU40" i="80"/>
  <c r="O41" i="80"/>
  <c r="R41" i="80"/>
  <c r="U41" i="80"/>
  <c r="BA41" i="80" a="1"/>
  <c r="BA41" i="80" s="1"/>
  <c r="AO41" i="80"/>
  <c r="AP41" i="80"/>
  <c r="AR41" i="80"/>
  <c r="AS41" i="80"/>
  <c r="AU41" i="80"/>
  <c r="O42" i="80"/>
  <c r="R42" i="80"/>
  <c r="U42" i="80"/>
  <c r="AO42" i="80"/>
  <c r="AP42" i="80"/>
  <c r="AR42" i="80"/>
  <c r="AS42" i="80"/>
  <c r="AU42" i="80"/>
  <c r="O43" i="80"/>
  <c r="R43" i="80"/>
  <c r="U43" i="80"/>
  <c r="BA43" i="80" a="1"/>
  <c r="BA43" i="80" s="1"/>
  <c r="AO43" i="80"/>
  <c r="AP43" i="80"/>
  <c r="AR43" i="80"/>
  <c r="AS43" i="80"/>
  <c r="AU43" i="80"/>
  <c r="O44" i="80"/>
  <c r="R44" i="80"/>
  <c r="U44" i="80"/>
  <c r="BB44" i="80" a="1"/>
  <c r="BB44" i="80" s="1"/>
  <c r="AO44" i="80"/>
  <c r="AP44" i="80"/>
  <c r="AR44" i="80"/>
  <c r="AS44" i="80"/>
  <c r="AU44" i="80"/>
  <c r="O45" i="80"/>
  <c r="R45" i="80"/>
  <c r="U45" i="80"/>
  <c r="AO45" i="80"/>
  <c r="AP45" i="80"/>
  <c r="AR45" i="80"/>
  <c r="AS45" i="80"/>
  <c r="AU45" i="80"/>
  <c r="O46" i="80"/>
  <c r="R46" i="80"/>
  <c r="U46" i="80"/>
  <c r="AO46" i="80"/>
  <c r="AP46" i="80"/>
  <c r="AR46" i="80"/>
  <c r="AS46" i="80"/>
  <c r="AU46" i="80"/>
  <c r="O47" i="80"/>
  <c r="R47" i="80"/>
  <c r="U47" i="80"/>
  <c r="BA47" i="80" a="1"/>
  <c r="BA47" i="80" s="1"/>
  <c r="AO47" i="80"/>
  <c r="AP47" i="80"/>
  <c r="AR47" i="80"/>
  <c r="AS47" i="80"/>
  <c r="AU47" i="80"/>
  <c r="O48" i="80"/>
  <c r="R48" i="80"/>
  <c r="U48" i="80"/>
  <c r="AO48" i="80"/>
  <c r="AP48" i="80"/>
  <c r="AR48" i="80"/>
  <c r="AS48" i="80"/>
  <c r="AU48" i="80"/>
  <c r="O49" i="80"/>
  <c r="R49" i="80"/>
  <c r="U49" i="80"/>
  <c r="AO49" i="80"/>
  <c r="AP49" i="80"/>
  <c r="AR49" i="80"/>
  <c r="AS49" i="80"/>
  <c r="AU49" i="80"/>
  <c r="O50" i="80"/>
  <c r="R50" i="80"/>
  <c r="U50" i="80"/>
  <c r="BB50" i="80" a="1"/>
  <c r="BB50" i="80" s="1"/>
  <c r="AO50" i="80"/>
  <c r="AP50" i="80"/>
  <c r="AR50" i="80"/>
  <c r="AS50" i="80"/>
  <c r="AU50" i="80"/>
  <c r="O51" i="80"/>
  <c r="R51" i="80"/>
  <c r="U51" i="80"/>
  <c r="AZ51" i="80" a="1"/>
  <c r="AZ51" i="80" s="1"/>
  <c r="AO51" i="80"/>
  <c r="AP51" i="80"/>
  <c r="AR51" i="80"/>
  <c r="AS51" i="80"/>
  <c r="AU51" i="80"/>
  <c r="O52" i="80"/>
  <c r="R52" i="80"/>
  <c r="U52" i="80"/>
  <c r="AO52" i="80"/>
  <c r="AP52" i="80"/>
  <c r="AR52" i="80"/>
  <c r="AS52" i="80"/>
  <c r="AU52" i="80"/>
  <c r="O53" i="80"/>
  <c r="R53" i="80"/>
  <c r="U53" i="80"/>
  <c r="BB53" i="80" a="1"/>
  <c r="BB53" i="80" s="1"/>
  <c r="AO53" i="80"/>
  <c r="AP53" i="80"/>
  <c r="AR53" i="80"/>
  <c r="AS53" i="80"/>
  <c r="AU53" i="80"/>
  <c r="O54" i="80"/>
  <c r="R54" i="80"/>
  <c r="U54" i="80"/>
  <c r="AO54" i="80"/>
  <c r="AP54" i="80"/>
  <c r="AR54" i="80"/>
  <c r="AS54" i="80"/>
  <c r="AU54" i="80"/>
  <c r="O55" i="80"/>
  <c r="R55" i="80"/>
  <c r="U55" i="80"/>
  <c r="BB55" i="80" a="1"/>
  <c r="BB55" i="80" s="1"/>
  <c r="AO55" i="80"/>
  <c r="AP55" i="80"/>
  <c r="AR55" i="80"/>
  <c r="AS55" i="80"/>
  <c r="AU55" i="80"/>
  <c r="O56" i="80"/>
  <c r="R56" i="80"/>
  <c r="U56" i="80"/>
  <c r="AO56" i="80"/>
  <c r="AP56" i="80"/>
  <c r="AR56" i="80"/>
  <c r="AS56" i="80"/>
  <c r="AU56" i="80"/>
  <c r="O57" i="80"/>
  <c r="R57" i="80"/>
  <c r="U57" i="80"/>
  <c r="AZ57" i="80" a="1"/>
  <c r="AZ57" i="80" s="1"/>
  <c r="AO57" i="80"/>
  <c r="AP57" i="80"/>
  <c r="AR57" i="80"/>
  <c r="AS57" i="80"/>
  <c r="AU57" i="80"/>
  <c r="O58" i="80"/>
  <c r="R58" i="80"/>
  <c r="U58" i="80"/>
  <c r="AO58" i="80"/>
  <c r="AP58" i="80"/>
  <c r="AR58" i="80"/>
  <c r="AS58" i="80"/>
  <c r="AU58" i="80"/>
  <c r="O59" i="80"/>
  <c r="R59" i="80"/>
  <c r="U59" i="80"/>
  <c r="AO59" i="80"/>
  <c r="AP59" i="80"/>
  <c r="AR59" i="80"/>
  <c r="AS59" i="80"/>
  <c r="AU59" i="80"/>
  <c r="O60" i="80"/>
  <c r="R60" i="80"/>
  <c r="U60" i="80"/>
  <c r="BB60" i="80" a="1"/>
  <c r="BB60" i="80" s="1"/>
  <c r="AO60" i="80"/>
  <c r="AP60" i="80"/>
  <c r="AR60" i="80"/>
  <c r="AS60" i="80"/>
  <c r="AU60" i="80"/>
  <c r="O61" i="80"/>
  <c r="R61" i="80"/>
  <c r="U61" i="80"/>
  <c r="AO61" i="80"/>
  <c r="AP61" i="80"/>
  <c r="AR61" i="80"/>
  <c r="AS61" i="80"/>
  <c r="AU61" i="80"/>
  <c r="O62" i="80"/>
  <c r="R62" i="80"/>
  <c r="U62" i="80"/>
  <c r="AO62" i="80"/>
  <c r="AP62" i="80"/>
  <c r="AR62" i="80"/>
  <c r="AS62" i="80"/>
  <c r="AU62" i="80"/>
  <c r="O63" i="80"/>
  <c r="R63" i="80"/>
  <c r="U63" i="80"/>
  <c r="AO63" i="80"/>
  <c r="AP63" i="80"/>
  <c r="AR63" i="80"/>
  <c r="AS63" i="80"/>
  <c r="AU63" i="80"/>
  <c r="O64" i="80"/>
  <c r="R64" i="80"/>
  <c r="U64" i="80"/>
  <c r="AO64" i="80"/>
  <c r="AP64" i="80"/>
  <c r="AR64" i="80"/>
  <c r="AS64" i="80"/>
  <c r="AU64" i="80"/>
  <c r="O65" i="80"/>
  <c r="R65" i="80"/>
  <c r="U65" i="80"/>
  <c r="AO65" i="80"/>
  <c r="AP65" i="80"/>
  <c r="AR65" i="80"/>
  <c r="AS65" i="80"/>
  <c r="AU65" i="80"/>
  <c r="O66" i="80"/>
  <c r="R66" i="80"/>
  <c r="U66" i="80"/>
  <c r="BB66" i="80" a="1"/>
  <c r="BB66" i="80" s="1"/>
  <c r="AO66" i="80"/>
  <c r="AP66" i="80"/>
  <c r="AR66" i="80"/>
  <c r="AS66" i="80"/>
  <c r="AU66" i="80"/>
  <c r="O67" i="80"/>
  <c r="R67" i="80"/>
  <c r="U67" i="80"/>
  <c r="AO67" i="80"/>
  <c r="AP67" i="80"/>
  <c r="AR67" i="80"/>
  <c r="AS67" i="80"/>
  <c r="AU67" i="80"/>
  <c r="O68" i="80"/>
  <c r="R68" i="80"/>
  <c r="U68" i="80"/>
  <c r="AO68" i="80"/>
  <c r="AP68" i="80"/>
  <c r="AR68" i="80"/>
  <c r="AS68" i="80"/>
  <c r="AU68" i="80"/>
  <c r="O69" i="80"/>
  <c r="R69" i="80"/>
  <c r="U69" i="80"/>
  <c r="AO69" i="80"/>
  <c r="AP69" i="80"/>
  <c r="AR69" i="80"/>
  <c r="AS69" i="80"/>
  <c r="AU69" i="80"/>
  <c r="O70" i="80"/>
  <c r="R70" i="80"/>
  <c r="U70" i="80"/>
  <c r="AO70" i="80"/>
  <c r="AP70" i="80"/>
  <c r="AR70" i="80"/>
  <c r="AS70" i="80"/>
  <c r="AU70" i="80"/>
  <c r="O71" i="80"/>
  <c r="R71" i="80"/>
  <c r="U71" i="80"/>
  <c r="AO71" i="80"/>
  <c r="AP71" i="80"/>
  <c r="AR71" i="80"/>
  <c r="AS71" i="80"/>
  <c r="AU71" i="80"/>
  <c r="O72" i="80"/>
  <c r="R72" i="80"/>
  <c r="U72" i="80"/>
  <c r="AO72" i="80"/>
  <c r="AP72" i="80"/>
  <c r="AR72" i="80"/>
  <c r="AS72" i="80"/>
  <c r="AU72" i="80"/>
  <c r="O73" i="80"/>
  <c r="R73" i="80"/>
  <c r="U73" i="80"/>
  <c r="BB73" i="80" a="1"/>
  <c r="BB73" i="80" s="1"/>
  <c r="AO73" i="80"/>
  <c r="AP73" i="80"/>
  <c r="AR73" i="80"/>
  <c r="AS73" i="80"/>
  <c r="AU73" i="80"/>
  <c r="O74" i="80"/>
  <c r="R74" i="80"/>
  <c r="U74" i="80"/>
  <c r="AO74" i="80"/>
  <c r="AP74" i="80"/>
  <c r="AR74" i="80"/>
  <c r="AS74" i="80"/>
  <c r="AU74" i="80"/>
  <c r="O75" i="80"/>
  <c r="R75" i="80"/>
  <c r="U75" i="80"/>
  <c r="AO75" i="80"/>
  <c r="AP75" i="80"/>
  <c r="AR75" i="80"/>
  <c r="AS75" i="80"/>
  <c r="AU75" i="80"/>
  <c r="O76" i="80"/>
  <c r="R76" i="80"/>
  <c r="U76" i="80"/>
  <c r="BB76" i="80" a="1"/>
  <c r="BB76" i="80" s="1"/>
  <c r="AO76" i="80"/>
  <c r="AP76" i="80"/>
  <c r="AR76" i="80"/>
  <c r="AS76" i="80"/>
  <c r="AU76" i="80"/>
  <c r="O77" i="80"/>
  <c r="R77" i="80"/>
  <c r="U77" i="80"/>
  <c r="AO77" i="80"/>
  <c r="AP77" i="80"/>
  <c r="AR77" i="80"/>
  <c r="AS77" i="80"/>
  <c r="AU77" i="80"/>
  <c r="O78" i="80"/>
  <c r="R78" i="80"/>
  <c r="U78" i="80"/>
  <c r="AO78" i="80"/>
  <c r="AP78" i="80"/>
  <c r="AR78" i="80"/>
  <c r="AS78" i="80"/>
  <c r="AU78" i="80"/>
  <c r="O79" i="80"/>
  <c r="R79" i="80"/>
  <c r="U79" i="80"/>
  <c r="AO79" i="80"/>
  <c r="AP79" i="80"/>
  <c r="AR79" i="80"/>
  <c r="AS79" i="80"/>
  <c r="AU79" i="80"/>
  <c r="O80" i="80"/>
  <c r="R80" i="80"/>
  <c r="U80" i="80"/>
  <c r="AO80" i="80"/>
  <c r="AP80" i="80"/>
  <c r="AR80" i="80"/>
  <c r="AS80" i="80"/>
  <c r="AU80" i="80"/>
  <c r="O81" i="80"/>
  <c r="R81" i="80"/>
  <c r="U81" i="80"/>
  <c r="AO81" i="80"/>
  <c r="AP81" i="80"/>
  <c r="AR81" i="80"/>
  <c r="AS81" i="80"/>
  <c r="AU81" i="80"/>
  <c r="O82" i="80"/>
  <c r="R82" i="80"/>
  <c r="U82" i="80"/>
  <c r="AO82" i="80"/>
  <c r="AP82" i="80"/>
  <c r="AR82" i="80"/>
  <c r="AS82" i="80"/>
  <c r="AU82" i="80"/>
  <c r="O83" i="80"/>
  <c r="R83" i="80"/>
  <c r="U83" i="80"/>
  <c r="AO83" i="80"/>
  <c r="AP83" i="80"/>
  <c r="AR83" i="80"/>
  <c r="AS83" i="80"/>
  <c r="AU83" i="80"/>
  <c r="O84" i="80"/>
  <c r="R84" i="80"/>
  <c r="U84" i="80"/>
  <c r="AO84" i="80"/>
  <c r="AP84" i="80"/>
  <c r="AR84" i="80"/>
  <c r="AS84" i="80"/>
  <c r="AU84" i="80"/>
  <c r="O85" i="80"/>
  <c r="R85" i="80"/>
  <c r="U85" i="80"/>
  <c r="AO85" i="80"/>
  <c r="AP85" i="80"/>
  <c r="AR85" i="80"/>
  <c r="AS85" i="80"/>
  <c r="AU85" i="80"/>
  <c r="O86" i="80"/>
  <c r="R86" i="80"/>
  <c r="U86" i="80"/>
  <c r="AZ86" i="80" a="1"/>
  <c r="AZ86" i="80" s="1"/>
  <c r="AO86" i="80"/>
  <c r="AP86" i="80"/>
  <c r="AR86" i="80"/>
  <c r="AS86" i="80"/>
  <c r="AU86" i="80"/>
  <c r="O87" i="80"/>
  <c r="R87" i="80"/>
  <c r="U87" i="80"/>
  <c r="AO87" i="80"/>
  <c r="AP87" i="80"/>
  <c r="AR87" i="80"/>
  <c r="AS87" i="80"/>
  <c r="AU87" i="80"/>
  <c r="O88" i="80"/>
  <c r="R88" i="80"/>
  <c r="U88" i="80"/>
  <c r="BB88" i="80" a="1"/>
  <c r="BB88" i="80" s="1"/>
  <c r="AO88" i="80"/>
  <c r="AP88" i="80"/>
  <c r="AR88" i="80"/>
  <c r="AS88" i="80"/>
  <c r="AU88" i="80"/>
  <c r="O89" i="80"/>
  <c r="R89" i="80"/>
  <c r="U89" i="80"/>
  <c r="AO89" i="80"/>
  <c r="AP89" i="80"/>
  <c r="AR89" i="80"/>
  <c r="AS89" i="80"/>
  <c r="AU89" i="80"/>
  <c r="O90" i="80"/>
  <c r="R90" i="80"/>
  <c r="U90" i="80"/>
  <c r="AO90" i="80"/>
  <c r="AP90" i="80"/>
  <c r="AR90" i="80"/>
  <c r="AS90" i="80"/>
  <c r="AU90" i="80"/>
  <c r="O91" i="80"/>
  <c r="R91" i="80"/>
  <c r="U91" i="80"/>
  <c r="AO91" i="80"/>
  <c r="AP91" i="80"/>
  <c r="AR91" i="80"/>
  <c r="AS91" i="80"/>
  <c r="AU91" i="80"/>
  <c r="O92" i="80"/>
  <c r="R92" i="80"/>
  <c r="U92" i="80"/>
  <c r="AO92" i="80"/>
  <c r="AP92" i="80"/>
  <c r="AR92" i="80"/>
  <c r="AS92" i="80"/>
  <c r="AU92" i="80"/>
  <c r="O93" i="80"/>
  <c r="R93" i="80"/>
  <c r="U93" i="80"/>
  <c r="AO93" i="80"/>
  <c r="AP93" i="80"/>
  <c r="AR93" i="80"/>
  <c r="AS93" i="80"/>
  <c r="AU93" i="80"/>
  <c r="O94" i="80"/>
  <c r="R94" i="80"/>
  <c r="U94" i="80"/>
  <c r="Y94" i="80"/>
  <c r="AO94" i="80"/>
  <c r="AP94" i="80"/>
  <c r="AR94" i="80"/>
  <c r="AS94" i="80"/>
  <c r="AU94" i="80"/>
  <c r="O95" i="80"/>
  <c r="R95" i="80"/>
  <c r="U95" i="80"/>
  <c r="Y95" i="80"/>
  <c r="AO95" i="80"/>
  <c r="AP95" i="80"/>
  <c r="AR95" i="80"/>
  <c r="AS95" i="80"/>
  <c r="AU95" i="80"/>
  <c r="O96" i="80"/>
  <c r="R96" i="80"/>
  <c r="U96" i="80"/>
  <c r="AO96" i="80"/>
  <c r="AP96" i="80"/>
  <c r="AR96" i="80"/>
  <c r="AS96" i="80"/>
  <c r="AU96" i="80"/>
  <c r="O97" i="80"/>
  <c r="R97" i="80"/>
  <c r="U97" i="80"/>
  <c r="AO97" i="80"/>
  <c r="AP97" i="80"/>
  <c r="AR97" i="80"/>
  <c r="AS97" i="80"/>
  <c r="AU97" i="80"/>
  <c r="O98" i="80"/>
  <c r="R98" i="80"/>
  <c r="U98" i="80"/>
  <c r="AO98" i="80"/>
  <c r="AP98" i="80"/>
  <c r="AR98" i="80"/>
  <c r="AS98" i="80"/>
  <c r="AU98" i="80"/>
  <c r="O99" i="80"/>
  <c r="R99" i="80"/>
  <c r="U99" i="80"/>
  <c r="AO99" i="80"/>
  <c r="AP99" i="80"/>
  <c r="AR99" i="80"/>
  <c r="AS99" i="80"/>
  <c r="AU99" i="80"/>
  <c r="O100" i="80"/>
  <c r="R100" i="80"/>
  <c r="U100" i="80"/>
  <c r="AO100" i="80"/>
  <c r="AP100" i="80"/>
  <c r="AR100" i="80"/>
  <c r="AS100" i="80"/>
  <c r="AU100" i="80"/>
  <c r="O101" i="80"/>
  <c r="R101" i="80"/>
  <c r="U101" i="80"/>
  <c r="AO101" i="80"/>
  <c r="AP101" i="80"/>
  <c r="AR101" i="80"/>
  <c r="AS101" i="80"/>
  <c r="AU101" i="80"/>
  <c r="O102" i="80"/>
  <c r="R102" i="80"/>
  <c r="U102" i="80"/>
  <c r="AZ102" i="80" a="1"/>
  <c r="AZ102" i="80" s="1"/>
  <c r="AO102" i="80"/>
  <c r="AP102" i="80"/>
  <c r="AR102" i="80"/>
  <c r="AS102" i="80"/>
  <c r="AU102" i="80"/>
  <c r="O103" i="80"/>
  <c r="R103" i="80"/>
  <c r="U103" i="80"/>
  <c r="AO103" i="80"/>
  <c r="AP103" i="80"/>
  <c r="AR103" i="80"/>
  <c r="AS103" i="80"/>
  <c r="AU103" i="80"/>
  <c r="O104" i="80"/>
  <c r="R104" i="80"/>
  <c r="U104" i="80"/>
  <c r="BB104" i="80" a="1"/>
  <c r="BB104" i="80" s="1"/>
  <c r="AO104" i="80"/>
  <c r="AP104" i="80"/>
  <c r="AR104" i="80"/>
  <c r="AS104" i="80"/>
  <c r="AU104" i="80"/>
  <c r="O105" i="80"/>
  <c r="R105" i="80"/>
  <c r="U105" i="80"/>
  <c r="AO105" i="80"/>
  <c r="AP105" i="80"/>
  <c r="AR105" i="80"/>
  <c r="AS105" i="80"/>
  <c r="AU105" i="80"/>
  <c r="O106" i="80"/>
  <c r="R106" i="80"/>
  <c r="U106" i="80"/>
  <c r="AO106" i="80"/>
  <c r="AP106" i="80"/>
  <c r="AR106" i="80"/>
  <c r="AS106" i="80"/>
  <c r="AU106" i="80"/>
  <c r="O107" i="80"/>
  <c r="R107" i="80"/>
  <c r="U107" i="80"/>
  <c r="AO107" i="80"/>
  <c r="AP107" i="80"/>
  <c r="AR107" i="80"/>
  <c r="AS107" i="80"/>
  <c r="AU107" i="80"/>
  <c r="O108" i="80"/>
  <c r="R108" i="80"/>
  <c r="U108" i="80"/>
  <c r="AO108" i="80"/>
  <c r="AP108" i="80"/>
  <c r="AR108" i="80"/>
  <c r="AS108" i="80"/>
  <c r="AU108" i="80"/>
  <c r="O109" i="80"/>
  <c r="R109" i="80"/>
  <c r="U109" i="80"/>
  <c r="AO109" i="80"/>
  <c r="AP109" i="80"/>
  <c r="AR109" i="80"/>
  <c r="AS109" i="80"/>
  <c r="AU109" i="80"/>
  <c r="O110" i="80"/>
  <c r="R110" i="80"/>
  <c r="U110" i="80"/>
  <c r="Y110" i="80"/>
  <c r="AO110" i="80"/>
  <c r="AP110" i="80"/>
  <c r="AR110" i="80"/>
  <c r="AS110" i="80"/>
  <c r="AU110" i="80"/>
  <c r="O111" i="80"/>
  <c r="R111" i="80"/>
  <c r="U111" i="80"/>
  <c r="Y111" i="80"/>
  <c r="AO111" i="80"/>
  <c r="AP111" i="80"/>
  <c r="AR111" i="80"/>
  <c r="AS111" i="80"/>
  <c r="AU111" i="80"/>
  <c r="Y104" i="80" l="1"/>
  <c r="X12" i="80" a="1"/>
  <c r="X12" i="80" s="1"/>
  <c r="Y12" i="80" s="1"/>
  <c r="Y62" i="80"/>
  <c r="Y60" i="80"/>
  <c r="Y107" i="80"/>
  <c r="Y75" i="80"/>
  <c r="Y56" i="80"/>
  <c r="Y40" i="80"/>
  <c r="Y43" i="80"/>
  <c r="BF57" i="80"/>
  <c r="Y105" i="80"/>
  <c r="Y42" i="80"/>
  <c r="Y90" i="80"/>
  <c r="Y59" i="80"/>
  <c r="BG43" i="80"/>
  <c r="Y106" i="80"/>
  <c r="Y46" i="80"/>
  <c r="AQ27" i="80"/>
  <c r="AN28" i="80"/>
  <c r="Y68" i="80"/>
  <c r="H38" i="77"/>
  <c r="AT94" i="80"/>
  <c r="G37" i="77"/>
  <c r="Y103" i="80"/>
  <c r="AZ12" i="80" a="1"/>
  <c r="AZ12" i="80" s="1"/>
  <c r="BA12" i="80" s="1" a="1"/>
  <c r="BA12" i="80" s="1"/>
  <c r="H37" i="77"/>
  <c r="BF102" i="80"/>
  <c r="AQ47" i="80"/>
  <c r="Y108" i="80"/>
  <c r="BF37" i="80"/>
  <c r="Y28" i="80"/>
  <c r="BH28" i="80" s="1"/>
  <c r="Y61" i="80"/>
  <c r="Y101" i="80"/>
  <c r="Y109" i="80"/>
  <c r="Y45" i="80"/>
  <c r="AT40" i="80"/>
  <c r="AQ45" i="80"/>
  <c r="AQ111" i="80"/>
  <c r="AT12" i="80"/>
  <c r="AN93" i="80"/>
  <c r="AT86" i="80"/>
  <c r="AT83" i="80"/>
  <c r="Y85" i="80"/>
  <c r="AT48" i="80"/>
  <c r="AT99" i="80"/>
  <c r="AN87" i="80"/>
  <c r="AQ56" i="80"/>
  <c r="AN20" i="80"/>
  <c r="AT22" i="80"/>
  <c r="AN44" i="80"/>
  <c r="AQ46" i="80"/>
  <c r="AT37" i="80"/>
  <c r="AN34" i="80"/>
  <c r="AT39" i="80"/>
  <c r="AT56" i="80"/>
  <c r="AQ94" i="80"/>
  <c r="AQ91" i="80"/>
  <c r="AQ88" i="80"/>
  <c r="AN79" i="80"/>
  <c r="AT66" i="80"/>
  <c r="AQ63" i="80"/>
  <c r="BH60" i="80"/>
  <c r="AN43" i="80"/>
  <c r="AN22" i="80"/>
  <c r="AT18" i="80"/>
  <c r="AT85" i="80"/>
  <c r="AQ52" i="80"/>
  <c r="AN94" i="80"/>
  <c r="AQ60" i="80"/>
  <c r="AT24" i="80"/>
  <c r="AQ75" i="80"/>
  <c r="AN63" i="80"/>
  <c r="AQ90" i="80"/>
  <c r="AT104" i="80"/>
  <c r="Y80" i="80"/>
  <c r="AN62" i="80"/>
  <c r="AN50" i="80"/>
  <c r="AN59" i="80"/>
  <c r="AQ31" i="80"/>
  <c r="AN16" i="80"/>
  <c r="BF86" i="80"/>
  <c r="AT65" i="80"/>
  <c r="AQ62" i="80"/>
  <c r="AN54" i="80"/>
  <c r="AQ25" i="80"/>
  <c r="AQ95" i="80"/>
  <c r="AT80" i="80"/>
  <c r="AQ68" i="80"/>
  <c r="AN12" i="80"/>
  <c r="AN15" i="80"/>
  <c r="AQ36" i="80"/>
  <c r="AN18" i="80"/>
  <c r="AW11" i="80"/>
  <c r="AW21" i="80"/>
  <c r="AY21" i="80" s="1"/>
  <c r="AT89" i="80"/>
  <c r="AT64" i="80"/>
  <c r="AN80" i="80"/>
  <c r="AT49" i="80"/>
  <c r="AQ44" i="80"/>
  <c r="AT41" i="80"/>
  <c r="AN27" i="80"/>
  <c r="Y36" i="80"/>
  <c r="AN104" i="80"/>
  <c r="AN95" i="80"/>
  <c r="AN53" i="80"/>
  <c r="AT91" i="80"/>
  <c r="Y26" i="80"/>
  <c r="BF51" i="80"/>
  <c r="AT70" i="80"/>
  <c r="Y51" i="80"/>
  <c r="AN32" i="80"/>
  <c r="AQ66" i="80"/>
  <c r="AT54" i="80"/>
  <c r="AT34" i="80"/>
  <c r="AN24" i="80"/>
  <c r="AT76" i="80"/>
  <c r="AQ29" i="80"/>
  <c r="Y67" i="80"/>
  <c r="AQ48" i="80"/>
  <c r="AN35" i="80"/>
  <c r="AT31" i="80"/>
  <c r="AN29" i="80"/>
  <c r="AN91" i="80"/>
  <c r="AT90" i="80"/>
  <c r="AN88" i="80"/>
  <c r="AQ76" i="80"/>
  <c r="AQ70" i="80"/>
  <c r="AT59" i="80"/>
  <c r="AT53" i="80"/>
  <c r="AZ41" i="80" a="1"/>
  <c r="AZ41" i="80" s="1"/>
  <c r="BF41" i="80" s="1"/>
  <c r="BF39" i="80"/>
  <c r="BB41" i="80" a="1"/>
  <c r="BB41" i="80" s="1"/>
  <c r="AT84" i="80"/>
  <c r="AQ53" i="80"/>
  <c r="AT19" i="80"/>
  <c r="AT16" i="80"/>
  <c r="AT75" i="80"/>
  <c r="AN73" i="80"/>
  <c r="Y69" i="80"/>
  <c r="AQ50" i="80"/>
  <c r="AN45" i="80"/>
  <c r="AT102" i="80"/>
  <c r="AQ81" i="80"/>
  <c r="AQ69" i="80"/>
  <c r="Y39" i="80"/>
  <c r="AN108" i="80"/>
  <c r="BB18" i="80" a="1"/>
  <c r="BB18" i="80" s="1"/>
  <c r="BH76" i="80"/>
  <c r="AT106" i="80"/>
  <c r="AQ30" i="80"/>
  <c r="AN25" i="80"/>
  <c r="AT15" i="80"/>
  <c r="AW60" i="80"/>
  <c r="AY60" i="80" s="1"/>
  <c r="AW74" i="80"/>
  <c r="AY74" i="80" s="1"/>
  <c r="AW29" i="80"/>
  <c r="AX29" i="80" s="1"/>
  <c r="AT21" i="80"/>
  <c r="AQ12" i="80"/>
  <c r="AT111" i="80"/>
  <c r="AT97" i="80"/>
  <c r="AN36" i="80"/>
  <c r="AQ18" i="80"/>
  <c r="AQ15" i="80"/>
  <c r="AT100" i="80"/>
  <c r="AN66" i="80"/>
  <c r="AT60" i="80"/>
  <c r="AN55" i="80"/>
  <c r="AQ41" i="80"/>
  <c r="AT32" i="80"/>
  <c r="AQ24" i="80"/>
  <c r="AQ21" i="80"/>
  <c r="BH22" i="80"/>
  <c r="AN84" i="80"/>
  <c r="AQ65" i="80"/>
  <c r="Y44" i="80"/>
  <c r="BH44" i="80" s="1"/>
  <c r="AW42" i="80"/>
  <c r="AY42" i="80" s="1"/>
  <c r="AW37" i="80"/>
  <c r="AY37" i="80" s="1"/>
  <c r="AT46" i="80"/>
  <c r="AT110" i="80"/>
  <c r="AQ97" i="80"/>
  <c r="AT72" i="80"/>
  <c r="AT69" i="80"/>
  <c r="AN65" i="80"/>
  <c r="AQ28" i="80"/>
  <c r="AN26" i="80"/>
  <c r="AW18" i="80"/>
  <c r="AX18" i="80" s="1"/>
  <c r="AT17" i="80"/>
  <c r="AT11" i="80"/>
  <c r="AT105" i="80"/>
  <c r="AT88" i="80"/>
  <c r="AQ72" i="80"/>
  <c r="AW57" i="80"/>
  <c r="AX57" i="80" s="1"/>
  <c r="AT51" i="80"/>
  <c r="AN49" i="80"/>
  <c r="AQ57" i="80"/>
  <c r="AW110" i="80"/>
  <c r="AY110" i="80" s="1"/>
  <c r="AT77" i="80"/>
  <c r="AW46" i="80"/>
  <c r="AY46" i="80" s="1"/>
  <c r="AW45" i="80"/>
  <c r="AY45" i="80" s="1"/>
  <c r="AT38" i="80"/>
  <c r="AT30" i="80"/>
  <c r="AM11" i="80"/>
  <c r="AN11" i="80" s="1"/>
  <c r="AN92" i="80"/>
  <c r="AQ107" i="80"/>
  <c r="AQ99" i="80"/>
  <c r="AQ96" i="80"/>
  <c r="AT93" i="80"/>
  <c r="AQ85" i="80"/>
  <c r="AN83" i="80"/>
  <c r="AT82" i="80"/>
  <c r="AT74" i="80"/>
  <c r="AT71" i="80"/>
  <c r="AN64" i="80"/>
  <c r="AQ61" i="80"/>
  <c r="AN51" i="80"/>
  <c r="AT27" i="80"/>
  <c r="AQ22" i="80"/>
  <c r="AN17" i="80"/>
  <c r="AW32" i="80"/>
  <c r="AX32" i="80" s="1"/>
  <c r="AT13" i="80"/>
  <c r="AT98" i="80"/>
  <c r="AN85" i="80"/>
  <c r="AQ82" i="80"/>
  <c r="AT79" i="80"/>
  <c r="AQ40" i="80"/>
  <c r="BH50" i="80"/>
  <c r="AN107" i="80"/>
  <c r="AQ104" i="80"/>
  <c r="AT101" i="80"/>
  <c r="AN77" i="80"/>
  <c r="AQ71" i="80"/>
  <c r="AT68" i="80"/>
  <c r="Y58" i="80"/>
  <c r="AN56" i="80"/>
  <c r="AT50" i="80"/>
  <c r="Y87" i="80"/>
  <c r="AQ98" i="80"/>
  <c r="AN82" i="80"/>
  <c r="AN74" i="80"/>
  <c r="AN71" i="80"/>
  <c r="AQ58" i="80"/>
  <c r="AT55" i="80"/>
  <c r="AT47" i="80"/>
  <c r="AT42" i="80"/>
  <c r="AT29" i="80"/>
  <c r="AZ25" i="80" a="1"/>
  <c r="AZ25" i="80" s="1"/>
  <c r="BF25" i="80" s="1"/>
  <c r="Y84" i="80"/>
  <c r="AQ37" i="80"/>
  <c r="BA25" i="80" a="1"/>
  <c r="BA25" i="80" s="1"/>
  <c r="BG25" i="80" s="1"/>
  <c r="AT92" i="80"/>
  <c r="AT81" i="80"/>
  <c r="AN58" i="80"/>
  <c r="AN111" i="80"/>
  <c r="AN96" i="80"/>
  <c r="AN109" i="80"/>
  <c r="AW98" i="80"/>
  <c r="AX98" i="80" s="1"/>
  <c r="AW84" i="80"/>
  <c r="AY84" i="80" s="1"/>
  <c r="AW73" i="80"/>
  <c r="AX73" i="80" s="1"/>
  <c r="AN68" i="80"/>
  <c r="AW36" i="80"/>
  <c r="AY36" i="80" s="1"/>
  <c r="AT26" i="80"/>
  <c r="AW24" i="80"/>
  <c r="AY24" i="80" s="1"/>
  <c r="X71" i="80" a="1"/>
  <c r="X71" i="80" s="1"/>
  <c r="Y71" i="80" s="1"/>
  <c r="AT108" i="80"/>
  <c r="AQ106" i="80"/>
  <c r="AQ101" i="80"/>
  <c r="AN99" i="80"/>
  <c r="AN97" i="80"/>
  <c r="AW96" i="80"/>
  <c r="AY96" i="80" s="1"/>
  <c r="AN70" i="80"/>
  <c r="AQ59" i="80"/>
  <c r="AQ54" i="80"/>
  <c r="AW50" i="80"/>
  <c r="AX50" i="80" s="1"/>
  <c r="AW48" i="80"/>
  <c r="AY48" i="80" s="1"/>
  <c r="AT45" i="80"/>
  <c r="AW43" i="80"/>
  <c r="AX43" i="80" s="1"/>
  <c r="AN41" i="80"/>
  <c r="AN13" i="80"/>
  <c r="AZ19" i="80" a="1"/>
  <c r="AZ19" i="80" s="1"/>
  <c r="BF19" i="80" s="1"/>
  <c r="BA34" i="80" a="1"/>
  <c r="BA34" i="80" s="1"/>
  <c r="BG34" i="80" s="1"/>
  <c r="X99" i="80" a="1"/>
  <c r="X99" i="80" s="1"/>
  <c r="Y99" i="80" s="1"/>
  <c r="AW41" i="80"/>
  <c r="AX41" i="80" s="1"/>
  <c r="BH55" i="80"/>
  <c r="AT103" i="80"/>
  <c r="AQ83" i="80"/>
  <c r="AW72" i="80"/>
  <c r="AY72" i="80" s="1"/>
  <c r="AQ67" i="80"/>
  <c r="Y65" i="80"/>
  <c r="AW49" i="80"/>
  <c r="AX49" i="80" s="1"/>
  <c r="Y17" i="80"/>
  <c r="AQ110" i="80"/>
  <c r="AW106" i="80"/>
  <c r="AY106" i="80" s="1"/>
  <c r="AQ103" i="80"/>
  <c r="AN101" i="80"/>
  <c r="AT96" i="80"/>
  <c r="AW92" i="80"/>
  <c r="AY92" i="80" s="1"/>
  <c r="AT87" i="80"/>
  <c r="AN81" i="80"/>
  <c r="AW80" i="80"/>
  <c r="AY80" i="80" s="1"/>
  <c r="AT78" i="80"/>
  <c r="AQ38" i="80"/>
  <c r="Y34" i="80"/>
  <c r="BH34" i="80" s="1"/>
  <c r="AQ32" i="80"/>
  <c r="AT25" i="80"/>
  <c r="AQ19" i="80"/>
  <c r="AZ35" i="80" a="1"/>
  <c r="AZ35" i="80" s="1"/>
  <c r="BF35" i="80" s="1"/>
  <c r="AW90" i="80"/>
  <c r="AX90" i="80" s="1"/>
  <c r="AQ87" i="80"/>
  <c r="AQ78" i="80"/>
  <c r="AW67" i="80"/>
  <c r="AX67" i="80" s="1"/>
  <c r="AT62" i="80"/>
  <c r="AZ11" i="80" a="1"/>
  <c r="AZ11" i="80" s="1"/>
  <c r="BF11" i="80" s="1"/>
  <c r="BB35" i="80" a="1"/>
  <c r="BB35" i="80" s="1"/>
  <c r="AN103" i="80"/>
  <c r="AN69" i="80"/>
  <c r="AW34" i="80"/>
  <c r="AY34" i="80" s="1"/>
  <c r="AN19" i="80"/>
  <c r="AZ28" i="80" a="1"/>
  <c r="AZ28" i="80" s="1"/>
  <c r="BF28" i="80" s="1"/>
  <c r="BB57" i="80" a="1"/>
  <c r="BB57" i="80" s="1"/>
  <c r="AW111" i="80"/>
  <c r="AX111" i="80" s="1"/>
  <c r="AW103" i="80"/>
  <c r="AY103" i="80" s="1"/>
  <c r="AW94" i="80"/>
  <c r="AX94" i="80" s="1"/>
  <c r="Y89" i="80"/>
  <c r="AW76" i="80"/>
  <c r="AW65" i="80"/>
  <c r="AX65" i="80" s="1"/>
  <c r="AW56" i="80"/>
  <c r="AY56" i="80" s="1"/>
  <c r="AW15" i="80"/>
  <c r="BA28" i="80" a="1"/>
  <c r="BA28" i="80" s="1"/>
  <c r="BG28" i="80" s="1"/>
  <c r="AN110" i="80"/>
  <c r="AT107" i="80"/>
  <c r="AQ105" i="80"/>
  <c r="AQ100" i="80"/>
  <c r="AW87" i="80"/>
  <c r="AX87" i="80" s="1"/>
  <c r="AW78" i="80"/>
  <c r="AX78" i="80" s="1"/>
  <c r="AT73" i="80"/>
  <c r="AN60" i="80"/>
  <c r="AQ51" i="80"/>
  <c r="AT44" i="80"/>
  <c r="AN42" i="80"/>
  <c r="AN23" i="80"/>
  <c r="AN21" i="80"/>
  <c r="AN39" i="80"/>
  <c r="AT109" i="80"/>
  <c r="AN100" i="80"/>
  <c r="AW99" i="80"/>
  <c r="AX99" i="80" s="1"/>
  <c r="AN98" i="80"/>
  <c r="AQ89" i="80"/>
  <c r="AW70" i="80"/>
  <c r="AX70" i="80" s="1"/>
  <c r="Y53" i="80"/>
  <c r="BH53" i="80" s="1"/>
  <c r="AW40" i="80"/>
  <c r="AY40" i="80" s="1"/>
  <c r="BG35" i="80"/>
  <c r="AT33" i="80"/>
  <c r="AW27" i="80"/>
  <c r="AQ14" i="80"/>
  <c r="AZ22" i="80" a="1"/>
  <c r="AZ22" i="80" s="1"/>
  <c r="BF22" i="80" s="1"/>
  <c r="Y77" i="80"/>
  <c r="AQ102" i="80"/>
  <c r="AT95" i="80"/>
  <c r="AW89" i="80"/>
  <c r="AY89" i="80" s="1"/>
  <c r="AQ84" i="80"/>
  <c r="Y66" i="80"/>
  <c r="BH66" i="80" s="1"/>
  <c r="AW59" i="80"/>
  <c r="AT35" i="80"/>
  <c r="AT20" i="80"/>
  <c r="AQ16" i="80"/>
  <c r="AZ13" i="80" a="1"/>
  <c r="AZ13" i="80" s="1"/>
  <c r="BA13" i="80" s="1" a="1"/>
  <c r="BA13" i="80" s="1"/>
  <c r="AQ109" i="80"/>
  <c r="AQ86" i="80"/>
  <c r="AQ77" i="80"/>
  <c r="AW66" i="80"/>
  <c r="AY66" i="80" s="1"/>
  <c r="AQ64" i="80"/>
  <c r="AT61" i="80"/>
  <c r="AT57" i="80"/>
  <c r="AN37" i="80"/>
  <c r="AQ33" i="80"/>
  <c r="AT28" i="80"/>
  <c r="AQ79" i="80"/>
  <c r="AQ93" i="80"/>
  <c r="AW83" i="80"/>
  <c r="AX83" i="80" s="1"/>
  <c r="AW82" i="80"/>
  <c r="AX82" i="80" s="1"/>
  <c r="AW81" i="80"/>
  <c r="AW75" i="80"/>
  <c r="AX75" i="80" s="1"/>
  <c r="AW35" i="80"/>
  <c r="AX35" i="80" s="1"/>
  <c r="AN31" i="80"/>
  <c r="AZ18" i="80" a="1"/>
  <c r="AZ18" i="80" s="1"/>
  <c r="BF18" i="80" s="1"/>
  <c r="AN61" i="80"/>
  <c r="Y88" i="80"/>
  <c r="BH88" i="80" s="1"/>
  <c r="AN75" i="80"/>
  <c r="AT43" i="80"/>
  <c r="BB68" i="80" a="1"/>
  <c r="BB68" i="80" s="1"/>
  <c r="BA68" i="80" a="1"/>
  <c r="BA68" i="80" s="1"/>
  <c r="BG68" i="80" s="1"/>
  <c r="AZ68" i="80" a="1"/>
  <c r="AZ68" i="80" s="1"/>
  <c r="BF68" i="80" s="1"/>
  <c r="BB17" i="80" a="1"/>
  <c r="BB17" i="80" s="1"/>
  <c r="BA17" i="80" a="1"/>
  <c r="BA17" i="80" s="1"/>
  <c r="BG17" i="80" s="1"/>
  <c r="AZ17" i="80" a="1"/>
  <c r="AZ17" i="80" s="1"/>
  <c r="BF17" i="80" s="1"/>
  <c r="AW17" i="80"/>
  <c r="AW47" i="80"/>
  <c r="AN47" i="80"/>
  <c r="AW38" i="80"/>
  <c r="AN38" i="80"/>
  <c r="AW105" i="80"/>
  <c r="BH104" i="80"/>
  <c r="BG47" i="80"/>
  <c r="BA63" i="80" a="1"/>
  <c r="BA63" i="80" s="1"/>
  <c r="BG63" i="80" s="1"/>
  <c r="AZ63" i="80" a="1"/>
  <c r="AZ63" i="80" s="1"/>
  <c r="BF63" i="80" s="1"/>
  <c r="BB63" i="80" a="1"/>
  <c r="BB63" i="80" s="1"/>
  <c r="AT63" i="80"/>
  <c r="BB54" i="80" a="1"/>
  <c r="BB54" i="80" s="1"/>
  <c r="BA54" i="80" a="1"/>
  <c r="BA54" i="80" s="1"/>
  <c r="BG54" i="80" s="1"/>
  <c r="AZ54" i="80" a="1"/>
  <c r="AZ54" i="80" s="1"/>
  <c r="BF54" i="80" s="1"/>
  <c r="X82" i="80" a="1"/>
  <c r="X82" i="80" s="1"/>
  <c r="W112" i="80"/>
  <c r="BB109" i="80" a="1"/>
  <c r="BB109" i="80" s="1"/>
  <c r="BA109" i="80" a="1"/>
  <c r="BA109" i="80" s="1"/>
  <c r="BG109" i="80" s="1"/>
  <c r="AZ109" i="80" a="1"/>
  <c r="AZ109" i="80" s="1"/>
  <c r="BF109" i="80" s="1"/>
  <c r="AW109" i="80"/>
  <c r="AN102" i="80"/>
  <c r="AW102" i="80"/>
  <c r="BB93" i="80" a="1"/>
  <c r="BB93" i="80" s="1"/>
  <c r="BA93" i="80" a="1"/>
  <c r="BA93" i="80" s="1"/>
  <c r="BG93" i="80" s="1"/>
  <c r="AZ93" i="80" a="1"/>
  <c r="AZ93" i="80" s="1"/>
  <c r="BF93" i="80" s="1"/>
  <c r="AW93" i="80"/>
  <c r="Y73" i="80"/>
  <c r="BH73" i="80" s="1"/>
  <c r="Y30" i="80"/>
  <c r="AN33" i="80"/>
  <c r="AW33" i="80"/>
  <c r="Y18" i="80"/>
  <c r="BG18" i="80"/>
  <c r="AN86" i="80"/>
  <c r="AW86" i="80"/>
  <c r="AW108" i="80"/>
  <c r="Y64" i="80"/>
  <c r="BA108" i="80" a="1"/>
  <c r="BA108" i="80" s="1"/>
  <c r="BG108" i="80" s="1"/>
  <c r="AZ108" i="80" a="1"/>
  <c r="AZ108" i="80" s="1"/>
  <c r="BF108" i="80" s="1"/>
  <c r="BB108" i="80" a="1"/>
  <c r="BB108" i="80" s="1"/>
  <c r="AW95" i="80"/>
  <c r="BB92" i="80" a="1"/>
  <c r="BB92" i="80" s="1"/>
  <c r="BA92" i="80" a="1"/>
  <c r="BA92" i="80" s="1"/>
  <c r="BG92" i="80" s="1"/>
  <c r="AZ92" i="80" a="1"/>
  <c r="AZ92" i="80" s="1"/>
  <c r="BF92" i="80" s="1"/>
  <c r="BB79" i="80" a="1"/>
  <c r="BB79" i="80" s="1"/>
  <c r="BA79" i="80" a="1"/>
  <c r="BA79" i="80" s="1"/>
  <c r="AZ79" i="80" a="1"/>
  <c r="AZ79" i="80" s="1"/>
  <c r="BF79" i="80" s="1"/>
  <c r="BB58" i="80" a="1"/>
  <c r="BB58" i="80" s="1"/>
  <c r="BA58" i="80" a="1"/>
  <c r="BA58" i="80" s="1"/>
  <c r="BG58" i="80" s="1"/>
  <c r="AZ58" i="80" a="1"/>
  <c r="AZ58" i="80" s="1"/>
  <c r="BF58" i="80" s="1"/>
  <c r="AQ43" i="80"/>
  <c r="AQ34" i="80"/>
  <c r="AZ14" i="80" a="1"/>
  <c r="AZ14" i="80" s="1"/>
  <c r="BF14" i="80" s="1"/>
  <c r="BB110" i="80" a="1"/>
  <c r="BB110" i="80" s="1"/>
  <c r="BA110" i="80" a="1"/>
  <c r="BA110" i="80" s="1"/>
  <c r="BG110" i="80" s="1"/>
  <c r="AZ110" i="80" a="1"/>
  <c r="AZ110" i="80" s="1"/>
  <c r="BF110" i="80" s="1"/>
  <c r="AQ92" i="80"/>
  <c r="AN89" i="80"/>
  <c r="AQ73" i="80"/>
  <c r="AN72" i="80"/>
  <c r="AN52" i="80"/>
  <c r="BB49" i="80" a="1"/>
  <c r="BB49" i="80" s="1"/>
  <c r="AZ49" i="80" a="1"/>
  <c r="AZ49" i="80" s="1"/>
  <c r="BF49" i="80" s="1"/>
  <c r="AQ35" i="80"/>
  <c r="BB31" i="80" a="1"/>
  <c r="BB31" i="80" s="1"/>
  <c r="BA31" i="80" a="1"/>
  <c r="BA31" i="80" s="1"/>
  <c r="AZ31" i="80" a="1"/>
  <c r="AZ31" i="80" s="1"/>
  <c r="BF31" i="80" s="1"/>
  <c r="AQ20" i="80"/>
  <c r="AT14" i="80"/>
  <c r="AQ108" i="80"/>
  <c r="AN105" i="80"/>
  <c r="AW97" i="80"/>
  <c r="BB94" i="80" a="1"/>
  <c r="BB94" i="80" s="1"/>
  <c r="BA94" i="80" a="1"/>
  <c r="BA94" i="80" s="1"/>
  <c r="BG94" i="80" s="1"/>
  <c r="AZ94" i="80" a="1"/>
  <c r="AZ94" i="80" s="1"/>
  <c r="BF94" i="80" s="1"/>
  <c r="AN78" i="80"/>
  <c r="BB74" i="80" a="1"/>
  <c r="BB74" i="80" s="1"/>
  <c r="BA74" i="80" a="1"/>
  <c r="BA74" i="80" s="1"/>
  <c r="BG74" i="80" s="1"/>
  <c r="AZ74" i="80" a="1"/>
  <c r="AZ74" i="80" s="1"/>
  <c r="BF74" i="80" s="1"/>
  <c r="AT58" i="80"/>
  <c r="AN57" i="80"/>
  <c r="BB45" i="80" a="1"/>
  <c r="BB45" i="80" s="1"/>
  <c r="AZ45" i="80" a="1"/>
  <c r="AZ45" i="80" s="1"/>
  <c r="BF45" i="80" s="1"/>
  <c r="BB40" i="80" a="1"/>
  <c r="BB40" i="80" s="1"/>
  <c r="BA40" i="80" a="1"/>
  <c r="BA40" i="80" s="1"/>
  <c r="BG40" i="80" s="1"/>
  <c r="AZ40" i="80" a="1"/>
  <c r="AZ40" i="80" s="1"/>
  <c r="BF40" i="80" s="1"/>
  <c r="AQ39" i="80"/>
  <c r="BB111" i="80" a="1"/>
  <c r="BB111" i="80" s="1"/>
  <c r="BA111" i="80" a="1"/>
  <c r="BA111" i="80" s="1"/>
  <c r="BG111" i="80" s="1"/>
  <c r="AZ111" i="80" a="1"/>
  <c r="AZ111" i="80" s="1"/>
  <c r="BF111" i="80" s="1"/>
  <c r="AN106" i="80"/>
  <c r="BB95" i="80" a="1"/>
  <c r="BB95" i="80" s="1"/>
  <c r="AZ95" i="80" a="1"/>
  <c r="AZ95" i="80" s="1"/>
  <c r="BF95" i="80" s="1"/>
  <c r="AN90" i="80"/>
  <c r="BB80" i="80" a="1"/>
  <c r="BB80" i="80" s="1"/>
  <c r="BA80" i="80" a="1"/>
  <c r="BA80" i="80" s="1"/>
  <c r="BG80" i="80" s="1"/>
  <c r="AZ80" i="80" a="1"/>
  <c r="AZ80" i="80" s="1"/>
  <c r="BF80" i="80" s="1"/>
  <c r="AN67" i="80"/>
  <c r="AW64" i="80"/>
  <c r="AW55" i="80"/>
  <c r="AN48" i="80"/>
  <c r="BB36" i="80" a="1"/>
  <c r="BB36" i="80" s="1"/>
  <c r="BA36" i="80" a="1"/>
  <c r="BA36" i="80" s="1"/>
  <c r="BG36" i="80" s="1"/>
  <c r="AZ36" i="80" a="1"/>
  <c r="AZ36" i="80" s="1"/>
  <c r="BF36" i="80" s="1"/>
  <c r="AN30" i="80"/>
  <c r="Y24" i="80"/>
  <c r="BH24" i="80" s="1"/>
  <c r="BB21" i="80" a="1"/>
  <c r="BB21" i="80" s="1"/>
  <c r="BA21" i="80" a="1"/>
  <c r="BA21" i="80" s="1"/>
  <c r="AZ21" i="80" a="1"/>
  <c r="AZ21" i="80" s="1"/>
  <c r="BF21" i="80" s="1"/>
  <c r="X31" i="80" a="1"/>
  <c r="X31" i="80" s="1"/>
  <c r="Y32" i="80"/>
  <c r="Y48" i="80"/>
  <c r="BB64" i="80" a="1"/>
  <c r="BB64" i="80" s="1"/>
  <c r="BA64" i="80" a="1"/>
  <c r="BA64" i="80" s="1"/>
  <c r="BG64" i="80" s="1"/>
  <c r="AZ64" i="80" a="1"/>
  <c r="AZ64" i="80" s="1"/>
  <c r="BF64" i="80" s="1"/>
  <c r="BA59" i="80" a="1"/>
  <c r="BA59" i="80" s="1"/>
  <c r="BG59" i="80" s="1"/>
  <c r="AZ59" i="80" a="1"/>
  <c r="AZ59" i="80" s="1"/>
  <c r="BF59" i="80" s="1"/>
  <c r="AT36" i="80"/>
  <c r="Y57" i="80"/>
  <c r="AW85" i="80"/>
  <c r="AQ74" i="80"/>
  <c r="AW53" i="80"/>
  <c r="AW51" i="80"/>
  <c r="AQ49" i="80"/>
  <c r="BB46" i="80" a="1"/>
  <c r="BB46" i="80" s="1"/>
  <c r="BA46" i="80" a="1"/>
  <c r="BA46" i="80" s="1"/>
  <c r="BG46" i="80" s="1"/>
  <c r="AZ46" i="80" a="1"/>
  <c r="AZ46" i="80" s="1"/>
  <c r="BF46" i="80" s="1"/>
  <c r="BB32" i="80" a="1"/>
  <c r="BB32" i="80" s="1"/>
  <c r="BA32" i="80" a="1"/>
  <c r="BA32" i="80" s="1"/>
  <c r="BG32" i="80" s="1"/>
  <c r="AZ32" i="80" a="1"/>
  <c r="AZ32" i="80" s="1"/>
  <c r="BF32" i="80" s="1"/>
  <c r="BB29" i="80" a="1"/>
  <c r="BB29" i="80" s="1"/>
  <c r="AZ29" i="80" a="1"/>
  <c r="AZ29" i="80" s="1"/>
  <c r="BF29" i="80" s="1"/>
  <c r="AQ17" i="80"/>
  <c r="X19" i="80" a="1"/>
  <c r="X19" i="80" s="1"/>
  <c r="BA49" i="80" a="1"/>
  <c r="BA49" i="80" s="1"/>
  <c r="BG49" i="80" s="1"/>
  <c r="AW100" i="80"/>
  <c r="BB98" i="80" a="1"/>
  <c r="BB98" i="80" s="1"/>
  <c r="BA98" i="80" a="1"/>
  <c r="BA98" i="80" s="1"/>
  <c r="BG98" i="80" s="1"/>
  <c r="AZ98" i="80" a="1"/>
  <c r="AZ98" i="80" s="1"/>
  <c r="BF98" i="80" s="1"/>
  <c r="BB82" i="80" a="1"/>
  <c r="BB82" i="80" s="1"/>
  <c r="BA82" i="80" a="1"/>
  <c r="BA82" i="80" s="1"/>
  <c r="AZ82" i="80" a="1"/>
  <c r="AZ82" i="80" s="1"/>
  <c r="BF82" i="80" s="1"/>
  <c r="BB75" i="80" a="1"/>
  <c r="BB75" i="80" s="1"/>
  <c r="BA75" i="80" a="1"/>
  <c r="BA75" i="80" s="1"/>
  <c r="BG75" i="80" s="1"/>
  <c r="AZ75" i="80" a="1"/>
  <c r="AZ75" i="80" s="1"/>
  <c r="BF75" i="80" s="1"/>
  <c r="BB99" i="80" a="1"/>
  <c r="BB99" i="80" s="1"/>
  <c r="BA99" i="80" a="1"/>
  <c r="BA99" i="80" s="1"/>
  <c r="AZ99" i="80" a="1"/>
  <c r="AZ99" i="80" s="1"/>
  <c r="BF99" i="80" s="1"/>
  <c r="BB83" i="80" a="1"/>
  <c r="BB83" i="80" s="1"/>
  <c r="BA83" i="80" a="1"/>
  <c r="BA83" i="80" s="1"/>
  <c r="BG83" i="80" s="1"/>
  <c r="AZ83" i="80" a="1"/>
  <c r="AZ83" i="80" s="1"/>
  <c r="BF83" i="80" s="1"/>
  <c r="AQ80" i="80"/>
  <c r="AW79" i="80"/>
  <c r="BB70" i="80" a="1"/>
  <c r="BB70" i="80" s="1"/>
  <c r="BA70" i="80" a="1"/>
  <c r="BA70" i="80" s="1"/>
  <c r="BG70" i="80" s="1"/>
  <c r="AZ70" i="80" a="1"/>
  <c r="AZ70" i="80" s="1"/>
  <c r="BF70" i="80" s="1"/>
  <c r="AW44" i="80"/>
  <c r="AN40" i="80"/>
  <c r="BB37" i="80" a="1"/>
  <c r="BB37" i="80" s="1"/>
  <c r="BA37" i="80" a="1"/>
  <c r="BA37" i="80" s="1"/>
  <c r="BG37" i="80" s="1"/>
  <c r="AZ15" i="80" a="1"/>
  <c r="AZ15" i="80" s="1"/>
  <c r="AN14" i="80"/>
  <c r="BG41" i="80"/>
  <c r="Y41" i="80"/>
  <c r="BA95" i="80" a="1"/>
  <c r="BA95" i="80" s="1"/>
  <c r="BG95" i="80" s="1"/>
  <c r="BB96" i="80" a="1"/>
  <c r="BB96" i="80" s="1"/>
  <c r="BA96" i="80" a="1"/>
  <c r="BA96" i="80" s="1"/>
  <c r="BG96" i="80" s="1"/>
  <c r="AZ96" i="80" a="1"/>
  <c r="AZ96" i="80" s="1"/>
  <c r="BF96" i="80" s="1"/>
  <c r="BB84" i="80" a="1"/>
  <c r="BB84" i="80" s="1"/>
  <c r="BA84" i="80" a="1"/>
  <c r="BA84" i="80" s="1"/>
  <c r="BG84" i="80" s="1"/>
  <c r="AZ84" i="80" a="1"/>
  <c r="AZ84" i="80" s="1"/>
  <c r="BF84" i="80" s="1"/>
  <c r="AW77" i="80"/>
  <c r="AW71" i="80"/>
  <c r="AW63" i="80"/>
  <c r="AW61" i="80"/>
  <c r="AW54" i="80"/>
  <c r="AW26" i="80"/>
  <c r="AW19" i="80"/>
  <c r="AW13" i="80"/>
  <c r="X15" i="80" a="1"/>
  <c r="X15" i="80" s="1"/>
  <c r="BB100" i="80" a="1"/>
  <c r="BB100" i="80" s="1"/>
  <c r="BA100" i="80" a="1"/>
  <c r="BA100" i="80" s="1"/>
  <c r="BG100" i="80" s="1"/>
  <c r="AZ100" i="80" a="1"/>
  <c r="AZ100" i="80" s="1"/>
  <c r="BF100" i="80" s="1"/>
  <c r="AW104" i="80"/>
  <c r="BB101" i="80" a="1"/>
  <c r="BB101" i="80" s="1"/>
  <c r="BA101" i="80" a="1"/>
  <c r="BA101" i="80" s="1"/>
  <c r="BG101" i="80" s="1"/>
  <c r="AZ101" i="80" a="1"/>
  <c r="AZ101" i="80" s="1"/>
  <c r="BF101" i="80" s="1"/>
  <c r="AW88" i="80"/>
  <c r="BB85" i="80" a="1"/>
  <c r="BB85" i="80" s="1"/>
  <c r="BA85" i="80" a="1"/>
  <c r="BA85" i="80" s="1"/>
  <c r="BG85" i="80" s="1"/>
  <c r="AZ85" i="80" a="1"/>
  <c r="AZ85" i="80" s="1"/>
  <c r="BF85" i="80" s="1"/>
  <c r="BB77" i="80" a="1"/>
  <c r="BB77" i="80" s="1"/>
  <c r="BA77" i="80" a="1"/>
  <c r="BA77" i="80" s="1"/>
  <c r="BG77" i="80" s="1"/>
  <c r="AZ77" i="80" a="1"/>
  <c r="AZ77" i="80" s="1"/>
  <c r="BF77" i="80" s="1"/>
  <c r="BB71" i="80" a="1"/>
  <c r="BB71" i="80" s="1"/>
  <c r="BA71" i="80" a="1"/>
  <c r="BA71" i="80" s="1"/>
  <c r="AZ71" i="80" a="1"/>
  <c r="AZ71" i="80" s="1"/>
  <c r="BF71" i="80" s="1"/>
  <c r="BA65" i="80" a="1"/>
  <c r="BA65" i="80" s="1"/>
  <c r="BG65" i="80" s="1"/>
  <c r="AZ65" i="80" a="1"/>
  <c r="AZ65" i="80" s="1"/>
  <c r="BF65" i="80" s="1"/>
  <c r="BB65" i="80" a="1"/>
  <c r="BB65" i="80" s="1"/>
  <c r="BA61" i="80" a="1"/>
  <c r="BA61" i="80" s="1"/>
  <c r="BG61" i="80" s="1"/>
  <c r="AZ61" i="80" a="1"/>
  <c r="AZ61" i="80" s="1"/>
  <c r="BF61" i="80" s="1"/>
  <c r="BB61" i="80" a="1"/>
  <c r="BB61" i="80" s="1"/>
  <c r="BB56" i="80" a="1"/>
  <c r="BB56" i="80" s="1"/>
  <c r="BA56" i="80" a="1"/>
  <c r="BA56" i="80" s="1"/>
  <c r="BG56" i="80" s="1"/>
  <c r="AZ56" i="80" a="1"/>
  <c r="AZ56" i="80" s="1"/>
  <c r="BF56" i="80" s="1"/>
  <c r="AQ55" i="80"/>
  <c r="BB42" i="80" a="1"/>
  <c r="BB42" i="80" s="1"/>
  <c r="BA42" i="80" a="1"/>
  <c r="BA42" i="80" s="1"/>
  <c r="BG42" i="80" s="1"/>
  <c r="AZ42" i="80" a="1"/>
  <c r="AZ42" i="80" s="1"/>
  <c r="BF42" i="80" s="1"/>
  <c r="AW31" i="80"/>
  <c r="Y29" i="80"/>
  <c r="BB26" i="80" a="1"/>
  <c r="BB26" i="80" s="1"/>
  <c r="BA26" i="80" a="1"/>
  <c r="BA26" i="80" s="1"/>
  <c r="BG26" i="80" s="1"/>
  <c r="AZ26" i="80" a="1"/>
  <c r="AZ26" i="80" s="1"/>
  <c r="BF26" i="80" s="1"/>
  <c r="AW12" i="80"/>
  <c r="BB59" i="80" a="1"/>
  <c r="BB59" i="80" s="1"/>
  <c r="BB69" i="80" a="1"/>
  <c r="BB69" i="80" s="1"/>
  <c r="BA69" i="80" a="1"/>
  <c r="BA69" i="80" s="1"/>
  <c r="BG69" i="80" s="1"/>
  <c r="AZ69" i="80" a="1"/>
  <c r="AZ69" i="80" s="1"/>
  <c r="BF69" i="80" s="1"/>
  <c r="AZ55" i="80" a="1"/>
  <c r="AZ55" i="80" s="1"/>
  <c r="BF55" i="80" s="1"/>
  <c r="BA55" i="80" a="1"/>
  <c r="BA55" i="80" s="1"/>
  <c r="BG55" i="80" s="1"/>
  <c r="BA97" i="80" a="1"/>
  <c r="BA97" i="80" s="1"/>
  <c r="BG97" i="80" s="1"/>
  <c r="AZ97" i="80" a="1"/>
  <c r="AZ97" i="80" s="1"/>
  <c r="BF97" i="80" s="1"/>
  <c r="BB97" i="80" a="1"/>
  <c r="BB97" i="80" s="1"/>
  <c r="BB81" i="80" a="1"/>
  <c r="BB81" i="80" s="1"/>
  <c r="BA81" i="80" a="1"/>
  <c r="BA81" i="80" s="1"/>
  <c r="BG81" i="80" s="1"/>
  <c r="AZ81" i="80" a="1"/>
  <c r="AZ81" i="80" s="1"/>
  <c r="BF81" i="80" s="1"/>
  <c r="AW101" i="80"/>
  <c r="BB102" i="80" a="1"/>
  <c r="BB102" i="80" s="1"/>
  <c r="BA102" i="80" a="1"/>
  <c r="BA102" i="80" s="1"/>
  <c r="BG102" i="80" s="1"/>
  <c r="BB86" i="80" a="1"/>
  <c r="BB86" i="80" s="1"/>
  <c r="BA86" i="80" a="1"/>
  <c r="BA86" i="80" s="1"/>
  <c r="BG86" i="80" s="1"/>
  <c r="AW52" i="80"/>
  <c r="BB47" i="80" a="1"/>
  <c r="BB47" i="80" s="1"/>
  <c r="AZ47" i="80" a="1"/>
  <c r="AZ47" i="80" s="1"/>
  <c r="BF47" i="80" s="1"/>
  <c r="BB38" i="80" a="1"/>
  <c r="BB38" i="80" s="1"/>
  <c r="BA38" i="80" a="1"/>
  <c r="BA38" i="80" s="1"/>
  <c r="BG38" i="80" s="1"/>
  <c r="AZ38" i="80" a="1"/>
  <c r="AZ38" i="80" s="1"/>
  <c r="BF38" i="80" s="1"/>
  <c r="BB33" i="80" a="1"/>
  <c r="BB33" i="80" s="1"/>
  <c r="BA33" i="80" a="1"/>
  <c r="BA33" i="80" s="1"/>
  <c r="BG33" i="80" s="1"/>
  <c r="AZ33" i="80" a="1"/>
  <c r="AZ33" i="80" s="1"/>
  <c r="BF33" i="80" s="1"/>
  <c r="AW30" i="80"/>
  <c r="AW28" i="80"/>
  <c r="AW23" i="80"/>
  <c r="BB23" i="80" a="1"/>
  <c r="BB23" i="80" s="1"/>
  <c r="AZ23" i="80" a="1"/>
  <c r="AZ23" i="80" s="1"/>
  <c r="BF23" i="80" s="1"/>
  <c r="AW16" i="80"/>
  <c r="BB15" i="80" a="1"/>
  <c r="BB15" i="80" s="1"/>
  <c r="I40" i="77" s="1"/>
  <c r="BB103" i="80" a="1"/>
  <c r="BB103" i="80" s="1"/>
  <c r="BA103" i="80" a="1"/>
  <c r="BA103" i="80" s="1"/>
  <c r="BG103" i="80" s="1"/>
  <c r="AZ103" i="80" a="1"/>
  <c r="AZ103" i="80" s="1"/>
  <c r="BF103" i="80" s="1"/>
  <c r="Y100" i="80"/>
  <c r="BB87" i="80" a="1"/>
  <c r="BB87" i="80" s="1"/>
  <c r="BA87" i="80" a="1"/>
  <c r="BA87" i="80" s="1"/>
  <c r="BG87" i="80" s="1"/>
  <c r="AZ87" i="80" a="1"/>
  <c r="AZ87" i="80" s="1"/>
  <c r="BF87" i="80" s="1"/>
  <c r="AW69" i="80"/>
  <c r="AW62" i="80"/>
  <c r="BB52" i="80" a="1"/>
  <c r="BB52" i="80" s="1"/>
  <c r="BA52" i="80" a="1"/>
  <c r="BA52" i="80" s="1"/>
  <c r="BG52" i="80" s="1"/>
  <c r="AZ52" i="80" a="1"/>
  <c r="AZ52" i="80" s="1"/>
  <c r="BF52" i="80" s="1"/>
  <c r="AW25" i="80"/>
  <c r="AZ104" i="80" a="1"/>
  <c r="AZ104" i="80" s="1"/>
  <c r="BF104" i="80" s="1"/>
  <c r="BA104" i="80" a="1"/>
  <c r="BA104" i="80" s="1"/>
  <c r="BG104" i="80" s="1"/>
  <c r="AW91" i="80"/>
  <c r="AZ88" i="80" a="1"/>
  <c r="AZ88" i="80" s="1"/>
  <c r="BF88" i="80" s="1"/>
  <c r="BA88" i="80" a="1"/>
  <c r="BA88" i="80" s="1"/>
  <c r="BG88" i="80" s="1"/>
  <c r="AN76" i="80"/>
  <c r="AW39" i="80"/>
  <c r="BB30" i="80" a="1"/>
  <c r="BB30" i="80" s="1"/>
  <c r="AZ30" i="80" a="1"/>
  <c r="AZ30" i="80" s="1"/>
  <c r="BF30" i="80" s="1"/>
  <c r="BB16" i="80" a="1"/>
  <c r="BB16" i="80" s="1"/>
  <c r="I41" i="77" s="1"/>
  <c r="BA16" i="80" a="1"/>
  <c r="BA16" i="80" s="1"/>
  <c r="BG16" i="80" s="1"/>
  <c r="AZ16" i="80" a="1"/>
  <c r="AZ16" i="80" s="1"/>
  <c r="BF16" i="80" s="1"/>
  <c r="X13" i="80" a="1"/>
  <c r="X13" i="80" s="1"/>
  <c r="Y16" i="80"/>
  <c r="X21" i="80" a="1"/>
  <c r="X21" i="80" s="1"/>
  <c r="AW107" i="80"/>
  <c r="BB105" i="80" a="1"/>
  <c r="BB105" i="80" s="1"/>
  <c r="BA105" i="80" a="1"/>
  <c r="BA105" i="80" s="1"/>
  <c r="BG105" i="80" s="1"/>
  <c r="AZ105" i="80" a="1"/>
  <c r="AZ105" i="80" s="1"/>
  <c r="BF105" i="80" s="1"/>
  <c r="BB89" i="80" a="1"/>
  <c r="BB89" i="80" s="1"/>
  <c r="BA89" i="80" a="1"/>
  <c r="BA89" i="80" s="1"/>
  <c r="BG89" i="80" s="1"/>
  <c r="AZ89" i="80" a="1"/>
  <c r="AZ89" i="80" s="1"/>
  <c r="BF89" i="80" s="1"/>
  <c r="BB78" i="80" a="1"/>
  <c r="BB78" i="80" s="1"/>
  <c r="BA78" i="80" a="1"/>
  <c r="BA78" i="80" s="1"/>
  <c r="BG78" i="80" s="1"/>
  <c r="AZ78" i="80" a="1"/>
  <c r="AZ78" i="80" s="1"/>
  <c r="BF78" i="80" s="1"/>
  <c r="BB72" i="80" a="1"/>
  <c r="BB72" i="80" s="1"/>
  <c r="BA72" i="80" a="1"/>
  <c r="BA72" i="80" s="1"/>
  <c r="BG72" i="80" s="1"/>
  <c r="AZ72" i="80" a="1"/>
  <c r="AZ72" i="80" s="1"/>
  <c r="BF72" i="80" s="1"/>
  <c r="BB62" i="80" a="1"/>
  <c r="BB62" i="80" s="1"/>
  <c r="BA62" i="80" a="1"/>
  <c r="BA62" i="80" s="1"/>
  <c r="BG62" i="80" s="1"/>
  <c r="AZ62" i="80" a="1"/>
  <c r="AZ62" i="80" s="1"/>
  <c r="BF62" i="80" s="1"/>
  <c r="AT52" i="80"/>
  <c r="AN46" i="80"/>
  <c r="AQ42" i="80"/>
  <c r="BB39" i="80" a="1"/>
  <c r="BB39" i="80" s="1"/>
  <c r="BA39" i="80" a="1"/>
  <c r="BA39" i="80" s="1"/>
  <c r="BG39" i="80" s="1"/>
  <c r="AQ26" i="80"/>
  <c r="AT23" i="80"/>
  <c r="Y23" i="80"/>
  <c r="AW22" i="80"/>
  <c r="AW20" i="80"/>
  <c r="BB20" i="80" a="1"/>
  <c r="BB20" i="80" s="1"/>
  <c r="BA20" i="80" a="1"/>
  <c r="BA20" i="80" s="1"/>
  <c r="BG20" i="80" s="1"/>
  <c r="AZ20" i="80" a="1"/>
  <c r="AZ20" i="80" s="1"/>
  <c r="BF20" i="80" s="1"/>
  <c r="AQ13" i="80"/>
  <c r="X79" i="80" a="1"/>
  <c r="X79" i="80" s="1"/>
  <c r="BB106" i="80" a="1"/>
  <c r="BB106" i="80" s="1"/>
  <c r="BA106" i="80" a="1"/>
  <c r="BA106" i="80" s="1"/>
  <c r="BG106" i="80" s="1"/>
  <c r="AZ106" i="80" a="1"/>
  <c r="AZ106" i="80" s="1"/>
  <c r="BF106" i="80" s="1"/>
  <c r="BA67" i="80" a="1"/>
  <c r="BA67" i="80" s="1"/>
  <c r="BG67" i="80" s="1"/>
  <c r="AZ67" i="80" a="1"/>
  <c r="AZ67" i="80" s="1"/>
  <c r="BF67" i="80" s="1"/>
  <c r="BB67" i="80" a="1"/>
  <c r="BB67" i="80" s="1"/>
  <c r="BB48" i="80" a="1"/>
  <c r="BB48" i="80" s="1"/>
  <c r="BA48" i="80" a="1"/>
  <c r="BA48" i="80" s="1"/>
  <c r="BG48" i="80" s="1"/>
  <c r="AZ48" i="80" a="1"/>
  <c r="AZ48" i="80" s="1"/>
  <c r="BF48" i="80" s="1"/>
  <c r="BB43" i="80" a="1"/>
  <c r="BB43" i="80" s="1"/>
  <c r="AZ43" i="80" a="1"/>
  <c r="AZ43" i="80" s="1"/>
  <c r="BF43" i="80" s="1"/>
  <c r="BB90" i="80" a="1"/>
  <c r="BB90" i="80" s="1"/>
  <c r="BA90" i="80" a="1"/>
  <c r="BA90" i="80" s="1"/>
  <c r="BG90" i="80" s="1"/>
  <c r="AZ90" i="80" a="1"/>
  <c r="AZ90" i="80" s="1"/>
  <c r="BF90" i="80" s="1"/>
  <c r="AZ107" i="80" a="1"/>
  <c r="AZ107" i="80" s="1"/>
  <c r="BF107" i="80" s="1"/>
  <c r="BB107" i="80" a="1"/>
  <c r="BB107" i="80" s="1"/>
  <c r="BA107" i="80" a="1"/>
  <c r="BA107" i="80" s="1"/>
  <c r="BG107" i="80" s="1"/>
  <c r="BB91" i="80" a="1"/>
  <c r="BB91" i="80" s="1"/>
  <c r="BA91" i="80" a="1"/>
  <c r="BA91" i="80" s="1"/>
  <c r="BG91" i="80" s="1"/>
  <c r="AZ91" i="80" a="1"/>
  <c r="AZ91" i="80" s="1"/>
  <c r="BF91" i="80" s="1"/>
  <c r="AW68" i="80"/>
  <c r="AT67" i="80"/>
  <c r="AW58" i="80"/>
  <c r="AZ53" i="80" a="1"/>
  <c r="AZ53" i="80" s="1"/>
  <c r="BF53" i="80" s="1"/>
  <c r="BA53" i="80" a="1"/>
  <c r="BA53" i="80" s="1"/>
  <c r="BG53" i="80" s="1"/>
  <c r="BB27" i="80" a="1"/>
  <c r="BB27" i="80" s="1"/>
  <c r="AZ27" i="80" a="1"/>
  <c r="AZ27" i="80" s="1"/>
  <c r="BF27" i="80" s="1"/>
  <c r="AQ23" i="80"/>
  <c r="AW14" i="80"/>
  <c r="X11" i="80" a="1"/>
  <c r="X11" i="80" s="1"/>
  <c r="Y11" i="80" s="1"/>
  <c r="AP11" i="80"/>
  <c r="BA45" i="80" a="1"/>
  <c r="BA45" i="80" s="1"/>
  <c r="BG45" i="80" s="1"/>
  <c r="BA51" i="80" a="1"/>
  <c r="BA51" i="80" s="1"/>
  <c r="BG51" i="80" s="1"/>
  <c r="BA57" i="80" a="1"/>
  <c r="BA57" i="80" s="1"/>
  <c r="BG57" i="80" s="1"/>
  <c r="Y25" i="80"/>
  <c r="BH25" i="80" s="1"/>
  <c r="BB51" i="80" a="1"/>
  <c r="BB51" i="80" s="1"/>
  <c r="AZ76" i="80" a="1"/>
  <c r="AZ76" i="80" s="1"/>
  <c r="BF76" i="80" s="1"/>
  <c r="AZ66" i="80" a="1"/>
  <c r="AZ66" i="80" s="1"/>
  <c r="BF66" i="80" s="1"/>
  <c r="BA76" i="80" a="1"/>
  <c r="BA76" i="80" s="1"/>
  <c r="BG76" i="80" s="1"/>
  <c r="AZ60" i="80" a="1"/>
  <c r="AZ60" i="80" s="1"/>
  <c r="BF60" i="80" s="1"/>
  <c r="X14" i="80" a="1"/>
  <c r="X14" i="80" s="1"/>
  <c r="AZ50" i="80" a="1"/>
  <c r="AZ50" i="80" s="1"/>
  <c r="BF50" i="80" s="1"/>
  <c r="BA60" i="80" a="1"/>
  <c r="BA60" i="80" s="1"/>
  <c r="BG60" i="80" s="1"/>
  <c r="BA66" i="80" a="1"/>
  <c r="BA66" i="80" s="1"/>
  <c r="BG66" i="80" s="1"/>
  <c r="Y47" i="80"/>
  <c r="AZ44" i="80" a="1"/>
  <c r="AZ44" i="80" s="1"/>
  <c r="BF44" i="80" s="1"/>
  <c r="AZ34" i="80" a="1"/>
  <c r="AZ34" i="80" s="1"/>
  <c r="BF34" i="80" s="1"/>
  <c r="BA44" i="80" a="1"/>
  <c r="BA44" i="80" s="1"/>
  <c r="BG44" i="80" s="1"/>
  <c r="BA50" i="80" a="1"/>
  <c r="BA50" i="80" s="1"/>
  <c r="BG50" i="80" s="1"/>
  <c r="AZ24" i="80" a="1"/>
  <c r="AZ24" i="80" s="1"/>
  <c r="BF24" i="80" s="1"/>
  <c r="BA22" i="80" a="1"/>
  <c r="BA22" i="80" s="1"/>
  <c r="BG22" i="80" s="1"/>
  <c r="BA24" i="80" a="1"/>
  <c r="BA24" i="80" s="1"/>
  <c r="BG24" i="80" s="1"/>
  <c r="AZ73" i="80" a="1"/>
  <c r="AZ73" i="80" s="1"/>
  <c r="BF73" i="80" s="1"/>
  <c r="BA73" i="80" a="1"/>
  <c r="BA73" i="80" s="1"/>
  <c r="BG73" i="80" s="1"/>
  <c r="BF12" i="80" l="1"/>
  <c r="BB12" i="80" a="1"/>
  <c r="BB12" i="80" s="1"/>
  <c r="BA29" i="80" a="1"/>
  <c r="BA29" i="80" s="1"/>
  <c r="BG29" i="80" s="1"/>
  <c r="BA30" i="80" a="1"/>
  <c r="BA30" i="80" s="1"/>
  <c r="BG30" i="80" s="1"/>
  <c r="BA27" i="80" a="1"/>
  <c r="BA27" i="80" s="1"/>
  <c r="BG27" i="80" s="1"/>
  <c r="BA23" i="80" a="1"/>
  <c r="BA23" i="80" s="1"/>
  <c r="BG23" i="80" s="1"/>
  <c r="BA19" i="80" a="1"/>
  <c r="BA19" i="80" s="1"/>
  <c r="BG19" i="80" s="1"/>
  <c r="AY29" i="80"/>
  <c r="BH57" i="80"/>
  <c r="BE96" i="80" a="1"/>
  <c r="BE96" i="80" s="1"/>
  <c r="BE102" i="80" a="1"/>
  <c r="BE102" i="80" s="1"/>
  <c r="BE51" i="80" a="1"/>
  <c r="BE51" i="80" s="1"/>
  <c r="AX74" i="80"/>
  <c r="BD74" i="80" s="1" a="1"/>
  <c r="BD74" i="80" s="1"/>
  <c r="BE39" i="80" a="1"/>
  <c r="BE39" i="80" s="1"/>
  <c r="BE86" i="80" a="1"/>
  <c r="BE86" i="80" s="1"/>
  <c r="BF15" i="80"/>
  <c r="BA15" i="80" a="1"/>
  <c r="BA15" i="80" s="1"/>
  <c r="BG15" i="80" s="1"/>
  <c r="BE90" i="80" a="1"/>
  <c r="BE90" i="80" s="1"/>
  <c r="BB13" i="80" a="1"/>
  <c r="BB13" i="80" s="1"/>
  <c r="BE28" i="80" a="1"/>
  <c r="BE28" i="80" s="1"/>
  <c r="BE16" i="80" a="1"/>
  <c r="BE16" i="80" s="1"/>
  <c r="BE97" i="80" a="1"/>
  <c r="BE97" i="80" s="1"/>
  <c r="BE41" i="80" a="1"/>
  <c r="BE41" i="80" s="1"/>
  <c r="BE92" i="80" a="1"/>
  <c r="BE92" i="80" s="1"/>
  <c r="BE58" i="80" a="1"/>
  <c r="BE58" i="80" s="1"/>
  <c r="BE47" i="80" a="1"/>
  <c r="BE47" i="80" s="1"/>
  <c r="BE61" i="80" a="1"/>
  <c r="BE61" i="80" s="1"/>
  <c r="BE65" i="80" a="1"/>
  <c r="BE65" i="80" s="1"/>
  <c r="BH27" i="80"/>
  <c r="BE33" i="80" a="1"/>
  <c r="BE33" i="80" s="1"/>
  <c r="BH42" i="80"/>
  <c r="BE42" i="80" a="1"/>
  <c r="BE42" i="80" s="1"/>
  <c r="BE77" i="80" a="1"/>
  <c r="BE77" i="80" s="1"/>
  <c r="BE99" i="80" a="1"/>
  <c r="BE99" i="80" s="1"/>
  <c r="BE29" i="80" a="1"/>
  <c r="BE29" i="80" s="1"/>
  <c r="BE18" i="80" a="1"/>
  <c r="BE18" i="80" s="1"/>
  <c r="BH40" i="80"/>
  <c r="BE40" i="80" a="1"/>
  <c r="BE40" i="80" s="1"/>
  <c r="BE88" i="80" a="1"/>
  <c r="BE88" i="80" s="1"/>
  <c r="BE34" i="80" a="1"/>
  <c r="BE34" i="80" s="1"/>
  <c r="BE44" i="80" a="1"/>
  <c r="BE44" i="80" s="1"/>
  <c r="BH72" i="80"/>
  <c r="BE72" i="80" a="1"/>
  <c r="BE72" i="80" s="1"/>
  <c r="BE48" i="80" a="1"/>
  <c r="BE48" i="80" s="1"/>
  <c r="BE38" i="80" a="1"/>
  <c r="BE38" i="80" s="1"/>
  <c r="BE85" i="80" a="1"/>
  <c r="BE85" i="80" s="1"/>
  <c r="BE37" i="80" a="1"/>
  <c r="BE37" i="80" s="1"/>
  <c r="BE75" i="80" a="1"/>
  <c r="BE75" i="80" s="1"/>
  <c r="BE32" i="80" a="1"/>
  <c r="BE32" i="80" s="1"/>
  <c r="BE45" i="80" a="1"/>
  <c r="BE45" i="80" s="1"/>
  <c r="BH109" i="80"/>
  <c r="BE109" i="80" a="1"/>
  <c r="BE109" i="80" s="1"/>
  <c r="BE67" i="80" a="1"/>
  <c r="BE67" i="80" s="1"/>
  <c r="BE89" i="80" a="1"/>
  <c r="BE89" i="80" s="1"/>
  <c r="BE56" i="80" a="1"/>
  <c r="BE56" i="80" s="1"/>
  <c r="BE64" i="80" a="1"/>
  <c r="BE64" i="80" s="1"/>
  <c r="BE57" i="80" a="1"/>
  <c r="BE57" i="80" s="1"/>
  <c r="BE66" i="80" a="1"/>
  <c r="BE66" i="80" s="1"/>
  <c r="BH20" i="80"/>
  <c r="BE20" i="80" a="1"/>
  <c r="BE20" i="80" s="1"/>
  <c r="BH78" i="80"/>
  <c r="BE78" i="80" a="1"/>
  <c r="BE78" i="80" s="1"/>
  <c r="BE69" i="80" a="1"/>
  <c r="BE69" i="80" s="1"/>
  <c r="BE46" i="80" a="1"/>
  <c r="BE46" i="80" s="1"/>
  <c r="BE80" i="80" a="1"/>
  <c r="BE80" i="80" s="1"/>
  <c r="BH105" i="80"/>
  <c r="BE105" i="80" a="1"/>
  <c r="BE105" i="80" s="1"/>
  <c r="BE59" i="80" a="1"/>
  <c r="BE59" i="80" s="1"/>
  <c r="BE101" i="80" a="1"/>
  <c r="BE101" i="80" s="1"/>
  <c r="BE84" i="80" a="1"/>
  <c r="BE84" i="80" s="1"/>
  <c r="BH49" i="80"/>
  <c r="BE49" i="80" a="1"/>
  <c r="BE49" i="80" s="1"/>
  <c r="BE60" i="80" a="1"/>
  <c r="BE60" i="80" s="1"/>
  <c r="BE110" i="80" a="1"/>
  <c r="BE110" i="80" s="1"/>
  <c r="BH103" i="80"/>
  <c r="BE103" i="80" a="1"/>
  <c r="BE103" i="80" s="1"/>
  <c r="BE70" i="80" a="1"/>
  <c r="BE70" i="80" s="1"/>
  <c r="BE74" i="80" a="1"/>
  <c r="BE74" i="80" s="1"/>
  <c r="BE54" i="80" a="1"/>
  <c r="BE54" i="80" s="1"/>
  <c r="BE55" i="80" a="1"/>
  <c r="BE55" i="80" s="1"/>
  <c r="BE36" i="80" a="1"/>
  <c r="BE36" i="80" s="1"/>
  <c r="BH43" i="80"/>
  <c r="BE43" i="80" a="1"/>
  <c r="BE43" i="80" s="1"/>
  <c r="BH87" i="80"/>
  <c r="BE87" i="80" a="1"/>
  <c r="BE87" i="80" s="1"/>
  <c r="BH106" i="80"/>
  <c r="BE106" i="80" a="1"/>
  <c r="BE106" i="80" s="1"/>
  <c r="BE98" i="80" a="1"/>
  <c r="BE98" i="80" s="1"/>
  <c r="BE95" i="80" a="1"/>
  <c r="BE95" i="80" s="1"/>
  <c r="BE17" i="80" a="1"/>
  <c r="BE17" i="80" s="1"/>
  <c r="BE25" i="80" a="1"/>
  <c r="BE25" i="80" s="1"/>
  <c r="BE104" i="80" a="1"/>
  <c r="BE104" i="80" s="1"/>
  <c r="BH91" i="80"/>
  <c r="BE91" i="80" a="1"/>
  <c r="BE91" i="80" s="1"/>
  <c r="BH107" i="80"/>
  <c r="BE107" i="80" a="1"/>
  <c r="BE107" i="80" s="1"/>
  <c r="BE63" i="80" a="1"/>
  <c r="BE63" i="80" s="1"/>
  <c r="BE35" i="80" a="1"/>
  <c r="BE35" i="80" s="1"/>
  <c r="BE53" i="80" a="1"/>
  <c r="BE53" i="80" s="1"/>
  <c r="BE24" i="80" a="1"/>
  <c r="BE24" i="80" s="1"/>
  <c r="BH81" i="80"/>
  <c r="BE81" i="80" a="1"/>
  <c r="BE81" i="80" s="1"/>
  <c r="BH26" i="80"/>
  <c r="BE26" i="80" a="1"/>
  <c r="BE26" i="80" s="1"/>
  <c r="BE100" i="80" a="1"/>
  <c r="BE100" i="80" s="1"/>
  <c r="BE22" i="80" a="1"/>
  <c r="BE22" i="80" s="1"/>
  <c r="BH62" i="80"/>
  <c r="BE62" i="80" a="1"/>
  <c r="BE62" i="80" s="1"/>
  <c r="BH52" i="80"/>
  <c r="BE52" i="80" a="1"/>
  <c r="BE52" i="80" s="1"/>
  <c r="BH41" i="80"/>
  <c r="BH94" i="80"/>
  <c r="BE94" i="80" a="1"/>
  <c r="BE94" i="80" s="1"/>
  <c r="BH68" i="80"/>
  <c r="BE68" i="80" a="1"/>
  <c r="BE68" i="80" s="1"/>
  <c r="BE50" i="80" a="1"/>
  <c r="BE50" i="80" s="1"/>
  <c r="BE73" i="80" a="1"/>
  <c r="BE73" i="80" s="1"/>
  <c r="BE71" i="80" a="1"/>
  <c r="BE71" i="80" s="1"/>
  <c r="BE83" i="80" a="1"/>
  <c r="BE83" i="80" s="1"/>
  <c r="BE111" i="80" a="1"/>
  <c r="BE111" i="80" s="1"/>
  <c r="BE108" i="80" a="1"/>
  <c r="BE108" i="80" s="1"/>
  <c r="BE93" i="80" a="1"/>
  <c r="BE93" i="80" s="1"/>
  <c r="BE76" i="80" a="1"/>
  <c r="BE76" i="80" s="1"/>
  <c r="AX72" i="80"/>
  <c r="BD72" i="80" s="1" a="1"/>
  <c r="BD72" i="80" s="1"/>
  <c r="AY78" i="80"/>
  <c r="BD78" i="80" s="1" a="1"/>
  <c r="BD78" i="80" s="1"/>
  <c r="AX110" i="80"/>
  <c r="BD110" i="80" s="1" a="1"/>
  <c r="BD110" i="80" s="1"/>
  <c r="AY87" i="80"/>
  <c r="BD87" i="80" s="1" a="1"/>
  <c r="BD87" i="80" s="1"/>
  <c r="BG71" i="80"/>
  <c r="AX46" i="80"/>
  <c r="BD46" i="80" s="1" a="1"/>
  <c r="BD46" i="80" s="1"/>
  <c r="BH17" i="80"/>
  <c r="AX37" i="80"/>
  <c r="BD37" i="80" s="1" a="1"/>
  <c r="BD37" i="80" s="1"/>
  <c r="BH29" i="80"/>
  <c r="BA14" i="80" a="1"/>
  <c r="BA14" i="80" s="1"/>
  <c r="AY82" i="80"/>
  <c r="BD82" i="80" s="1" a="1"/>
  <c r="BD82" i="80" s="1"/>
  <c r="AY67" i="80"/>
  <c r="BD67" i="80" s="1" a="1"/>
  <c r="BD67" i="80" s="1"/>
  <c r="AX45" i="80"/>
  <c r="BD45" i="80" s="1" a="1"/>
  <c r="BD45" i="80" s="1"/>
  <c r="AY65" i="80"/>
  <c r="BD65" i="80" s="1" a="1"/>
  <c r="BD65" i="80" s="1"/>
  <c r="BB14" i="80" a="1"/>
  <c r="BB14" i="80" s="1"/>
  <c r="I39" i="77" s="1"/>
  <c r="BH23" i="80"/>
  <c r="AX103" i="80"/>
  <c r="BD103" i="80" s="1" a="1"/>
  <c r="BD103" i="80" s="1"/>
  <c r="AX34" i="80"/>
  <c r="BD34" i="80" s="1" a="1"/>
  <c r="BD34" i="80" s="1"/>
  <c r="AY98" i="80"/>
  <c r="BD98" i="80" s="1" a="1"/>
  <c r="BD98" i="80" s="1"/>
  <c r="AX36" i="80"/>
  <c r="BD36" i="80" s="1" a="1"/>
  <c r="BD36" i="80" s="1"/>
  <c r="AX21" i="80"/>
  <c r="BD21" i="80" s="1" a="1"/>
  <c r="BD21" i="80" s="1"/>
  <c r="AY83" i="80"/>
  <c r="BD83" i="80" s="1" a="1"/>
  <c r="BD83" i="80" s="1"/>
  <c r="AX56" i="80"/>
  <c r="BD56" i="80" s="1" a="1"/>
  <c r="BD56" i="80" s="1"/>
  <c r="AX106" i="80"/>
  <c r="BD106" i="80" s="1" a="1"/>
  <c r="BD106" i="80" s="1"/>
  <c r="AY73" i="80"/>
  <c r="BD73" i="80" s="1" a="1"/>
  <c r="BD73" i="80" s="1"/>
  <c r="AX92" i="80"/>
  <c r="BD92" i="80" s="1" a="1"/>
  <c r="BD92" i="80" s="1"/>
  <c r="AY57" i="80"/>
  <c r="BD57" i="80" s="1" a="1"/>
  <c r="BD57" i="80" s="1"/>
  <c r="AX42" i="80"/>
  <c r="BD42" i="80" s="1" a="1"/>
  <c r="BD42" i="80" s="1"/>
  <c r="AX96" i="80"/>
  <c r="BD96" i="80" s="1" a="1"/>
  <c r="BD96" i="80" s="1"/>
  <c r="AX84" i="80"/>
  <c r="BD84" i="80" s="1" a="1"/>
  <c r="BD84" i="80" s="1"/>
  <c r="AY18" i="80"/>
  <c r="BD18" i="80" s="1" a="1"/>
  <c r="BD18" i="80" s="1"/>
  <c r="AX80" i="80"/>
  <c r="BD80" i="80" s="1" a="1"/>
  <c r="BD80" i="80" s="1"/>
  <c r="AX66" i="80"/>
  <c r="BD66" i="80" s="1" a="1"/>
  <c r="BD66" i="80" s="1"/>
  <c r="BH39" i="80"/>
  <c r="AX60" i="80"/>
  <c r="BD60" i="80" s="1" a="1"/>
  <c r="BD60" i="80" s="1"/>
  <c r="AY49" i="80"/>
  <c r="BD49" i="80" s="1" a="1"/>
  <c r="BD49" i="80" s="1"/>
  <c r="AX48" i="80"/>
  <c r="BD48" i="80" s="1" a="1"/>
  <c r="BD48" i="80" s="1"/>
  <c r="BH58" i="80"/>
  <c r="AY32" i="80"/>
  <c r="BD32" i="80" s="1" a="1"/>
  <c r="BD32" i="80" s="1"/>
  <c r="AX40" i="80"/>
  <c r="BD40" i="80" s="1" a="1"/>
  <c r="BD40" i="80" s="1"/>
  <c r="BA11" i="80" a="1"/>
  <c r="BA11" i="80" s="1"/>
  <c r="BG11" i="80" s="1"/>
  <c r="AY50" i="80"/>
  <c r="BD50" i="80" s="1" a="1"/>
  <c r="BD50" i="80" s="1"/>
  <c r="BH16" i="80"/>
  <c r="AX89" i="80"/>
  <c r="BD89" i="80" s="1" a="1"/>
  <c r="BD89" i="80" s="1"/>
  <c r="AY111" i="80"/>
  <c r="BD111" i="80" s="1" a="1"/>
  <c r="BD111" i="80" s="1"/>
  <c r="BH65" i="80"/>
  <c r="BF13" i="80"/>
  <c r="AY70" i="80"/>
  <c r="BD70" i="80" s="1" a="1"/>
  <c r="BD70" i="80" s="1"/>
  <c r="BH89" i="80"/>
  <c r="AX24" i="80"/>
  <c r="BD24" i="80" s="1" a="1"/>
  <c r="BD24" i="80" s="1"/>
  <c r="AY94" i="80"/>
  <c r="BD94" i="80" s="1" a="1"/>
  <c r="BD94" i="80" s="1"/>
  <c r="AY90" i="80"/>
  <c r="BD90" i="80" s="1" a="1"/>
  <c r="BD90" i="80" s="1"/>
  <c r="AX15" i="80"/>
  <c r="AY15" i="80" s="1"/>
  <c r="BG82" i="80"/>
  <c r="AY76" i="80"/>
  <c r="AX76" i="80"/>
  <c r="BH32" i="80"/>
  <c r="AY99" i="80"/>
  <c r="BD99" i="80" s="1" a="1"/>
  <c r="BD99" i="80" s="1"/>
  <c r="AY35" i="80"/>
  <c r="BD35" i="80" s="1" a="1"/>
  <c r="BD35" i="80" s="1"/>
  <c r="BH35" i="80"/>
  <c r="AY27" i="80"/>
  <c r="AX27" i="80"/>
  <c r="BG79" i="80"/>
  <c r="BG99" i="80"/>
  <c r="AY81" i="80"/>
  <c r="AX81" i="80"/>
  <c r="AX11" i="80"/>
  <c r="AY11" i="80" s="1"/>
  <c r="AY75" i="80"/>
  <c r="BD75" i="80" s="1" a="1"/>
  <c r="BD75" i="80" s="1"/>
  <c r="AY41" i="80"/>
  <c r="BD41" i="80" s="1" a="1"/>
  <c r="BD41" i="80" s="1"/>
  <c r="AY43" i="80"/>
  <c r="BD43" i="80" s="1" a="1"/>
  <c r="BD43" i="80" s="1"/>
  <c r="AY59" i="80"/>
  <c r="AX59" i="80"/>
  <c r="AQ11" i="80"/>
  <c r="BB11" i="80" s="1" a="1"/>
  <c r="BB11" i="80" s="1"/>
  <c r="AY69" i="80"/>
  <c r="AX69" i="80"/>
  <c r="AY71" i="80"/>
  <c r="AX71" i="80"/>
  <c r="BH80" i="80"/>
  <c r="BG12" i="80"/>
  <c r="AX107" i="80"/>
  <c r="AY107" i="80"/>
  <c r="BH97" i="80"/>
  <c r="AX77" i="80"/>
  <c r="AY77" i="80"/>
  <c r="BH46" i="80"/>
  <c r="AX93" i="80"/>
  <c r="AY93" i="80"/>
  <c r="Y82" i="80"/>
  <c r="BH82" i="80" s="1"/>
  <c r="AX104" i="80"/>
  <c r="AY104" i="80"/>
  <c r="AY105" i="80"/>
  <c r="AX105" i="80"/>
  <c r="Y19" i="80"/>
  <c r="BE19" i="80" s="1" a="1"/>
  <c r="BE19" i="80" s="1"/>
  <c r="AX47" i="80"/>
  <c r="AY47" i="80"/>
  <c r="AX108" i="80"/>
  <c r="AY108" i="80"/>
  <c r="AZ112" i="80"/>
  <c r="BG21" i="80"/>
  <c r="AX51" i="80"/>
  <c r="AY51" i="80"/>
  <c r="BH74" i="80"/>
  <c r="AX86" i="80"/>
  <c r="AY86" i="80"/>
  <c r="AY102" i="80"/>
  <c r="AX102" i="80"/>
  <c r="AY17" i="80"/>
  <c r="AX17" i="80"/>
  <c r="BG13" i="80"/>
  <c r="X112" i="80"/>
  <c r="C8" i="84" s="1"/>
  <c r="Y15" i="80"/>
  <c r="AX53" i="80"/>
  <c r="AY53" i="80"/>
  <c r="BH48" i="80"/>
  <c r="BH92" i="80"/>
  <c r="BH18" i="80"/>
  <c r="BH93" i="80"/>
  <c r="BH54" i="80"/>
  <c r="AX95" i="80"/>
  <c r="AY95" i="80"/>
  <c r="AY33" i="80"/>
  <c r="AX33" i="80"/>
  <c r="AY30" i="80"/>
  <c r="AX30" i="80"/>
  <c r="AX58" i="80"/>
  <c r="AY58" i="80"/>
  <c r="BH51" i="80"/>
  <c r="BH100" i="80"/>
  <c r="BH37" i="80"/>
  <c r="BH99" i="80"/>
  <c r="BH75" i="80"/>
  <c r="BH111" i="80"/>
  <c r="AX22" i="80"/>
  <c r="AY22" i="80"/>
  <c r="AX52" i="80"/>
  <c r="AY52" i="80"/>
  <c r="BH69" i="80"/>
  <c r="AY85" i="80"/>
  <c r="AX85" i="80"/>
  <c r="AY97" i="80"/>
  <c r="AX97" i="80"/>
  <c r="BH108" i="80"/>
  <c r="BH71" i="80"/>
  <c r="AX91" i="80"/>
  <c r="AY91" i="80"/>
  <c r="BH96" i="80"/>
  <c r="BH47" i="80"/>
  <c r="AX14" i="80"/>
  <c r="AY14" i="80" s="1"/>
  <c r="AX16" i="80"/>
  <c r="AY16" i="80"/>
  <c r="AX13" i="80"/>
  <c r="AY13" i="80" s="1"/>
  <c r="AX55" i="80"/>
  <c r="AY55" i="80"/>
  <c r="BH95" i="80"/>
  <c r="BH83" i="80"/>
  <c r="Y13" i="80"/>
  <c r="D9" i="88" s="1"/>
  <c r="AX39" i="80"/>
  <c r="AY39" i="80"/>
  <c r="AX31" i="80"/>
  <c r="AY31" i="80"/>
  <c r="BH86" i="80"/>
  <c r="AX109" i="80"/>
  <c r="AY109" i="80"/>
  <c r="AX19" i="80"/>
  <c r="AY19" i="80"/>
  <c r="AX88" i="80"/>
  <c r="AY88" i="80"/>
  <c r="AX26" i="80"/>
  <c r="AY26" i="80"/>
  <c r="AX64" i="80"/>
  <c r="AY64" i="80"/>
  <c r="BH64" i="80"/>
  <c r="BH56" i="80"/>
  <c r="AX44" i="80"/>
  <c r="AY44" i="80"/>
  <c r="BH77" i="80"/>
  <c r="BH85" i="80"/>
  <c r="BH102" i="80"/>
  <c r="BH61" i="80"/>
  <c r="AX54" i="80"/>
  <c r="AY54" i="80"/>
  <c r="BG31" i="80"/>
  <c r="AX63" i="80"/>
  <c r="AY63" i="80"/>
  <c r="AX68" i="80"/>
  <c r="AY68" i="80"/>
  <c r="Y21" i="80"/>
  <c r="BH21" i="80" s="1"/>
  <c r="AX20" i="80"/>
  <c r="AY20" i="80"/>
  <c r="BH70" i="80"/>
  <c r="Y14" i="80"/>
  <c r="BH33" i="80"/>
  <c r="AX23" i="80"/>
  <c r="AY23" i="80"/>
  <c r="AX101" i="80"/>
  <c r="AY101" i="80"/>
  <c r="BH59" i="80"/>
  <c r="AX79" i="80"/>
  <c r="AY79" i="80"/>
  <c r="BH98" i="80"/>
  <c r="Y31" i="80"/>
  <c r="BH31" i="80" s="1"/>
  <c r="BH45" i="80"/>
  <c r="BH30" i="80"/>
  <c r="AX38" i="80"/>
  <c r="AY38" i="80"/>
  <c r="BH84" i="80"/>
  <c r="BH38" i="80"/>
  <c r="AY25" i="80"/>
  <c r="AX25" i="80"/>
  <c r="Y79" i="80"/>
  <c r="BH79" i="80" s="1"/>
  <c r="AY62" i="80"/>
  <c r="AX62" i="80"/>
  <c r="AX28" i="80"/>
  <c r="AY28" i="80"/>
  <c r="AX12" i="80"/>
  <c r="AY12" i="80" s="1"/>
  <c r="BH101" i="80"/>
  <c r="AX61" i="80"/>
  <c r="AY61" i="80"/>
  <c r="AX100" i="80"/>
  <c r="AY100" i="80"/>
  <c r="BH36" i="80"/>
  <c r="BH67" i="80"/>
  <c r="BH63" i="80"/>
  <c r="BH90" i="80"/>
  <c r="BH110" i="80"/>
  <c r="C41" i="91" l="1"/>
  <c r="K8" i="88"/>
  <c r="L8" i="88" s="1"/>
  <c r="N8" i="88" s="1"/>
  <c r="D31" i="84"/>
  <c r="D8" i="88"/>
  <c r="E8" i="88" s="1"/>
  <c r="C36" i="91"/>
  <c r="K9" i="88"/>
  <c r="D36" i="84"/>
  <c r="E9" i="88"/>
  <c r="G9" i="88" s="1"/>
  <c r="C42" i="91" s="1"/>
  <c r="BD11" i="80" a="1"/>
  <c r="BD11" i="80" s="1"/>
  <c r="I37" i="77"/>
  <c r="BD29" i="80" a="1"/>
  <c r="BD29" i="80" s="1"/>
  <c r="BH12" i="80"/>
  <c r="I38" i="77"/>
  <c r="BD12" i="80" a="1"/>
  <c r="BD12" i="80" s="1"/>
  <c r="BE12" i="80" a="1"/>
  <c r="BE12" i="80" s="1"/>
  <c r="BE30" i="80" a="1"/>
  <c r="BE30" i="80" s="1"/>
  <c r="BE23" i="80" a="1"/>
  <c r="BE23" i="80" s="1"/>
  <c r="BE27" i="80" a="1"/>
  <c r="BE27" i="80" s="1"/>
  <c r="BE11" i="80" a="1"/>
  <c r="BE11" i="80" s="1"/>
  <c r="BA112" i="80"/>
  <c r="E11" i="91" s="1"/>
  <c r="BH15" i="80"/>
  <c r="Y112" i="80"/>
  <c r="F22" i="77" s="1"/>
  <c r="BD64" i="80" a="1"/>
  <c r="BD64" i="80" s="1"/>
  <c r="BE14" i="80" a="1"/>
  <c r="BE14" i="80" s="1"/>
  <c r="BE21" i="80" a="1"/>
  <c r="BE21" i="80" s="1"/>
  <c r="BE31" i="80" a="1"/>
  <c r="BE31" i="80" s="1"/>
  <c r="BE79" i="80" a="1"/>
  <c r="BE79" i="80" s="1"/>
  <c r="BE82" i="80" a="1"/>
  <c r="BE82" i="80" s="1"/>
  <c r="BD76" i="80" a="1"/>
  <c r="BD76" i="80" s="1"/>
  <c r="BE15" i="80" a="1"/>
  <c r="BE15" i="80" s="1"/>
  <c r="BD108" i="80" a="1"/>
  <c r="BD108" i="80" s="1"/>
  <c r="BE13" i="80" a="1"/>
  <c r="BE13" i="80" s="1"/>
  <c r="BH14" i="80"/>
  <c r="BD81" i="80" a="1"/>
  <c r="BD81" i="80" s="1"/>
  <c r="BD14" i="80" a="1"/>
  <c r="BD14" i="80" s="1"/>
  <c r="BB112" i="80"/>
  <c r="BD33" i="80" a="1"/>
  <c r="BD33" i="80" s="1"/>
  <c r="BD44" i="80" a="1"/>
  <c r="BD44" i="80" s="1"/>
  <c r="BD39" i="80" a="1"/>
  <c r="BD39" i="80" s="1"/>
  <c r="BG14" i="80"/>
  <c r="BG112" i="80" s="1"/>
  <c r="BD52" i="80" a="1"/>
  <c r="BD52" i="80" s="1"/>
  <c r="BD102" i="80" a="1"/>
  <c r="BD102" i="80" s="1"/>
  <c r="BD93" i="80" a="1"/>
  <c r="BD93" i="80" s="1"/>
  <c r="BD15" i="80" a="1"/>
  <c r="BD15" i="80" s="1"/>
  <c r="BD109" i="80" a="1"/>
  <c r="BD109" i="80" s="1"/>
  <c r="BD16" i="80" a="1"/>
  <c r="BD16" i="80" s="1"/>
  <c r="BD58" i="80" a="1"/>
  <c r="BD58" i="80" s="1"/>
  <c r="BD30" i="80" a="1"/>
  <c r="BD30" i="80" s="1"/>
  <c r="BD86" i="80" a="1"/>
  <c r="BD86" i="80" s="1"/>
  <c r="BD71" i="80" a="1"/>
  <c r="BD71" i="80" s="1"/>
  <c r="BD69" i="80" a="1"/>
  <c r="BD69" i="80" s="1"/>
  <c r="BD100" i="80" a="1"/>
  <c r="BD100" i="80" s="1"/>
  <c r="BD54" i="80" a="1"/>
  <c r="BD54" i="80" s="1"/>
  <c r="BD22" i="80" a="1"/>
  <c r="BD22" i="80" s="1"/>
  <c r="BD77" i="80" a="1"/>
  <c r="BD77" i="80" s="1"/>
  <c r="BD59" i="80" a="1"/>
  <c r="BD59" i="80" s="1"/>
  <c r="BD79" i="80" a="1"/>
  <c r="BD79" i="80" s="1"/>
  <c r="BD31" i="80" a="1"/>
  <c r="BD31" i="80" s="1"/>
  <c r="BD38" i="80" a="1"/>
  <c r="BD38" i="80" s="1"/>
  <c r="BD91" i="80" a="1"/>
  <c r="BD91" i="80" s="1"/>
  <c r="BD27" i="80" a="1"/>
  <c r="BD27" i="80" s="1"/>
  <c r="BD105" i="80" a="1"/>
  <c r="BD105" i="80" s="1"/>
  <c r="BD20" i="80" a="1"/>
  <c r="BD20" i="80" s="1"/>
  <c r="BD104" i="80" a="1"/>
  <c r="BD104" i="80" s="1"/>
  <c r="BD107" i="80" a="1"/>
  <c r="BD107" i="80" s="1"/>
  <c r="BD17" i="80" a="1"/>
  <c r="BD17" i="80" s="1"/>
  <c r="BD28" i="80" a="1"/>
  <c r="BD28" i="80" s="1"/>
  <c r="BD47" i="80" a="1"/>
  <c r="BD47" i="80" s="1"/>
  <c r="BD26" i="80" a="1"/>
  <c r="BD26" i="80" s="1"/>
  <c r="BD95" i="80" a="1"/>
  <c r="BD95" i="80" s="1"/>
  <c r="BD63" i="80" a="1"/>
  <c r="BD63" i="80" s="1"/>
  <c r="BD51" i="80" a="1"/>
  <c r="BD51" i="80" s="1"/>
  <c r="BF112" i="80"/>
  <c r="BD97" i="80" a="1"/>
  <c r="BD97" i="80" s="1"/>
  <c r="BD68" i="80" a="1"/>
  <c r="BD68" i="80" s="1"/>
  <c r="BD85" i="80" a="1"/>
  <c r="BD85" i="80" s="1"/>
  <c r="BD61" i="80" a="1"/>
  <c r="BD61" i="80" s="1"/>
  <c r="BD23" i="80" a="1"/>
  <c r="BD23" i="80" s="1"/>
  <c r="BD88" i="80" a="1"/>
  <c r="BD88" i="80" s="1"/>
  <c r="BD101" i="80" a="1"/>
  <c r="BD101" i="80" s="1"/>
  <c r="BD13" i="80" a="1"/>
  <c r="BD13" i="80" s="1"/>
  <c r="BD62" i="80" a="1"/>
  <c r="BD62" i="80" s="1"/>
  <c r="BH13" i="80"/>
  <c r="BD53" i="80" a="1"/>
  <c r="BD53" i="80" s="1"/>
  <c r="BH19" i="80"/>
  <c r="BD25" i="80" a="1"/>
  <c r="BD25" i="80" s="1"/>
  <c r="BD19" i="80" a="1"/>
  <c r="BD19" i="80" s="1"/>
  <c r="BD55" i="80" a="1"/>
  <c r="BD55" i="80" s="1"/>
  <c r="C37" i="91" l="1"/>
  <c r="I43" i="77"/>
  <c r="D37" i="84"/>
  <c r="G8" i="88"/>
  <c r="Q8" i="88"/>
  <c r="P8" i="88" a="1"/>
  <c r="P8" i="88" s="1"/>
  <c r="BH112" i="80"/>
  <c r="D38" i="84" l="1"/>
  <c r="G10" i="88"/>
  <c r="F23" i="77" s="1"/>
  <c r="F24" i="77" s="1"/>
  <c r="F26" i="77" s="1"/>
  <c r="F27" i="77" s="1"/>
  <c r="D32" i="84"/>
  <c r="P9" i="88" a="1"/>
  <c r="P9" i="88" s="1"/>
  <c r="K10" i="88"/>
  <c r="L9" i="88"/>
  <c r="Q9" i="88" s="1"/>
  <c r="D10" i="88"/>
  <c r="D33" i="84" l="1"/>
  <c r="F31" i="84" s="1"/>
  <c r="E32" i="84"/>
  <c r="D39" i="84"/>
  <c r="E33" i="84"/>
  <c r="E38" i="84"/>
  <c r="B8" i="84"/>
  <c r="N9" i="88"/>
  <c r="Q10" i="88"/>
  <c r="I44" i="77" l="1"/>
  <c r="N10" i="88"/>
  <c r="E36" i="84"/>
  <c r="E31" i="84"/>
  <c r="E37" i="84"/>
  <c r="D8" i="84"/>
  <c r="E8" i="84" s="1"/>
  <c r="E39" i="84"/>
  <c r="D11" i="91"/>
  <c r="BH11" i="80"/>
  <c r="F8" i="84" l="1"/>
  <c r="C16" i="84"/>
  <c r="G8" i="84"/>
  <c r="J17" i="91"/>
  <c r="F11" i="91"/>
  <c r="C27" i="91" s="1"/>
  <c r="C43" i="91"/>
  <c r="C38" i="91"/>
  <c r="E16" i="84"/>
  <c r="F36" i="84" s="1"/>
  <c r="F39" i="84" s="1"/>
  <c r="F16" i="84" l="1"/>
  <c r="D41" i="91"/>
  <c r="C17" i="84"/>
  <c r="F17" i="84" s="1"/>
  <c r="F27" i="91"/>
  <c r="E36" i="91" s="1"/>
  <c r="D43" i="91"/>
  <c r="D38" i="91"/>
  <c r="C44" i="91"/>
  <c r="D37" i="91"/>
  <c r="D42" i="91"/>
  <c r="D36" i="91"/>
  <c r="G11" i="91"/>
  <c r="J18" i="91"/>
  <c r="G22" i="77" s="1"/>
  <c r="K17" i="91"/>
  <c r="K18" i="91" s="1"/>
  <c r="G23" i="77" s="1"/>
  <c r="D16" i="84" l="1"/>
  <c r="E41" i="91"/>
  <c r="E44" i="91" s="1"/>
  <c r="O6" i="84"/>
  <c r="J16" i="84"/>
  <c r="G24" i="77"/>
  <c r="D44" i="91"/>
  <c r="D17" i="84"/>
  <c r="D27" i="91"/>
  <c r="G16" i="84" l="1"/>
  <c r="H16" i="84"/>
  <c r="I31" i="84"/>
  <c r="G31" i="84"/>
  <c r="H31" i="84" s="1"/>
  <c r="L16" i="84"/>
  <c r="N16" i="84" s="1"/>
  <c r="K31" i="84"/>
  <c r="G36" i="84"/>
  <c r="H36" i="84" s="1"/>
  <c r="I36" i="84"/>
  <c r="L17" i="84"/>
  <c r="D28" i="91"/>
  <c r="E27" i="91" s="1"/>
  <c r="E28" i="91" s="1"/>
  <c r="G27" i="91"/>
  <c r="G28" i="91" s="1"/>
  <c r="K27" i="91" s="1"/>
  <c r="F36" i="91" s="1"/>
  <c r="C28" i="91"/>
  <c r="J20" i="77" l="1"/>
  <c r="H11" i="91"/>
  <c r="O16" i="84"/>
  <c r="P16" i="84" s="1"/>
  <c r="J31" i="84"/>
  <c r="I39" i="84"/>
  <c r="K36" i="84"/>
  <c r="G26" i="77"/>
  <c r="G27" i="77" s="1"/>
  <c r="G39" i="84"/>
  <c r="H39" i="84"/>
  <c r="J36" i="84"/>
  <c r="M17" i="84"/>
  <c r="S7" i="84" s="1"/>
  <c r="R7" i="84"/>
  <c r="K39" i="84"/>
  <c r="H28" i="91"/>
  <c r="I27" i="91" s="1"/>
  <c r="M11" i="91"/>
  <c r="J22" i="77" s="1"/>
  <c r="J39" i="84" l="1"/>
  <c r="O17" i="84"/>
  <c r="P17" i="84" s="1"/>
  <c r="I16" i="84"/>
  <c r="M16" i="84"/>
  <c r="Q6" i="84" l="1"/>
  <c r="H27" i="91"/>
  <c r="F41" i="91"/>
  <c r="G41" i="91" s="1"/>
  <c r="G36" i="91"/>
  <c r="G44" i="91" l="1"/>
  <c r="H41" i="91"/>
  <c r="F44" i="91"/>
  <c r="N11" i="91"/>
  <c r="J23" i="77" s="1"/>
  <c r="J27" i="91"/>
  <c r="J41" i="91" l="1"/>
  <c r="K41" i="91" s="1"/>
  <c r="I41" i="91"/>
  <c r="H36" i="91"/>
  <c r="O11" i="91"/>
  <c r="M27" i="91"/>
  <c r="M28" i="91"/>
  <c r="I36" i="91" l="1"/>
  <c r="I44" i="91" s="1"/>
  <c r="H44" i="91"/>
  <c r="J36" i="91"/>
  <c r="N27" i="91"/>
  <c r="N28" i="91"/>
  <c r="J24" i="77" s="1"/>
  <c r="P28" i="91" l="1"/>
  <c r="P27" i="91"/>
  <c r="Q27" i="91" s="1"/>
  <c r="K36" i="91"/>
  <c r="K44" i="91" s="1"/>
  <c r="J44" i="91"/>
  <c r="Q28" i="91" l="1"/>
  <c r="Q11" i="91"/>
  <c r="J28" i="77"/>
  <c r="J29" i="7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Diana Lesprit</author>
  </authors>
  <commentList>
    <comment ref="J6" authorId="0" shapeId="0" xr:uid="{EE7D1E44-83A0-4A44-ABF2-F3800DC2E43D}">
      <text>
        <r>
          <rPr>
            <b/>
            <sz val="18"/>
            <color rgb="FF000000"/>
            <rFont val="Tahoma"/>
            <family val="2"/>
          </rPr>
          <t>(Attention, si le périmètre du projet financé est différent de celui du FEADER un échange avec le service instructeur est nécessaire avant validation de la demande d'aide)</t>
        </r>
      </text>
    </comment>
    <comment ref="Q6" authorId="0" shapeId="0" xr:uid="{16C75342-A166-4E6F-BEA0-2240FC8C128D}">
      <text>
        <r>
          <rPr>
            <b/>
            <sz val="14"/>
            <color rgb="FF000000"/>
            <rFont val="Tahoma"/>
            <family val="2"/>
          </rPr>
          <t>Attention : Le total des ressources prévisionnelles doit être égal ou inférieur au coût total du projet</t>
        </r>
      </text>
    </comment>
    <comment ref="J14" authorId="0" shapeId="0" xr:uid="{8A2FC6AF-BD6E-41D2-AFA1-21C077B1503C}">
      <text>
        <r>
          <rPr>
            <sz val="14"/>
            <color rgb="FF000000"/>
            <rFont val="Tahoma"/>
            <family val="2"/>
          </rPr>
          <t xml:space="preserve">L'aide publique nationale réfère au financement du projet par une structure publique ou qualifiée de droit public (Etat, Collectivités territoriales, Autofinacement du maître d'oeuvre public, OQDP…). 
</t>
        </r>
        <r>
          <rPr>
            <b/>
            <sz val="14"/>
            <color rgb="FF000000"/>
            <rFont val="Tahoma"/>
            <family val="2"/>
          </rPr>
          <t>L'aide publique nationale ne peut excéder 15 % du montant d'aide public total (FEADER + aide publique nationale)</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<sst xmlns="http://schemas.openxmlformats.org/spreadsheetml/2006/main" count="477" uniqueCount="305">
  <si>
    <t>PLAN DE FINANCEMENT PRÉVISIONNEL</t>
  </si>
  <si>
    <t>Intervention 77.04 : Coopération pour le renouvellement des générations en agriculture</t>
  </si>
  <si>
    <t>version 1 - Janvier 2026</t>
  </si>
  <si>
    <t>Pour les pré-dépôts : la date de dépôt du dossier correspond à la date d'enregistrement de la pré-demande réputée recevable.
Pour les dossiers n'ayant pas fait l'objet d'un pré-dépôt, la date du dépôt correspond à la date de validation de la demande d'aide dans EuroPAC.</t>
  </si>
  <si>
    <r>
      <t xml:space="preserve">Les onglets de la présente feuille de calcul Excel constituent une part intégrante de la demande d'aide. Ils doivent être complétés avec </t>
    </r>
    <r>
      <rPr>
        <b/>
        <u/>
        <sz val="14"/>
        <color rgb="FFFF0000"/>
        <rFont val="Calibri"/>
        <family val="2"/>
        <scheme val="minor"/>
      </rPr>
      <t>toutes</t>
    </r>
    <r>
      <rPr>
        <b/>
        <sz val="14"/>
        <color rgb="FFFF0000"/>
        <rFont val="Calibri"/>
        <family val="2"/>
        <scheme val="minor"/>
      </rPr>
      <t xml:space="preserve"> les dépenses prévisionnelles de l'opération.
Aucune dépense non présentée ne pourra être retenue par le service instructeur lors du calcul de l'aide.</t>
    </r>
  </si>
  <si>
    <t xml:space="preserve">1 : IDENTITÉ </t>
  </si>
  <si>
    <t xml:space="preserve">Intitulé de l'opération </t>
  </si>
  <si>
    <t>SAISIR ICI</t>
  </si>
  <si>
    <t>Numéro de dossier Europac</t>
  </si>
  <si>
    <t>Nom de la structure accompagnatrice</t>
  </si>
  <si>
    <t xml:space="preserve">Nom du cédant </t>
  </si>
  <si>
    <t xml:space="preserve">2 : CONSIGNES D'UTILISATION </t>
  </si>
  <si>
    <r>
      <t xml:space="preserve">De façon générale:
</t>
    </r>
    <r>
      <rPr>
        <sz val="12"/>
        <color theme="1"/>
        <rFont val="Calibri"/>
        <family val="2"/>
        <scheme val="minor"/>
      </rPr>
      <t xml:space="preserve">- Il est conseillé de compléter les onglets de celui le plus à gauche "Accueil" vers l'onglet le plus à droite "Syn dep bénéficiaire" (l'onglet "Syn dep instructeur" étant réservé à l'administration) ;
- Il faut impérativement compléter toutes les cases non-verrouillées (cases blanches) pour permettre l'instruction du dossier. </t>
    </r>
    <r>
      <rPr>
        <sz val="12"/>
        <color rgb="FFFF0000"/>
        <rFont val="Calibri"/>
        <family val="2"/>
        <scheme val="minor"/>
      </rPr>
      <t>En particulier, les informations suivantes sont indispensables aux calculs : Type d'action ; Taux d'affectation ; Montants présentés, devis retenu.</t>
    </r>
  </si>
  <si>
    <t>ONGLET 0
PRÉSENTATION TYPE ACTION</t>
  </si>
  <si>
    <t>ONGLETS 1 ET 2
DÉPENSES PRÉVISIONNELLES</t>
  </si>
  <si>
    <r>
      <t xml:space="preserve">Cet onflet regroupe vos dépenses par postes de dépense et par type d'action. Pour chaque poste de dépense (représentés par la suite dans les onglets 1  et 2), veuillez renseigner le type d'action auquel il se rattache. </t>
    </r>
    <r>
      <rPr>
        <sz val="14"/>
        <color theme="1"/>
        <rFont val="Calibri"/>
        <family val="2"/>
        <scheme val="minor"/>
      </rPr>
      <t xml:space="preserve">Le poste de dépense correspond à l'intitulé des onglets 1 et 2.  Le type d'action correspond aux actions éligibles à la notice.
</t>
    </r>
    <r>
      <rPr>
        <b/>
        <sz val="14"/>
        <color theme="1"/>
        <rFont val="Calibri"/>
        <family val="2"/>
        <scheme val="minor"/>
      </rPr>
      <t>Les lignes grises sont des exemples.</t>
    </r>
    <r>
      <rPr>
        <sz val="14"/>
        <color theme="1"/>
        <rFont val="Calibri"/>
        <family val="2"/>
        <scheme val="minor"/>
      </rPr>
      <t xml:space="preserve"> Elles montrent : 
- Les différents types d'actions éligibles ;
- Les différents postes de dépenses éligibles (cf. menu déroulant).</t>
    </r>
  </si>
  <si>
    <r>
      <t xml:space="preserve">Complétez le(s) onglet(s) qui concernent les postes de dépenses de votre projet. 
Pour chaque poste de dépense prévisionnelle, complétez le tableau : </t>
    </r>
    <r>
      <rPr>
        <sz val="14"/>
        <color theme="1"/>
        <rFont val="Calibri"/>
        <family val="2"/>
        <scheme val="minor"/>
      </rPr>
      <t xml:space="preserve">
- chaque ligne correspond à une dépense, aucune ne pouvant être regroupée. 
- les cases blanches sont à saisir et les informations nécessaires doivent y être portées (par exemple, pour un montant financier renseigner au maximum 2 décimales) ;
- les cases bleu clair ne sont pas à saisir et sont calculées à partir des informations saisies. 
- sur chaque onglet, une ligne grisée vous servira d'exemple. Elle est pré-renseignée afin de vous guider dans la saisie des lignes de dépenses.</t>
    </r>
  </si>
  <si>
    <r>
      <t xml:space="preserve">Les lignes blanches doivent être renseignées. </t>
    </r>
    <r>
      <rPr>
        <sz val="12"/>
        <color theme="1"/>
        <rFont val="Calibri"/>
        <family val="2"/>
        <scheme val="minor"/>
      </rPr>
      <t>Elles montrent :</t>
    </r>
    <r>
      <rPr>
        <b/>
        <sz val="12"/>
        <color theme="1"/>
        <rFont val="Calibri"/>
        <family val="2"/>
        <scheme val="minor"/>
      </rPr>
      <t xml:space="preserve">
</t>
    </r>
    <r>
      <rPr>
        <sz val="12"/>
        <color theme="1"/>
        <rFont val="Calibri"/>
        <family val="2"/>
        <scheme val="minor"/>
      </rPr>
      <t>- Les types d'actions que vous présentez
- Les différents postes de dépenses qui s'y rattachent.</t>
    </r>
  </si>
  <si>
    <r>
      <t xml:space="preserve">Attention : 
</t>
    </r>
    <r>
      <rPr>
        <sz val="14"/>
        <color theme="1"/>
        <rFont val="Calibri"/>
        <family val="2"/>
        <scheme val="minor"/>
      </rPr>
      <t>- Pour chaque dépense, les justificatifs appropriés sont à joindre au dossier de demande d'aide via l'interface EUROPAC. En cas d'absence des justificatifs, le service instructeur écartera les montants des dépenses concernées.
- Lorsque la dépense présentée fait l'objet d'un marché public avec règlement de consultation et cahier des charges,  il n'est pas nécessaire de produire de devis comparatif.
- Lors de l'analyse des coûts raisonnables (comparaison de plusieurs devis pour une même dépense), il faut privilégier le moins cher ou justifier votre choix dans une « note justificative » dont l'admissibilité sera arbitrée par le service instructeur. En cas d'absence de justification, la dépense sera plafonnée au coût le moins cher.
- Dans les cas particuliers prévoyant l'absence de devis opposables, merci de joindre sur EUROPAC votre demande justifiée de dérogation à l'analyse des coûts raisonnables, ainsi que les documents étayant cette demande (preuves d'absence de réponses des fournisseurs contactés, preuve d'exclusivité détenue par le prestataire choisi). En cas d'absence de la demande évoquée, la dépense présentée sera écartée par le service instructeur.</t>
    </r>
  </si>
  <si>
    <t>Attention : Si un type d'action est concerné par plusieurs postes de dépenses, saisir autant de lignes que de postes de dépenses pour ce type d'action.</t>
  </si>
  <si>
    <t>ONGLET SYNTHÈSE DU BÉNÉFICIAIRE</t>
  </si>
  <si>
    <r>
      <t xml:space="preserve">Cet onglet est à remplir une fois toutes les dépenses prévisionnelles renseignées
</t>
    </r>
    <r>
      <rPr>
        <sz val="14"/>
        <color theme="1"/>
        <rFont val="Calibri"/>
        <family val="2"/>
        <scheme val="minor"/>
      </rPr>
      <t>Il est en partie complété automatiquement à partir des informations saisies dans les autres onglets (une fois les types d'action renseignés) :
- vérifier les montants groupés par poste de dépense et par type d'action ;
- renseigner les financements prévisionnels connus au moment du dépôt de la demande d'aide ;
- reporter dans EuroPAC les montants synthétisés demandés dans l'onglet "Plan de financement prévisionnel du projet" ; 
- enregistrer le présent document, puis le verser dans EUROPAC dans l'onglet "Dépenses prévisionnelles".</t>
    </r>
  </si>
  <si>
    <t>Présentation des types d'actions et des postes de dépenses pour le dispositif 77.04</t>
  </si>
  <si>
    <r>
      <rPr>
        <b/>
        <sz val="14"/>
        <color rgb="FFFFC000"/>
        <rFont val="Calibri (Corps)"/>
      </rPr>
      <t>Pour information :</t>
    </r>
    <r>
      <rPr>
        <b/>
        <sz val="14"/>
        <color theme="0"/>
        <rFont val="Calibri"/>
        <family val="2"/>
        <scheme val="minor"/>
      </rPr>
      <t xml:space="preserve">  MODALITÉS DE FINANCEMENT SUR CETTE INTERVENTION</t>
    </r>
  </si>
  <si>
    <t>Type d'action</t>
  </si>
  <si>
    <r>
      <t xml:space="preserve">Onglet 
</t>
    </r>
    <r>
      <rPr>
        <sz val="12"/>
        <rFont val="Calibri"/>
        <family val="2"/>
        <scheme val="minor"/>
      </rPr>
      <t>(Poste de dépense)</t>
    </r>
  </si>
  <si>
    <t>Modalités de prise en compte</t>
  </si>
  <si>
    <t>Catégories de types d'action (onglets 1 à 3 + synthèses)</t>
  </si>
  <si>
    <t>Postes de dépenses et types d'actionspour le dispositif 77.04</t>
  </si>
  <si>
    <t>Cession de tout ou partie de l'exploitation</t>
  </si>
  <si>
    <r>
      <rPr>
        <b/>
        <sz val="14"/>
        <color rgb="FFFFC000"/>
        <rFont val="Calibri (Corps)"/>
      </rPr>
      <t xml:space="preserve">PARTIE À COMPLÉTER  </t>
    </r>
    <r>
      <rPr>
        <b/>
        <sz val="14"/>
        <color theme="0"/>
        <rFont val="Calibri"/>
        <family val="2"/>
        <scheme val="minor"/>
      </rPr>
      <t xml:space="preserve">
Par le porteur</t>
    </r>
  </si>
  <si>
    <t>Poste de dépense</t>
  </si>
  <si>
    <t>1-Investissements immatériels</t>
  </si>
  <si>
    <t>Exemple</t>
  </si>
  <si>
    <t>2-Taux forfaitaire</t>
  </si>
  <si>
    <t>Partenaires</t>
  </si>
  <si>
    <r>
      <rPr>
        <sz val="12"/>
        <color rgb="FFFFC000"/>
        <rFont val="Calibri"/>
        <family val="2"/>
        <scheme val="minor"/>
      </rPr>
      <t>Étape 1 :</t>
    </r>
    <r>
      <rPr>
        <sz val="12"/>
        <color theme="0"/>
        <rFont val="Calibri"/>
        <family val="2"/>
        <scheme val="minor"/>
      </rPr>
      <t xml:space="preserve"> </t>
    </r>
    <r>
      <rPr>
        <sz val="12"/>
        <rFont val="Calibri"/>
        <family val="2"/>
        <scheme val="minor"/>
      </rPr>
      <t>Saisir vos choix dans les cases blanches à l'aide des menus déroulants.</t>
    </r>
  </si>
  <si>
    <r>
      <rPr>
        <sz val="11"/>
        <color rgb="FFFFC000"/>
        <rFont val="Calibri"/>
        <family val="2"/>
        <scheme val="minor"/>
      </rPr>
      <t xml:space="preserve">Étape 2 </t>
    </r>
    <r>
      <rPr>
        <sz val="11"/>
        <rFont val="Calibri"/>
        <family val="2"/>
        <scheme val="minor"/>
      </rPr>
      <t>: Sélectionnez le poste de dépense (onglet) associé</t>
    </r>
  </si>
  <si>
    <t>Cette colonne se complète automatiquement ar rapport aux modalités de prise en compte possibles.</t>
  </si>
  <si>
    <t>Structure accompagnatrice</t>
  </si>
  <si>
    <t xml:space="preserve">Partie à compléter par le porteur </t>
  </si>
  <si>
    <t>Cédant</t>
  </si>
  <si>
    <t>Investissements immatériels</t>
  </si>
  <si>
    <r>
      <rPr>
        <b/>
        <u/>
        <sz val="11"/>
        <color rgb="FFC00000"/>
        <rFont val="Calibri (Corps)"/>
      </rPr>
      <t>Seuils du marché public</t>
    </r>
    <r>
      <rPr>
        <b/>
        <sz val="11"/>
        <color rgb="FFC00000"/>
        <rFont val="Calibri"/>
        <family val="2"/>
        <scheme val="minor"/>
      </rPr>
      <t xml:space="preserve">
</t>
    </r>
    <r>
      <rPr>
        <sz val="11"/>
        <color rgb="FFC00000"/>
        <rFont val="Calibri"/>
        <family val="2"/>
        <scheme val="minor"/>
      </rPr>
      <t>À compter du 1er janvier 2024, les seuils de procédure formalisée sont les suivants :
• 143 000 € HT pour les marchés de fournitures et de services des autorités publiques centrales ;
• 221 000 € HT pour les marchés de fournitures et de services des autres pouvoirs adjudicateurs et pour les marchés publics de fournitures des autorités publiques centrales opérant dans le domaine de la défense ;
• 443 000 € HT pour les marchés de fournitures et de services des entités adjudicatrices et pour les marchés de fournitures et de services passés dans le domaine de la défense ou de la sécurité ;
• 5 382 000 € HT à 5 538 000 € HT pour les marchés de travaux et pour les contrats de concessions.</t>
    </r>
  </si>
  <si>
    <r>
      <t xml:space="preserve"> Présentation des dépenses d'investissements immatériels</t>
    </r>
    <r>
      <rPr>
        <sz val="25"/>
        <color theme="1"/>
        <rFont val="Calibri"/>
        <family val="2"/>
        <scheme val="minor"/>
      </rPr>
      <t xml:space="preserve"> (justifiés par devis ou justificatifs équivalents)</t>
    </r>
  </si>
  <si>
    <r>
      <t>Partie réservée à l'administration - Instruction des dépenses d'investissements matériels et immatériels</t>
    </r>
    <r>
      <rPr>
        <sz val="20"/>
        <color theme="1"/>
        <rFont val="Calibri"/>
        <family val="2"/>
        <scheme val="minor"/>
      </rPr>
      <t xml:space="preserve"> (justifiées par devis ou justificatifs équivalents)</t>
    </r>
  </si>
  <si>
    <r>
      <rPr>
        <b/>
        <sz val="25"/>
        <color rgb="FFFFC000"/>
        <rFont val="Calibri"/>
        <family val="2"/>
        <scheme val="minor"/>
      </rPr>
      <t xml:space="preserve">ÉTAPE 1  </t>
    </r>
    <r>
      <rPr>
        <b/>
        <sz val="25"/>
        <color theme="0"/>
        <rFont val="Calibri"/>
        <family val="2"/>
        <scheme val="minor"/>
      </rPr>
      <t xml:space="preserve">: INFORMATIONS SUR LA DÉPENSE
</t>
    </r>
    <r>
      <rPr>
        <b/>
        <sz val="15"/>
        <color theme="0"/>
        <rFont val="Calibri"/>
        <family val="2"/>
        <scheme val="minor"/>
      </rPr>
      <t>1 ligne = 1 dépense</t>
    </r>
  </si>
  <si>
    <r>
      <rPr>
        <b/>
        <sz val="25"/>
        <color rgb="FFFFC000"/>
        <rFont val="Calibri"/>
        <family val="2"/>
        <scheme val="minor"/>
      </rPr>
      <t xml:space="preserve">ÉTAPE 2 </t>
    </r>
    <r>
      <rPr>
        <b/>
        <sz val="25"/>
        <color theme="0"/>
        <rFont val="Calibri"/>
        <family val="2"/>
        <scheme val="minor"/>
      </rPr>
      <t>:  PIÈCES JUSTIFICATIVES</t>
    </r>
  </si>
  <si>
    <r>
      <rPr>
        <b/>
        <sz val="25"/>
        <color rgb="FFFFC000"/>
        <rFont val="Calibri"/>
        <family val="2"/>
        <scheme val="minor"/>
      </rPr>
      <t>ÉTAPE 3</t>
    </r>
    <r>
      <rPr>
        <b/>
        <sz val="25"/>
        <rFont val="Calibri"/>
        <family val="2"/>
        <scheme val="minor"/>
      </rPr>
      <t xml:space="preserve"> </t>
    </r>
    <r>
      <rPr>
        <b/>
        <sz val="25"/>
        <color theme="0"/>
        <rFont val="Calibri"/>
        <family val="2"/>
        <scheme val="minor"/>
      </rPr>
      <t xml:space="preserve">: CHOIX DU DEVIS SÉLECTIONNÉ </t>
    </r>
  </si>
  <si>
    <t>CALCULS AUTOMATIQUES</t>
  </si>
  <si>
    <r>
      <rPr>
        <b/>
        <sz val="25"/>
        <color rgb="FFFFC000"/>
        <rFont val="Calibri"/>
        <family val="2"/>
        <scheme val="minor"/>
      </rPr>
      <t xml:space="preserve">ÉTAPE 4 </t>
    </r>
    <r>
      <rPr>
        <b/>
        <sz val="25"/>
        <color theme="0"/>
        <rFont val="Calibri"/>
        <family val="2"/>
        <scheme val="minor"/>
      </rPr>
      <t>: COMMENTAIRES</t>
    </r>
  </si>
  <si>
    <r>
      <rPr>
        <b/>
        <sz val="25"/>
        <rFont val="Calibri"/>
        <family val="2"/>
        <scheme val="minor"/>
      </rPr>
      <t xml:space="preserve">REPORT INFORMATIONS DU PORTEUR </t>
    </r>
    <r>
      <rPr>
        <b/>
        <sz val="25"/>
        <color theme="0"/>
        <rFont val="Calibri"/>
        <family val="2"/>
        <scheme val="minor"/>
      </rPr>
      <t xml:space="preserve">
</t>
    </r>
    <r>
      <rPr>
        <b/>
        <sz val="15"/>
        <color theme="0"/>
        <rFont val="Calibri"/>
        <family val="2"/>
        <scheme val="minor"/>
      </rPr>
      <t xml:space="preserve">Modification possible en cas d'erreur par le porteur </t>
    </r>
  </si>
  <si>
    <t>DEVIS</t>
  </si>
  <si>
    <t>JUSTIFICATIFS</t>
  </si>
  <si>
    <t>CALCULS  AUTOMATIQUES</t>
  </si>
  <si>
    <t xml:space="preserve"> COMMENTAIRES</t>
  </si>
  <si>
    <t>CONTRÔLES BLOQUANTS</t>
  </si>
  <si>
    <t>MONTANTS ÉCARTÉS</t>
  </si>
  <si>
    <r>
      <t xml:space="preserve">DEVIS 1
</t>
    </r>
    <r>
      <rPr>
        <b/>
        <sz val="15"/>
        <color theme="0"/>
        <rFont val="Calibri"/>
        <family val="2"/>
        <scheme val="minor"/>
      </rPr>
      <t>&lt; 3000€</t>
    </r>
  </si>
  <si>
    <r>
      <t xml:space="preserve">DEVIS 2
</t>
    </r>
    <r>
      <rPr>
        <b/>
        <sz val="15"/>
        <color theme="0"/>
        <rFont val="Calibri"/>
        <family val="2"/>
        <scheme val="minor"/>
      </rPr>
      <t>Entre 3 000 et 90 000€</t>
    </r>
  </si>
  <si>
    <r>
      <rPr>
        <b/>
        <sz val="25"/>
        <color theme="0"/>
        <rFont val="Calibri"/>
        <family val="2"/>
        <scheme val="minor"/>
      </rPr>
      <t>DEVIS 3</t>
    </r>
    <r>
      <rPr>
        <b/>
        <sz val="15"/>
        <color theme="0"/>
        <rFont val="Calibri"/>
        <family val="2"/>
        <scheme val="minor"/>
      </rPr>
      <t xml:space="preserve">
&gt; 90 000€</t>
    </r>
  </si>
  <si>
    <t>Montant raisonnable</t>
  </si>
  <si>
    <t>Montant éligible</t>
  </si>
  <si>
    <t>Numéro de la dépense</t>
  </si>
  <si>
    <t>Partenaire qui porte la dépense</t>
  </si>
  <si>
    <t>Description de la dépense</t>
  </si>
  <si>
    <t>Taux d'affectation à l'opération</t>
  </si>
  <si>
    <t>Dénomination du fournisseur / du prestataire</t>
  </si>
  <si>
    <t>Référence du justificatif</t>
  </si>
  <si>
    <t>Type d'action concerné</t>
  </si>
  <si>
    <t>Présence d'un marché public</t>
  </si>
  <si>
    <t>Seuil du marché public</t>
  </si>
  <si>
    <t xml:space="preserve">Le marché est-il lancé à date de la demande d'aide ? </t>
  </si>
  <si>
    <t>Quantité / Poids / Autre</t>
  </si>
  <si>
    <t>Nombre de pièces estimative des dépenses jointes</t>
  </si>
  <si>
    <t>Montant HT
du Devis 1</t>
  </si>
  <si>
    <t>Montant TVA
du Devis 1</t>
  </si>
  <si>
    <t>Montant TTC
du Devis 1</t>
  </si>
  <si>
    <t>Montant HT
du devis contradictoire
Devis 2</t>
  </si>
  <si>
    <t>Montant TVA
du devis contradictoire
Devis 2</t>
  </si>
  <si>
    <t>Montant TTC
du devis contradictoire
Devis 2</t>
  </si>
  <si>
    <t>Montant HT
du devis contradictoire
Devis 3</t>
  </si>
  <si>
    <t>Montant TVA
du devis contradictoire
Devis 3</t>
  </si>
  <si>
    <t>Montant TTC
du devis contradictoire
Devis 3</t>
  </si>
  <si>
    <t>Devis sélectionné</t>
  </si>
  <si>
    <t>Montant présenté HT
Devis sélectionné</t>
  </si>
  <si>
    <t>Montant présenté TVA
Devis sélectionné</t>
  </si>
  <si>
    <t>Montant présenté TTC
Devis sélectionné</t>
  </si>
  <si>
    <t>Commentaires</t>
  </si>
  <si>
    <t>Quantité / Montant</t>
  </si>
  <si>
    <t>Devis retenu</t>
  </si>
  <si>
    <t>Justificatif(s) appropriés joints</t>
  </si>
  <si>
    <t xml:space="preserve">Montant raisonnable HT </t>
  </si>
  <si>
    <t>Montant raisonnable TVA</t>
  </si>
  <si>
    <t xml:space="preserve">Montant raisonnable TTC </t>
  </si>
  <si>
    <t>Montant éligible HT</t>
  </si>
  <si>
    <t xml:space="preserve">Montant éligible TVA </t>
  </si>
  <si>
    <t>Montant éligible TTC</t>
  </si>
  <si>
    <t>Commentaires du Service Instructeur</t>
  </si>
  <si>
    <t>Contrôle bloquant coût raisonnable</t>
  </si>
  <si>
    <t>Contrôle bloquant, vérification et traçage sur les montants</t>
  </si>
  <si>
    <t>Montant HT écarté</t>
  </si>
  <si>
    <t>Montant TVA écarté</t>
  </si>
  <si>
    <t>Montant écarté TTC</t>
  </si>
  <si>
    <t>(reprendre les numérotations des partenaires tels que renseignées dans l'onglet Accueil)</t>
  </si>
  <si>
    <t>Type de dépense (conseil…)</t>
  </si>
  <si>
    <t xml:space="preserve">(Si la dépense est affectée partiellement à l'opération, préciser le taux de proratisation retenu ex: 50%). 
Si la dépense est intégralement liée à l'opération, préciser 100%) </t>
  </si>
  <si>
    <r>
      <t xml:space="preserve">(nom de l'entreprise, de la structure émettrice du devis ou du justificatif de la dépense </t>
    </r>
    <r>
      <rPr>
        <i/>
        <u/>
        <sz val="11"/>
        <rFont val="Calibri"/>
        <family val="2"/>
        <scheme val="minor"/>
      </rPr>
      <t>retenue</t>
    </r>
    <r>
      <rPr>
        <i/>
        <sz val="11"/>
        <rFont val="Calibri"/>
        <family val="2"/>
        <scheme val="minor"/>
      </rPr>
      <t>)</t>
    </r>
  </si>
  <si>
    <t>(information présente sur le justificatif joint.
Ex: numéro de devis, date de la capture d'écran, numéro de lot si marché public...)</t>
  </si>
  <si>
    <t>(nom du type d'action à sélectionner dans le menu déroulant, en cohérence avec les éléments saisis dans l'onglet 0)</t>
  </si>
  <si>
    <t>(absence ou type de marché public à sélectionner dans le menu déroulant)</t>
  </si>
  <si>
    <r>
      <t xml:space="preserve">Pour les marchés publics de travaux ou de fournitures et de services, la valeur est-elle supérieure aux seuils rappelés en encart ci-dessus ?
</t>
    </r>
    <r>
      <rPr>
        <i/>
        <sz val="11"/>
        <color rgb="FFFF0000"/>
        <rFont val="Calibri"/>
        <family val="2"/>
        <scheme val="minor"/>
      </rPr>
      <t>Si la réponse est "Non" le montant entrera dans l'assiette de calcul de l'OCS 20% dans l'onglet "2-Taux forfaitaire"</t>
    </r>
  </si>
  <si>
    <t>(préciser oui ou non)</t>
  </si>
  <si>
    <t>(quantité, poids etc. prévu correspondant à la dépense.
Présenter des devis comparatifs se basant sur la même quantité, le même poids etc. de référence)</t>
  </si>
  <si>
    <t>(se référer au nombre de pièces exigées en fonction du montant de la dépense prévisionnelle)</t>
  </si>
  <si>
    <t>(montant hors taxes du devis, en euros)</t>
  </si>
  <si>
    <r>
      <t xml:space="preserve">(renseigner la TVA applicable en euros, uniquement si non déduite ou non compensée, </t>
    </r>
    <r>
      <rPr>
        <i/>
        <sz val="11"/>
        <color rgb="FFFF0000"/>
        <rFont val="Calibri"/>
        <family val="2"/>
        <scheme val="minor"/>
      </rPr>
      <t>sinon renseigner "0"</t>
    </r>
    <r>
      <rPr>
        <i/>
        <sz val="11"/>
        <rFont val="Calibri"/>
        <family val="2"/>
        <scheme val="minor"/>
      </rPr>
      <t>. Une attestation d’absence de récupération de la TVA est alors à fournir en appui de la demande d’aide.)</t>
    </r>
  </si>
  <si>
    <r>
      <t>(saisie automatique.</t>
    </r>
    <r>
      <rPr>
        <i/>
        <sz val="11"/>
        <color rgb="FFFF0000"/>
        <rFont val="Calibri"/>
        <family val="2"/>
        <scheme val="minor"/>
      </rPr>
      <t xml:space="preserve"> Si les montants sont présentés HT veuillez saisir "0" dans la colonne "Montant TVA"</t>
    </r>
    <r>
      <rPr>
        <i/>
        <sz val="11"/>
        <rFont val="Calibri"/>
        <family val="2"/>
        <scheme val="minor"/>
      </rPr>
      <t>)</t>
    </r>
  </si>
  <si>
    <t>(montant hors taxes du devis opposable en euros)</t>
  </si>
  <si>
    <r>
      <t xml:space="preserve">(saisie automatique. </t>
    </r>
    <r>
      <rPr>
        <i/>
        <sz val="11"/>
        <color rgb="FFFF0000"/>
        <rFont val="Calibri"/>
        <family val="2"/>
        <scheme val="minor"/>
      </rPr>
      <t>Si les montants sont présentés HT veuillez saisir "0" dans la colonne "Montant TVA"</t>
    </r>
    <r>
      <rPr>
        <i/>
        <sz val="11"/>
        <rFont val="Calibri"/>
        <family val="2"/>
        <scheme val="minor"/>
      </rPr>
      <t>)</t>
    </r>
  </si>
  <si>
    <t>(à choisir dans le menu déroulant)</t>
  </si>
  <si>
    <t>(saisie automatique)</t>
  </si>
  <si>
    <t>(le cas échéant, pour préciser un point saillant au Service Instructeur)</t>
  </si>
  <si>
    <t>(report automatique de la demande. Corriger les informations des cellules selon les modalités d'instruction)</t>
  </si>
  <si>
    <t>(saisie automatique à corriger selon les modalités d'instruction)</t>
  </si>
  <si>
    <t>(le cas échéant:
demande de dérogation pour absence de devis opposable, ou note justificative du choix du devis le plus cher jointe)</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</si>
  <si>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 caractère raisonnable non avéré…)</t>
  </si>
  <si>
    <t>(vérification automatique de cohérence entre le montant éligible retenu et le coût raisonnable calculé.
En cas d'anomalie, corriger le montant incohérent ou justifier le choix d'instruction.)</t>
  </si>
  <si>
    <t>(vérification automatique de cohérence entre les montants présentés et ceux retenus.
En cas d'anomalie, corriger le montant incohérent ou justifier le choix d'instruction.)</t>
  </si>
  <si>
    <t>Conseil en lien avec le plan de cession</t>
  </si>
  <si>
    <t>Conseil +</t>
  </si>
  <si>
    <t>D230115102</t>
  </si>
  <si>
    <t xml:space="preserve">Pas de marché public </t>
  </si>
  <si>
    <t>Non concerné</t>
  </si>
  <si>
    <t>Devis 1</t>
  </si>
  <si>
    <t>Total présenté</t>
  </si>
  <si>
    <t>Total retenu</t>
  </si>
  <si>
    <t>Total écarté</t>
  </si>
  <si>
    <t>Dépenses couvertes par application d'une option de coûts simplifiés (OCS) - taux forfaitaire de 20% des dépenses d'investissement pour couvrir les éventuels frais de personnel et d'autoconstruction</t>
  </si>
  <si>
    <t>Partie réservée à l'administration - Instruction des dépenses couvertes par application d'une option de coûts simplifiés (OCS) - taux forfaitaire de 20% des dépenses d'investissement pour couvrir les éventuels frais de personnel et d'autoconstruction</t>
  </si>
  <si>
    <r>
      <t xml:space="preserve">ÉTAPE 1  </t>
    </r>
    <r>
      <rPr>
        <b/>
        <sz val="25"/>
        <color rgb="FFFFFFFF"/>
        <rFont val="Calibri"/>
        <family val="2"/>
        <scheme val="minor"/>
      </rPr>
      <t>: INFORMATIONS SUR LA DÉPENSE</t>
    </r>
  </si>
  <si>
    <r>
      <t xml:space="preserve">ÉTAPE 2 </t>
    </r>
    <r>
      <rPr>
        <b/>
        <sz val="25"/>
        <color rgb="FFFFFFFF"/>
        <rFont val="Calibri"/>
        <family val="2"/>
        <scheme val="minor"/>
      </rPr>
      <t>:  SÉLECTION DE L'OCS</t>
    </r>
  </si>
  <si>
    <r>
      <t xml:space="preserve">ÉTAPE 3 </t>
    </r>
    <r>
      <rPr>
        <b/>
        <sz val="25"/>
        <color rgb="FFFFFFFF"/>
        <rFont val="Calibri"/>
        <family val="2"/>
        <scheme val="minor"/>
      </rPr>
      <t>: COMMENTAIRES</t>
    </r>
  </si>
  <si>
    <r>
      <t xml:space="preserve">REPORT INFORMATIONS DU PORTEUR
</t>
    </r>
    <r>
      <rPr>
        <b/>
        <sz val="20"/>
        <color theme="0"/>
        <rFont val="Calibri (Corps)"/>
      </rPr>
      <t xml:space="preserve">Modification possible en cas d'erreur par le porteur </t>
    </r>
  </si>
  <si>
    <t>CALCULS</t>
  </si>
  <si>
    <t>COMMENTAIRES</t>
  </si>
  <si>
    <t xml:space="preserve">MONTANT ÉCARTÉ </t>
  </si>
  <si>
    <t>1 ligne = 1 partenaire</t>
  </si>
  <si>
    <t>Montant des dépenses présentées servant de base de calcul</t>
  </si>
  <si>
    <t>À titre informatif, montant de l'OCS calculé sur la base des dépenses d'investissement présentées et par application du taux de 20%</t>
  </si>
  <si>
    <t>Souhaitez-vous bénéficier du taux forfaitaire de 20% des dépenses d'investissement pour couvrir des dépenses directes</t>
  </si>
  <si>
    <t xml:space="preserve">Montant de l'OCS sollicitée par le porteur </t>
  </si>
  <si>
    <t>Commentaire(s)</t>
  </si>
  <si>
    <t>Montant des dépenses retenues servant de base de calcul</t>
  </si>
  <si>
    <t>À titre informatif, montant de l'OCS calculé sur la base des dépenses retenues et par application du taux de 20%</t>
  </si>
  <si>
    <t>Sélection de l'OCS</t>
  </si>
  <si>
    <t>Montant de l'OCS instruite</t>
  </si>
  <si>
    <t>Montant écarté</t>
  </si>
  <si>
    <t>(nom du type d'action)</t>
  </si>
  <si>
    <t>(saisie automatique sur la base des informations déclarées dans les onglets précédents)</t>
  </si>
  <si>
    <t>(saisie automatique, par application du taux forfaitaire de 20% des investissements afin de couvrir les dépenses directes</t>
  </si>
  <si>
    <r>
      <rPr>
        <i/>
        <sz val="11"/>
        <color rgb="FF000000"/>
        <rFont val="Calibri"/>
        <family val="2"/>
        <scheme val="minor"/>
      </rPr>
      <t xml:space="preserve">sélectionner Oui ou Non dans la liste déroulante ;
</t>
    </r>
    <r>
      <rPr>
        <i/>
        <sz val="11"/>
        <color rgb="FFFF0000"/>
        <rFont val="Calibri"/>
        <family val="2"/>
        <scheme val="minor"/>
      </rPr>
      <t>si l'opération mobilise des dépenses d'investissement, sélectionner "Oui" et justifier le caractère nécessaire des frais couverts par l'OCS dans une note rattachée au plan de financement</t>
    </r>
  </si>
  <si>
    <t>(saisie automatique en fonction de si l'OCS a été sélectionnée)</t>
  </si>
  <si>
    <t>(toute précision pertinente le cas échéant pour la compréhension de l'action prévue...)</t>
  </si>
  <si>
    <t>Report automatique</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</si>
  <si>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t>
  </si>
  <si>
    <t>Oui</t>
  </si>
  <si>
    <t>Base de calcul</t>
  </si>
  <si>
    <t>Montant de l'OCS présenté</t>
  </si>
  <si>
    <t>Montant de l'OCS retenu</t>
  </si>
  <si>
    <t>Montant de l'OCS écarté</t>
  </si>
  <si>
    <r>
      <t xml:space="preserve">Tableau récapitulatif des dépenses prévisionnelles de l'opération
</t>
    </r>
    <r>
      <rPr>
        <sz val="25"/>
        <rFont val="Calibri"/>
        <family val="2"/>
      </rPr>
      <t xml:space="preserve">Données à titre informatif ne valant ni promesse d'attribution de l'aide, ni contractualisation des montants indiqués
</t>
    </r>
  </si>
  <si>
    <r>
      <rPr>
        <b/>
        <sz val="25"/>
        <color rgb="FFFFC000"/>
        <rFont val="Calibri"/>
        <family val="2"/>
        <scheme val="minor"/>
      </rPr>
      <t>ÉTAPE 1.</t>
    </r>
    <r>
      <rPr>
        <b/>
        <sz val="25"/>
        <color theme="0"/>
        <rFont val="Calibri"/>
        <family val="2"/>
        <scheme val="minor"/>
      </rPr>
      <t xml:space="preserve"> CONTRÔLE DES MONTANTS PRÉSENTÉS
</t>
    </r>
    <r>
      <rPr>
        <sz val="25"/>
        <color theme="0"/>
        <rFont val="Calibri"/>
        <family val="2"/>
        <scheme val="minor"/>
      </rPr>
      <t>Vérifiez que les informations ci-dessous sont conformes aux dépenses présentées dans les onglets précédents</t>
    </r>
  </si>
  <si>
    <r>
      <rPr>
        <b/>
        <sz val="25"/>
        <color rgb="FFFFC000"/>
        <rFont val="Calibri (Corps)"/>
      </rPr>
      <t xml:space="preserve">ÉTAPE 2 . </t>
    </r>
    <r>
      <rPr>
        <b/>
        <sz val="25"/>
        <color theme="0"/>
        <rFont val="Calibri"/>
        <family val="2"/>
        <scheme val="minor"/>
      </rPr>
      <t xml:space="preserve">COMPLÉTER LES INFORMATIONS LIEES A D'AUTRES EVENTUELS FINANCEURS 
</t>
    </r>
    <r>
      <rPr>
        <b/>
        <sz val="15"/>
        <color theme="0"/>
        <rFont val="Calibri"/>
        <family val="2"/>
        <scheme val="minor"/>
      </rPr>
      <t>Compléter les cellules blanches ci-dessous. Le cas échéant, ajouter autant de lignes que de financeurs publics existants. 
(Attention, si le périmètre du projet financé est différent de celui du FEADER un échange avec le service instructeur est nécessaire avant validation de la demande d'aide)</t>
    </r>
  </si>
  <si>
    <r>
      <rPr>
        <b/>
        <sz val="25"/>
        <color rgb="FFFFC000"/>
        <rFont val="Calibri"/>
        <family val="2"/>
        <scheme val="minor"/>
      </rPr>
      <t>ÉTAPE 3.</t>
    </r>
    <r>
      <rPr>
        <b/>
        <sz val="25"/>
        <color theme="0"/>
        <rFont val="Calibri"/>
        <family val="2"/>
        <scheme val="minor"/>
      </rPr>
      <t xml:space="preserve"> SAISIR SUR EUROPAC
</t>
    </r>
    <r>
      <rPr>
        <sz val="25"/>
        <color theme="0"/>
        <rFont val="Calibri"/>
        <family val="2"/>
        <scheme val="minor"/>
      </rPr>
      <t>Reportez les informations financières ci-dessous dans l'onglet « Dépenses prévisionnelles » de Europac</t>
    </r>
  </si>
  <si>
    <t>SYNTHÈSE DES DÉPENSES PRÉSENTÉES</t>
  </si>
  <si>
    <r>
      <t xml:space="preserve">Montant du financeur </t>
    </r>
    <r>
      <rPr>
        <b/>
        <u/>
        <sz val="18"/>
        <color rgb="FFFF0000"/>
        <rFont val="Calibri"/>
        <family val="2"/>
      </rPr>
      <t xml:space="preserve">public </t>
    </r>
    <r>
      <rPr>
        <b/>
        <sz val="18"/>
        <rFont val="Calibri"/>
        <family val="2"/>
      </rPr>
      <t xml:space="preserve">autre que FEADER/Région, le cas échéant
</t>
    </r>
    <r>
      <rPr>
        <b/>
        <i/>
        <sz val="18"/>
        <rFont val="Calibri"/>
        <family val="2"/>
      </rPr>
      <t>Pour les opérations bénéficiant d'une autre aide publique que les aides FEADER et Région comme par exemple des financements de l'Etat ou des EPCI, saisir ce montant.</t>
    </r>
  </si>
  <si>
    <t>Identité du/des financeur(s) public(s) autre(s) que FEADER/Région, justificatif présenté</t>
  </si>
  <si>
    <t>Le financement public autre que FEADER/Région est-il obtenu en date du dépôt de la demande d'aide ?</t>
  </si>
  <si>
    <t>Total des dépenses et des ressources</t>
  </si>
  <si>
    <t>Montant d'aide publique nationale : Financement public hors PSR (FEADER)</t>
  </si>
  <si>
    <t>Synthèse de l'opération
(donnée à titre informatif ne valant ni promesse d'attribution de l'aide, ni contractualisation des montants indiqués)</t>
  </si>
  <si>
    <t>Ventilation par poste de dépense</t>
  </si>
  <si>
    <t>Ventilation par catégorie et par type d'action</t>
  </si>
  <si>
    <t>Total général = coût global du projet</t>
  </si>
  <si>
    <t>Total des ressources prévisionnelles</t>
  </si>
  <si>
    <t>Montant FEADER</t>
  </si>
  <si>
    <t>Région</t>
  </si>
  <si>
    <t>Autre cofinanceur public que région 1 (à préciser)</t>
  </si>
  <si>
    <t>Autre cofinanceur public que région 2 (à préciser)</t>
  </si>
  <si>
    <t>Autre cofinanceur public que région 3 (à préciser)</t>
  </si>
  <si>
    <t>Montant total HT</t>
  </si>
  <si>
    <t>Montant TVA</t>
  </si>
  <si>
    <t>Montant TTC</t>
  </si>
  <si>
    <t>Investissements</t>
  </si>
  <si>
    <t>Taux forfaitaire</t>
  </si>
  <si>
    <t>CALCUL PREVISIONNEL DE L'AIDE PUBLIQUE ET SA VENTILATION PAR FINANCEUR (les calculs sont automatiques et ne peuvent pas être modifiés)
(donnée à titre informatif ne valant ni promesse d'attribution de l'aide, ni contractualisation des montants indiqués)</t>
  </si>
  <si>
    <t xml:space="preserve">Nom du type d'action </t>
  </si>
  <si>
    <t>Dépenses présentées</t>
  </si>
  <si>
    <t>Part du type d'action sur le total des dépenses présentées (en %)</t>
  </si>
  <si>
    <t>Taux d'Aide Publique (TAP) réglementaire du dispositif</t>
  </si>
  <si>
    <t xml:space="preserve">Montant d'aide publique </t>
  </si>
  <si>
    <t>Montant d'aide FEADER à solliciter</t>
  </si>
  <si>
    <t>Taux de co-financement FEADER</t>
  </si>
  <si>
    <t>Taux de co-financement de la part nationale</t>
  </si>
  <si>
    <t>Le montant du financeur public autre que FEADER/Région prend-il en charge toute la part de l'aide publique nationale ?</t>
  </si>
  <si>
    <t>Montant de la part nationale</t>
  </si>
  <si>
    <t>Montant du financeur public autre que FEADER/Région dans la part nationale</t>
  </si>
  <si>
    <t>Montant du financement Région</t>
  </si>
  <si>
    <t>Montant du top-up le cas échéant</t>
  </si>
  <si>
    <t>Montant de l'apport</t>
  </si>
  <si>
    <t>% de l'apport et du financement externe d'origine privée</t>
  </si>
  <si>
    <t>Sur cette intervention, le TAP est de 100%</t>
  </si>
  <si>
    <t>TAP réglementaire du dispositif x Dépenses présentées</t>
  </si>
  <si>
    <t>Montant d'aide calculé après application des RIF - Montant du financeur public autre que FEADER/Région</t>
  </si>
  <si>
    <t xml:space="preserve">
Taux établi par la stratégie régionale dans le cadre de cette intervention</t>
  </si>
  <si>
    <r>
      <t>Un calcul automatique est déclenc</t>
    </r>
    <r>
      <rPr>
        <sz val="18"/>
        <rFont val="Calibri"/>
        <family val="2"/>
      </rPr>
      <t>hé</t>
    </r>
    <r>
      <rPr>
        <b/>
        <sz val="18"/>
        <rFont val="Calibri"/>
        <family val="2"/>
      </rPr>
      <t xml:space="preserve"> selon le montant présenté par le cofinanceur </t>
    </r>
    <r>
      <rPr>
        <b/>
        <sz val="18"/>
        <color rgb="FFFF0000"/>
        <rFont val="Calibri"/>
        <family val="2"/>
      </rPr>
      <t>(à corriger à l'aide du menu déroulant si consigne différente et se rapprocher du service instructeur le cas échéant)</t>
    </r>
  </si>
  <si>
    <r>
      <t xml:space="preserve">Saisie automatique à corriger dans le cas où le montant du financeur public autre que FEADER/Région est supérieur à la part nationale, mais que la Région participe également à la part nationale </t>
    </r>
    <r>
      <rPr>
        <sz val="16"/>
        <color rgb="FFFF0000"/>
        <rFont val="Calibri"/>
        <family val="2"/>
      </rPr>
      <t>(se rapprocher du service instructeur)</t>
    </r>
  </si>
  <si>
    <t>Montant de la part nationale - le montant du financeur public autre que FEADER/Région</t>
  </si>
  <si>
    <t xml:space="preserve">Emprunt + Auto-financement </t>
  </si>
  <si>
    <t>Total des dépenses</t>
  </si>
  <si>
    <r>
      <t xml:space="preserve">VENTILATION DES MONTANTS FINANCEURS PAR PARTENAIRE ET POSTES DE DEPENSE
Attention, les montants ci-dessous sont présentés </t>
    </r>
    <r>
      <rPr>
        <b/>
        <u/>
        <sz val="18"/>
        <color theme="1"/>
        <rFont val="Calibri"/>
        <family val="2"/>
        <scheme val="minor"/>
      </rPr>
      <t>à titre indicatif et</t>
    </r>
    <r>
      <rPr>
        <b/>
        <sz val="18"/>
        <color theme="1"/>
        <rFont val="Calibri"/>
        <family val="2"/>
        <scheme val="minor"/>
      </rPr>
      <t xml:space="preserve"> peuvent évoluer à l'instruction</t>
    </r>
  </si>
  <si>
    <r>
      <t xml:space="preserve">VENTILATION DES MONTANTS FINANCEURS PAR PARTENAIRE ET POSTES DE DEPENSE POUR L'EMERGENCE DE NOUVEAUX GROUPEMENTS
Attention, les montants ci-dessous sont présentés </t>
    </r>
    <r>
      <rPr>
        <b/>
        <u/>
        <sz val="18"/>
        <color theme="0"/>
        <rFont val="Calibri"/>
        <family val="2"/>
        <scheme val="minor"/>
      </rPr>
      <t>à titre indicatif et</t>
    </r>
    <r>
      <rPr>
        <b/>
        <sz val="18"/>
        <color theme="0"/>
        <rFont val="Calibri"/>
        <family val="2"/>
        <scheme val="minor"/>
      </rPr>
      <t xml:space="preserve"> peuvent évoluer à l'instruction</t>
    </r>
  </si>
  <si>
    <t>Postes de dépenses</t>
  </si>
  <si>
    <t>Montant présenté</t>
  </si>
  <si>
    <t>Part des dépenses présentées du partenaire à l'échelle du partenariat</t>
  </si>
  <si>
    <t>Montant d'aide publique calculé après application du TAP et des RIF</t>
  </si>
  <si>
    <t>Montant de la part nationale à solliciter</t>
  </si>
  <si>
    <t>1-Investissements</t>
  </si>
  <si>
    <t>TOTAL dépenses  éligibles prévisionnelles de la structure accompagnatrice</t>
  </si>
  <si>
    <t>TOTAL dépenses  éligibles prévisionnelles du cédant</t>
  </si>
  <si>
    <t xml:space="preserve">TOTAL </t>
  </si>
  <si>
    <r>
      <t xml:space="preserve">Partie réservée à l'administration - Récapitulatif des dépenses de l'opération retenues à l'instruction
</t>
    </r>
    <r>
      <rPr>
        <sz val="25"/>
        <rFont val="Calibri"/>
        <family val="2"/>
      </rPr>
      <t>Saisies automatiques à corriger selon les modalités d'instruction</t>
    </r>
  </si>
  <si>
    <r>
      <rPr>
        <b/>
        <sz val="25"/>
        <color theme="1"/>
        <rFont val="Calibri"/>
        <family val="2"/>
        <scheme val="minor"/>
      </rPr>
      <t xml:space="preserve">Indication à l'attention de l'instructeur concernant cet onglet : </t>
    </r>
    <r>
      <rPr>
        <sz val="25"/>
        <color theme="1"/>
        <rFont val="Calibri"/>
        <family val="2"/>
        <scheme val="minor"/>
      </rPr>
      <t xml:space="preserve">
- Cet onglet est divisé en 2 parties : la synthèse de l'instruction et l'instruction de la demande d'aide.  
- Les tableaux de synthèses des dépenses et des ressources sont alimentés par les informations saisies dans les tableaux liés aux étapes 1 et 2
- Les calculs et contrôles bloquants sont automatisés dans les étapes 1, 3 et 4. L'instructeur peut directement modifier les cellules en cas d'erreur identifiées</t>
    </r>
  </si>
  <si>
    <t>SYNTHESE DE L'INSTRUCTION</t>
  </si>
  <si>
    <t>SYNTHÈSE DES DÉPENSES APRES INSTRUCTION</t>
  </si>
  <si>
    <t>SYNTHESE DES RESSOURCES ELIGIBLES RETENUES</t>
  </si>
  <si>
    <r>
      <t xml:space="preserve">Synthèse des dépenses </t>
    </r>
    <r>
      <rPr>
        <b/>
        <u/>
        <sz val="18"/>
        <color rgb="FFFF0000"/>
        <rFont val="Calibri"/>
        <family val="2"/>
        <scheme val="minor"/>
      </rPr>
      <t xml:space="preserve">éligibles </t>
    </r>
    <r>
      <rPr>
        <b/>
        <sz val="18"/>
        <color theme="1"/>
        <rFont val="Calibri"/>
        <family val="2"/>
        <scheme val="minor"/>
      </rPr>
      <t>(avant RIF)</t>
    </r>
  </si>
  <si>
    <t>Montant écarté à l'instruction dans les postes de dépenses</t>
  </si>
  <si>
    <r>
      <t xml:space="preserve">Synthèse des dépenses </t>
    </r>
    <r>
      <rPr>
        <b/>
        <u/>
        <sz val="18"/>
        <color rgb="FFFF0000"/>
        <rFont val="Calibri"/>
        <family val="2"/>
        <scheme val="minor"/>
      </rPr>
      <t>éligibles retenues</t>
    </r>
    <r>
      <rPr>
        <b/>
        <sz val="18"/>
        <color theme="1"/>
        <rFont val="Calibri"/>
        <family val="2"/>
        <scheme val="minor"/>
      </rPr>
      <t xml:space="preserve"> (après RIF)</t>
    </r>
  </si>
  <si>
    <t>Montant écarté définitif après application des RIF</t>
  </si>
  <si>
    <t>Montant d'aide publique du dispositif</t>
  </si>
  <si>
    <t>Contrepartie FEADER retenue</t>
  </si>
  <si>
    <t>Top-Up</t>
  </si>
  <si>
    <t>Apport du porteur de projet (hors contribution en nature)</t>
  </si>
  <si>
    <t>Dépenses présentées - Dépenses éligibles</t>
  </si>
  <si>
    <t>Il s'agit du total des dépenses éligibles retenues après application des seuils et plafonds (cf. les étapes 1 à 4)</t>
  </si>
  <si>
    <t>Dépenses présentées - Dépenses éligibles retenues</t>
  </si>
  <si>
    <t>Montant d'aide publique</t>
  </si>
  <si>
    <t>/</t>
  </si>
  <si>
    <t xml:space="preserve">Ce montant comprend les éventuels cofinanceurs publics et le financement régional </t>
  </si>
  <si>
    <t xml:space="preserve">Dépenses éligibles retenues - les financements externes privés et publics </t>
  </si>
  <si>
    <t>INSTRUCTION DE LA DEMANDE D'AIDE</t>
  </si>
  <si>
    <t>INSTRUCTION DES COFINANCEURS AUTRES QUE FEADER ET REGION</t>
  </si>
  <si>
    <t xml:space="preserve">VENTILATION DES DEPENSES PAR POSTE DE DEPENSE </t>
  </si>
  <si>
    <r>
      <t>Montant du cofinanceur</t>
    </r>
    <r>
      <rPr>
        <b/>
        <u/>
        <sz val="18"/>
        <color rgb="FFFF0000"/>
        <rFont val="Calibri"/>
        <family val="2"/>
      </rPr>
      <t xml:space="preserve"> public</t>
    </r>
    <r>
      <rPr>
        <b/>
        <sz val="18"/>
        <rFont val="Calibri"/>
        <family val="2"/>
      </rPr>
      <t xml:space="preserve"> autre que FEADER/Région, le cas échéant</t>
    </r>
  </si>
  <si>
    <t>Identité du/des cofinanceur(s) public(s) autre(s) que FEADER/Région, justificatif présenté</t>
  </si>
  <si>
    <t>Les décisions d'attribution des financements publics autres que FEADER/Région sont-elles obtenues en date du dépôt de la demande d'aide ?</t>
  </si>
  <si>
    <t>Intitulé du poste de dépense</t>
  </si>
  <si>
    <t xml:space="preserve">Investissements </t>
  </si>
  <si>
    <t xml:space="preserve">Taux forfaitaire personnel </t>
  </si>
  <si>
    <t>Attention, si le montant versé par le cofinanceur porte sur un périmètre différent du projet éligible au FEADER, il ne faut renseigner ici que le montant correspondant au périmètre du projet éligible au FEADER</t>
  </si>
  <si>
    <t>Dépenses éligibles (avant RIF)</t>
  </si>
  <si>
    <t>Dépenses éligibles retenues (après RIF)</t>
  </si>
  <si>
    <t xml:space="preserve">CALCUL AUTOMATIQUE DE LA VENTILATION DES DEPENSES. L'INSTRUCTEUR PEUT CORRIGER DIRECTEMENT TOUT POINT DE CONTRÔLE LE CAS ECHEANT </t>
  </si>
  <si>
    <t>Dépenses instruites</t>
  </si>
  <si>
    <t>Dépenses instruites après application des RIF</t>
  </si>
  <si>
    <t>Part du type d'action sur le total des dépenses éligibles retenues (en %)</t>
  </si>
  <si>
    <t>Le montant du financeur public autre que FEADER/Région prend-il en charge toute la part nationale?</t>
  </si>
  <si>
    <t xml:space="preserve">Montant de l'apport </t>
  </si>
  <si>
    <t>Commentaires du service instructeur</t>
  </si>
  <si>
    <t>Aucun plafond ni seuil sur cette intervention</t>
  </si>
  <si>
    <t>Le TAP est de 100% sur cette intervention</t>
  </si>
  <si>
    <t>Montant d'aide calculé après application du TAP - Montant du financeur public autre que FEADER/Région</t>
  </si>
  <si>
    <t xml:space="preserve">
Si pas de top-up, il s'agit du taux établi par la stratégie régionale dans le cadre de cette intervention. Sinon, celui-ci baisse.</t>
  </si>
  <si>
    <t>Saisie automatique en fonction des montants à corriger si consigne différente le cas échéant</t>
  </si>
  <si>
    <r>
      <t xml:space="preserve">Saisie automatique </t>
    </r>
    <r>
      <rPr>
        <b/>
        <i/>
        <sz val="18"/>
        <color rgb="FFFF0000"/>
        <rFont val="Calibri"/>
        <family val="2"/>
      </rPr>
      <t>(à corriger dans le cas où le montant du financeur public autre que FEADER/Région est supérieur à la part nationale, mais que la Région participe également à la part nationale)</t>
    </r>
    <r>
      <rPr>
        <b/>
        <i/>
        <sz val="18"/>
        <rFont val="Calibri"/>
        <family val="2"/>
      </rPr>
      <t>.</t>
    </r>
  </si>
  <si>
    <t>Emprunt + Auto-financement</t>
  </si>
  <si>
    <t>VENTILATION DES MONTANTS FINANCEURS PAR PARTENAIRE ET POSTES DE DEPENSE
Les calculs sont automatiques. Veuillez corriger les montants le cas échéant</t>
  </si>
  <si>
    <t>Apport de la structure accompagnatrice (autofinancement et emprunt)</t>
  </si>
  <si>
    <t>Apport du cédant (autofinancement et emprunt)</t>
  </si>
  <si>
    <t>Objectifs</t>
  </si>
  <si>
    <t xml:space="preserve">Cette annexe financière à la Décision Juridique reprend sous la forme de synthèse le plan de financement de l'instruction de la demande d'aide. C'est ici qu'il conviendra de renseigner dans la décision juridique les montants des aides. Cette feuille de calcul sera aussi le support de référence en cas d'avenant. </t>
  </si>
  <si>
    <t>Structure</t>
  </si>
  <si>
    <t>Cet onglet est composé de la façon suivante : une synthèse des dépenses et une synthèse des ressources. Le tableau "Synthèse des ressources instruites" sera à copier coller dans l'article 4 de la décision juridique.</t>
  </si>
  <si>
    <t>Règle d'utilisation pour l'utilisation dans la partie "3.Détail des dépenses instruites par poste de dépense" : Si besoin des rajouter des lignes de dépense, insérer manuellement des nouvelles lignes. Attention à bien vérifier la validité des formules en les étirant.
Règles d'utilisation pour l'impression : Ne pas prendre en compte l'en-tête ci-dessus. Uniquement les tableaux seront à imprimer et peuvent apparaître dans la convention.</t>
  </si>
  <si>
    <t>STRATEGIE REGIONALE GUADELOUPE FEADER 2023-2027</t>
  </si>
  <si>
    <t>Annexe financière à la Décision Juridique</t>
  </si>
  <si>
    <t>version 1 - Décembre 2025</t>
  </si>
  <si>
    <t xml:space="preserve">1. Synthèse des dépenses </t>
  </si>
  <si>
    <t>2. Synthèse des ressources instruites</t>
  </si>
  <si>
    <t>Montant total du projet</t>
  </si>
  <si>
    <t>Par poste de dépense</t>
  </si>
  <si>
    <t>Taux d'aide publique indicatif</t>
  </si>
  <si>
    <t>dont FEADER</t>
  </si>
  <si>
    <t>TOTAL</t>
  </si>
  <si>
    <t>dont conseil régional de Guadeloupe</t>
  </si>
  <si>
    <t>Par type d'action</t>
  </si>
  <si>
    <t>dont cofinanceur public externe 1</t>
  </si>
  <si>
    <t>dont cofinanceur public externe 2</t>
  </si>
  <si>
    <t>dont cofinanceur public externe 3</t>
  </si>
  <si>
    <t>Montant total apport bénéficiaire</t>
  </si>
  <si>
    <t>3. Détail des dépenses instruites par poste de dépense</t>
  </si>
  <si>
    <t xml:space="preserve">Numéro </t>
  </si>
  <si>
    <t>OCS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</si>
</sst>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7" formatCode="#,##0.00\ &quot;€&quot;;\-#,##0.00\ &quot;€&quot;"/>
    <numFmt numFmtId="8" formatCode="#,##0.00\ &quot;€&quot;;[Red]\-#,##0.00\ &quot;€&quot;"/>
    <numFmt numFmtId="44" formatCode="_-* #,##0.00\ &quot;€&quot;_-;\-* #,##0.00\ &quot;€&quot;_-;_-* &quot;-&quot;??\ &quot;€&quot;_-;_-@_-"/>
    <numFmt numFmtId="43" formatCode="_-* #,##0.00\ _€_-;\-* #,##0.00\ _€_-;_-* &quot;-&quot;??\ _€_-;_-@_-"/>
    <numFmt numFmtId="164" formatCode="#,##0.00\ &quot;€&quot;"/>
    <numFmt numFmtId="165" formatCode="#,##0.00&quot; &quot;[$€-40C];[Red]&quot;-&quot;#,##0.00&quot; &quot;[$€-40C]"/>
    <numFmt numFmtId="166" formatCode="&quot; &quot;#,##0.00&quot; € &quot;;&quot;-&quot;#,##0.00&quot; € &quot;;&quot;-&quot;#&quot; € &quot;;@&quot; &quot;"/>
    <numFmt numFmtId="167" formatCode="&quot; &quot;#,##0.00&quot;    &quot;;&quot;-&quot;#,##0.00&quot;    &quot;;&quot;-&quot;#&quot;    &quot;;@&quot; &quot;"/>
  </numFmts>
  <fonts count="129">
    <font>
      <sz val="11"/>
      <color theme="1"/>
      <name val="Calibri"/>
      <family val="2"/>
      <scheme val="minor"/>
    </font>
    <font>
      <sz val="12"/>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indexed="8"/>
      <name val="Calibri"/>
      <family val="2"/>
    </font>
    <font>
      <sz val="10"/>
      <name val="Arial"/>
      <family val="2"/>
    </font>
    <font>
      <sz val="10"/>
      <name val="Mangal"/>
      <family val="2"/>
    </font>
    <font>
      <u/>
      <sz val="11"/>
      <color theme="10"/>
      <name val="Calibri"/>
      <family val="2"/>
      <scheme val="minor"/>
    </font>
    <font>
      <b/>
      <i/>
      <sz val="11"/>
      <name val="Calibri"/>
      <family val="2"/>
      <scheme val="minor"/>
    </font>
    <font>
      <b/>
      <sz val="20"/>
      <color theme="1"/>
      <name val="Calibri"/>
      <family val="2"/>
      <scheme val="minor"/>
    </font>
    <font>
      <sz val="8"/>
      <name val="Calibri"/>
      <family val="2"/>
      <scheme val="minor"/>
    </font>
    <font>
      <sz val="11"/>
      <color rgb="FF0070C0"/>
      <name val="Calibri"/>
      <family val="2"/>
      <scheme val="minor"/>
    </font>
    <font>
      <i/>
      <sz val="11"/>
      <name val="Calibri"/>
      <family val="2"/>
      <scheme val="minor"/>
    </font>
    <font>
      <b/>
      <sz val="14"/>
      <color theme="1"/>
      <name val="Calibri"/>
      <family val="2"/>
      <scheme val="minor"/>
    </font>
    <font>
      <sz val="14"/>
      <color theme="1"/>
      <name val="Calibri"/>
      <family val="2"/>
      <scheme val="minor"/>
    </font>
    <font>
      <b/>
      <sz val="16"/>
      <color rgb="FFFF0000"/>
      <name val="Calibri"/>
      <family val="2"/>
      <scheme val="minor"/>
    </font>
    <font>
      <b/>
      <sz val="16"/>
      <color theme="1" tint="0.499984740745262"/>
      <name val="Calibri"/>
      <family val="2"/>
      <scheme val="minor"/>
    </font>
    <font>
      <b/>
      <sz val="22"/>
      <color theme="1"/>
      <name val="Calibri"/>
      <family val="2"/>
      <scheme val="minor"/>
    </font>
    <font>
      <b/>
      <sz val="14"/>
      <color rgb="FFFF0000"/>
      <name val="Calibri"/>
      <family val="2"/>
      <scheme val="minor"/>
    </font>
    <font>
      <b/>
      <u/>
      <sz val="14"/>
      <color rgb="FFFF0000"/>
      <name val="Calibri"/>
      <family val="2"/>
      <scheme val="minor"/>
    </font>
    <font>
      <b/>
      <sz val="16"/>
      <color rgb="FF002060"/>
      <name val="Calibri"/>
      <family val="2"/>
      <scheme val="minor"/>
    </font>
    <font>
      <b/>
      <sz val="12"/>
      <color theme="1"/>
      <name val="Calibri"/>
      <family val="2"/>
      <scheme val="minor"/>
    </font>
    <font>
      <b/>
      <sz val="18"/>
      <color theme="1"/>
      <name val="Calibri"/>
      <family val="2"/>
      <scheme val="minor"/>
    </font>
    <font>
      <b/>
      <sz val="16"/>
      <color theme="1"/>
      <name val="Calibri"/>
      <family val="2"/>
      <scheme val="minor"/>
    </font>
    <font>
      <b/>
      <sz val="16"/>
      <name val="Calibri"/>
      <family val="2"/>
      <scheme val="minor"/>
    </font>
    <font>
      <sz val="11"/>
      <color rgb="FF000000"/>
      <name val="Calibri"/>
      <family val="2"/>
    </font>
    <font>
      <sz val="11"/>
      <color rgb="FFFFFFFF"/>
      <name val="Calibri"/>
      <family val="2"/>
    </font>
    <font>
      <i/>
      <sz val="11"/>
      <color rgb="FFFF3333"/>
      <name val="Calibri"/>
      <family val="2"/>
    </font>
    <font>
      <sz val="11"/>
      <color rgb="FFD4711A"/>
      <name val="Calibri"/>
      <family val="2"/>
    </font>
    <font>
      <sz val="10"/>
      <color rgb="FF000000"/>
      <name val="Arial"/>
      <family val="2"/>
    </font>
    <font>
      <b/>
      <sz val="11"/>
      <color rgb="FFFF3333"/>
      <name val="Calibri"/>
      <family val="2"/>
    </font>
    <font>
      <sz val="11"/>
      <color rgb="FF000000"/>
      <name val="Arial2"/>
      <family val="2"/>
    </font>
    <font>
      <sz val="11"/>
      <color rgb="FFA3238E"/>
      <name val="Calibri"/>
      <family val="2"/>
    </font>
    <font>
      <sz val="11"/>
      <color rgb="FF007826"/>
      <name val="Calibri"/>
      <family val="2"/>
    </font>
    <font>
      <b/>
      <i/>
      <sz val="16"/>
      <color rgb="FF000000"/>
      <name val="Calibri"/>
      <family val="2"/>
    </font>
    <font>
      <sz val="11"/>
      <color rgb="FFCFE7F5"/>
      <name val="Calibri"/>
      <family val="2"/>
    </font>
    <font>
      <sz val="11"/>
      <color rgb="FFFF3333"/>
      <name val="Calibri"/>
      <family val="2"/>
    </font>
    <font>
      <b/>
      <sz val="11"/>
      <color rgb="FF0084D1"/>
      <name val="Calibri"/>
      <family val="2"/>
    </font>
    <font>
      <sz val="10"/>
      <color rgb="FF000000"/>
      <name val="Arial1"/>
    </font>
    <font>
      <b/>
      <i/>
      <sz val="11"/>
      <color rgb="FF00CC00"/>
      <name val="Calibri"/>
      <family val="2"/>
    </font>
    <font>
      <sz val="11"/>
      <color rgb="FF009900"/>
      <name val="Calibri"/>
      <family val="2"/>
    </font>
    <font>
      <b/>
      <i/>
      <u/>
      <sz val="11"/>
      <color rgb="FF000000"/>
      <name val="Calibri"/>
      <family val="2"/>
    </font>
    <font>
      <sz val="11"/>
      <color rgb="FFFF00CC"/>
      <name val="Arial2"/>
      <family val="2"/>
    </font>
    <font>
      <b/>
      <sz val="11"/>
      <color rgb="FFFF3333"/>
      <name val="Arial3"/>
      <family val="2"/>
    </font>
    <font>
      <b/>
      <sz val="11"/>
      <color rgb="FFDC2300"/>
      <name val="Calibri"/>
      <family val="2"/>
    </font>
    <font>
      <b/>
      <i/>
      <sz val="11"/>
      <color theme="1"/>
      <name val="Calibri"/>
      <family val="2"/>
      <scheme val="minor"/>
    </font>
    <font>
      <b/>
      <sz val="11"/>
      <name val="Calibri"/>
      <family val="2"/>
      <scheme val="minor"/>
    </font>
    <font>
      <b/>
      <sz val="20"/>
      <name val="Calibri"/>
      <family val="2"/>
      <scheme val="minor"/>
    </font>
    <font>
      <sz val="20"/>
      <color theme="1"/>
      <name val="Calibri"/>
      <family val="2"/>
      <scheme val="minor"/>
    </font>
    <font>
      <i/>
      <u/>
      <sz val="11"/>
      <name val="Calibri"/>
      <family val="2"/>
      <scheme val="minor"/>
    </font>
    <font>
      <b/>
      <sz val="11"/>
      <name val="Calibri"/>
      <family val="2"/>
    </font>
    <font>
      <sz val="12"/>
      <color rgb="FFFF0000"/>
      <name val="Calibri"/>
      <family val="2"/>
      <scheme val="minor"/>
    </font>
    <font>
      <i/>
      <sz val="11"/>
      <color rgb="FFFF0000"/>
      <name val="Calibri"/>
      <family val="2"/>
      <scheme val="minor"/>
    </font>
    <font>
      <b/>
      <sz val="18"/>
      <color rgb="FFFF0000"/>
      <name val="Calibri"/>
      <family val="2"/>
      <scheme val="minor"/>
    </font>
    <font>
      <b/>
      <sz val="16"/>
      <color rgb="FF000000"/>
      <name val="Calibri"/>
      <family val="2"/>
      <scheme val="minor"/>
    </font>
    <font>
      <b/>
      <sz val="12"/>
      <color rgb="FF000000"/>
      <name val="Calibri"/>
      <family val="2"/>
      <scheme val="minor"/>
    </font>
    <font>
      <b/>
      <i/>
      <sz val="12"/>
      <color rgb="FFFF0000"/>
      <name val="Calibri"/>
      <family val="2"/>
      <scheme val="minor"/>
    </font>
    <font>
      <b/>
      <sz val="26"/>
      <color theme="1"/>
      <name val="Calibri"/>
      <family val="2"/>
      <scheme val="minor"/>
    </font>
    <font>
      <b/>
      <sz val="16"/>
      <color rgb="FF808080"/>
      <name val="Calibri"/>
      <family val="2"/>
      <scheme val="minor"/>
    </font>
    <font>
      <b/>
      <sz val="22"/>
      <color rgb="FF000000"/>
      <name val="Calibri"/>
      <family val="2"/>
      <scheme val="minor"/>
    </font>
    <font>
      <sz val="14"/>
      <color rgb="FF000000"/>
      <name val="Calibri"/>
      <family val="2"/>
      <scheme val="minor"/>
    </font>
    <font>
      <sz val="16"/>
      <color theme="1"/>
      <name val="Calibri"/>
      <family val="2"/>
      <scheme val="minor"/>
    </font>
    <font>
      <sz val="25"/>
      <color theme="1"/>
      <name val="Calibri"/>
      <family val="2"/>
      <scheme val="minor"/>
    </font>
    <font>
      <b/>
      <sz val="25"/>
      <color theme="1"/>
      <name val="Calibri"/>
      <family val="2"/>
      <scheme val="minor"/>
    </font>
    <font>
      <b/>
      <sz val="25"/>
      <name val="Calibri"/>
      <family val="2"/>
      <scheme val="minor"/>
    </font>
    <font>
      <b/>
      <sz val="25"/>
      <color theme="0"/>
      <name val="Calibri"/>
      <family val="2"/>
      <scheme val="minor"/>
    </font>
    <font>
      <b/>
      <sz val="25"/>
      <color rgb="FFFFC000"/>
      <name val="Calibri"/>
      <family val="2"/>
      <scheme val="minor"/>
    </font>
    <font>
      <b/>
      <sz val="18"/>
      <name val="Calibri"/>
      <family val="2"/>
      <scheme val="minor"/>
    </font>
    <font>
      <b/>
      <sz val="22"/>
      <color theme="0"/>
      <name val="Calibri"/>
      <family val="2"/>
      <scheme val="minor"/>
    </font>
    <font>
      <b/>
      <sz val="26"/>
      <color theme="0"/>
      <name val="Calibri"/>
      <family val="2"/>
      <scheme val="minor"/>
    </font>
    <font>
      <b/>
      <sz val="15"/>
      <color theme="0"/>
      <name val="Calibri"/>
      <family val="2"/>
      <scheme val="minor"/>
    </font>
    <font>
      <b/>
      <sz val="24"/>
      <color theme="1"/>
      <name val="Calibri"/>
      <family val="2"/>
      <scheme val="minor"/>
    </font>
    <font>
      <sz val="25"/>
      <color theme="0"/>
      <name val="Calibri"/>
      <family val="2"/>
      <scheme val="minor"/>
    </font>
    <font>
      <b/>
      <sz val="25"/>
      <name val="Calibri"/>
      <family val="2"/>
    </font>
    <font>
      <sz val="25"/>
      <name val="Calibri"/>
      <family val="2"/>
    </font>
    <font>
      <sz val="16"/>
      <name val="Calibri"/>
      <family val="2"/>
      <scheme val="minor"/>
    </font>
    <font>
      <i/>
      <sz val="16"/>
      <color theme="1"/>
      <name val="Calibri"/>
      <family val="2"/>
      <scheme val="minor"/>
    </font>
    <font>
      <b/>
      <sz val="18"/>
      <name val="Calibri"/>
      <family val="2"/>
    </font>
    <font>
      <b/>
      <sz val="18"/>
      <color rgb="FFFF0000"/>
      <name val="Calibri"/>
      <family val="2"/>
    </font>
    <font>
      <sz val="18"/>
      <color theme="1"/>
      <name val="Calibri"/>
      <family val="2"/>
      <scheme val="minor"/>
    </font>
    <font>
      <b/>
      <i/>
      <sz val="18"/>
      <color theme="1"/>
      <name val="Calibri"/>
      <family val="2"/>
      <scheme val="minor"/>
    </font>
    <font>
      <b/>
      <sz val="16"/>
      <name val="Calibri"/>
      <family val="2"/>
    </font>
    <font>
      <b/>
      <i/>
      <sz val="16"/>
      <name val="Calibri"/>
      <family val="2"/>
    </font>
    <font>
      <sz val="16"/>
      <name val="Calibri"/>
      <family val="2"/>
    </font>
    <font>
      <sz val="16"/>
      <color rgb="FFFF0000"/>
      <name val="Calibri"/>
      <family val="2"/>
    </font>
    <font>
      <sz val="11"/>
      <color theme="0"/>
      <name val="Calibri"/>
      <family val="2"/>
      <scheme val="minor"/>
    </font>
    <font>
      <b/>
      <sz val="14"/>
      <color theme="0"/>
      <name val="Calibri"/>
      <family val="2"/>
      <scheme val="minor"/>
    </font>
    <font>
      <b/>
      <sz val="14"/>
      <color rgb="FFFFC000"/>
      <name val="Calibri"/>
      <family val="2"/>
      <scheme val="minor"/>
    </font>
    <font>
      <sz val="12"/>
      <name val="Calibri"/>
      <family val="2"/>
      <scheme val="minor"/>
    </font>
    <font>
      <sz val="12"/>
      <color theme="0"/>
      <name val="Calibri"/>
      <family val="2"/>
      <scheme val="minor"/>
    </font>
    <font>
      <sz val="12"/>
      <color rgb="FFFFC000"/>
      <name val="Calibri"/>
      <family val="2"/>
      <scheme val="minor"/>
    </font>
    <font>
      <sz val="11"/>
      <color rgb="FFFFC000"/>
      <name val="Calibri"/>
      <family val="2"/>
      <scheme val="minor"/>
    </font>
    <font>
      <b/>
      <sz val="11"/>
      <color rgb="FF0070C0"/>
      <name val="Calibri"/>
      <family val="2"/>
      <scheme val="minor"/>
    </font>
    <font>
      <b/>
      <sz val="11"/>
      <color rgb="FFC00000"/>
      <name val="Calibri"/>
      <family val="2"/>
      <scheme val="minor"/>
    </font>
    <font>
      <i/>
      <sz val="11"/>
      <color rgb="FF000000"/>
      <name val="Calibri"/>
      <family val="2"/>
      <scheme val="minor"/>
    </font>
    <font>
      <b/>
      <u/>
      <sz val="11"/>
      <color rgb="FFC00000"/>
      <name val="Calibri (Corps)"/>
    </font>
    <font>
      <sz val="11"/>
      <color rgb="FFC00000"/>
      <name val="Calibri"/>
      <family val="2"/>
      <scheme val="minor"/>
    </font>
    <font>
      <b/>
      <sz val="25"/>
      <color rgb="FF000000"/>
      <name val="Calibri"/>
      <family val="2"/>
      <scheme val="minor"/>
    </font>
    <font>
      <b/>
      <sz val="25"/>
      <color rgb="FFFFFFFF"/>
      <name val="Calibri"/>
      <family val="2"/>
      <scheme val="minor"/>
    </font>
    <font>
      <b/>
      <sz val="15"/>
      <color rgb="FFFFFFFF"/>
      <name val="Calibri"/>
      <family val="2"/>
      <scheme val="minor"/>
    </font>
    <font>
      <b/>
      <sz val="20"/>
      <color theme="0"/>
      <name val="Calibri (Corps)"/>
    </font>
    <font>
      <sz val="14"/>
      <color rgb="FF000000"/>
      <name val="Tahoma"/>
      <family val="2"/>
    </font>
    <font>
      <b/>
      <sz val="14"/>
      <color rgb="FF000000"/>
      <name val="Tahoma"/>
      <family val="2"/>
    </font>
    <font>
      <b/>
      <sz val="18"/>
      <color rgb="FF000000"/>
      <name val="Calibri"/>
      <family val="2"/>
      <scheme val="minor"/>
    </font>
    <font>
      <b/>
      <sz val="22"/>
      <name val="Calibri"/>
      <family val="2"/>
      <scheme val="minor"/>
    </font>
    <font>
      <i/>
      <sz val="18"/>
      <color theme="1"/>
      <name val="Calibri"/>
      <family val="2"/>
      <scheme val="minor"/>
    </font>
    <font>
      <i/>
      <sz val="18"/>
      <name val="Calibri"/>
      <family val="2"/>
    </font>
    <font>
      <b/>
      <sz val="20"/>
      <color rgb="FF000000"/>
      <name val="Calibri"/>
      <family val="2"/>
      <scheme val="minor"/>
    </font>
    <font>
      <b/>
      <sz val="14"/>
      <color rgb="FFFFC000"/>
      <name val="Calibri (Corps)"/>
    </font>
    <font>
      <sz val="18"/>
      <name val="Calibri"/>
      <family val="2"/>
    </font>
    <font>
      <b/>
      <u/>
      <sz val="18"/>
      <color rgb="FFFF0000"/>
      <name val="Calibri"/>
      <family val="2"/>
    </font>
    <font>
      <i/>
      <sz val="16"/>
      <name val="Calibri"/>
      <family val="2"/>
    </font>
    <font>
      <b/>
      <sz val="25"/>
      <color rgb="FFFFC000"/>
      <name val="Calibri (Corps)"/>
    </font>
    <font>
      <b/>
      <i/>
      <sz val="18"/>
      <name val="Calibri"/>
      <family val="2"/>
    </font>
    <font>
      <b/>
      <sz val="18"/>
      <color rgb="FF000000"/>
      <name val="Tahoma"/>
      <family val="2"/>
    </font>
    <font>
      <b/>
      <u/>
      <sz val="18"/>
      <color rgb="FFFF0000"/>
      <name val="Calibri"/>
      <family val="2"/>
      <scheme val="minor"/>
    </font>
    <font>
      <sz val="18"/>
      <name val="Calibri"/>
      <family val="2"/>
      <scheme val="minor"/>
    </font>
    <font>
      <b/>
      <i/>
      <sz val="18"/>
      <color rgb="FFFF0000"/>
      <name val="Calibri"/>
      <family val="2"/>
    </font>
    <font>
      <b/>
      <i/>
      <sz val="11"/>
      <name val="Calibri"/>
      <family val="2"/>
    </font>
    <font>
      <i/>
      <sz val="16"/>
      <color rgb="FFFF0000"/>
      <name val="Calibri"/>
      <family val="2"/>
      <scheme val="minor"/>
    </font>
    <font>
      <i/>
      <sz val="10"/>
      <name val="Calibri"/>
      <family val="2"/>
      <scheme val="minor"/>
    </font>
    <font>
      <sz val="18"/>
      <color theme="1"/>
      <name val="Calibri"/>
      <family val="2"/>
    </font>
    <font>
      <b/>
      <sz val="18"/>
      <color rgb="FF000000"/>
      <name val="Calibri"/>
      <family val="2"/>
    </font>
    <font>
      <b/>
      <u/>
      <sz val="18"/>
      <color theme="1"/>
      <name val="Calibri"/>
      <family val="2"/>
      <scheme val="minor"/>
    </font>
    <font>
      <b/>
      <sz val="16"/>
      <color rgb="FF000000"/>
      <name val="Calibri"/>
      <family val="2"/>
    </font>
    <font>
      <b/>
      <sz val="18"/>
      <color theme="0"/>
      <name val="Calibri"/>
      <family val="2"/>
      <scheme val="minor"/>
    </font>
    <font>
      <b/>
      <u/>
      <sz val="18"/>
      <color theme="0"/>
      <name val="Calibri"/>
      <family val="2"/>
      <scheme val="minor"/>
    </font>
    <font>
      <b/>
      <sz val="16"/>
      <color theme="0"/>
      <name val="Calibri"/>
      <family val="2"/>
      <scheme val="minor"/>
    </font>
  </fonts>
  <fills count="56">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rgb="FFFF0000"/>
        <bgColor rgb="FF993300"/>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CCCCCC"/>
        <bgColor rgb="FFCCCCCC"/>
      </patternFill>
    </fill>
    <fill>
      <patternFill patternType="solid">
        <fgColor rgb="FFFFFFFF"/>
        <bgColor rgb="FFFFFFFF"/>
      </patternFill>
    </fill>
    <fill>
      <patternFill patternType="solid">
        <fgColor rgb="FF999999"/>
        <bgColor rgb="FF999999"/>
      </patternFill>
    </fill>
    <fill>
      <patternFill patternType="solid">
        <fgColor rgb="FFDDDDDD"/>
        <bgColor rgb="FFDDDDDD"/>
      </patternFill>
    </fill>
    <fill>
      <patternFill patternType="solid">
        <fgColor rgb="FFFFFF00"/>
        <bgColor rgb="FFFFFF00"/>
      </patternFill>
    </fill>
    <fill>
      <patternFill patternType="solid">
        <fgColor rgb="FFE6E6FF"/>
        <bgColor rgb="FFE6E6FF"/>
      </patternFill>
    </fill>
    <fill>
      <patternFill patternType="solid">
        <fgColor rgb="FFFFFFCC"/>
        <bgColor rgb="FFFFFFCC"/>
      </patternFill>
    </fill>
    <fill>
      <patternFill patternType="solid">
        <fgColor rgb="FFCFE7F5"/>
        <bgColor rgb="FFCFE7F5"/>
      </patternFill>
    </fill>
    <fill>
      <patternFill patternType="solid">
        <fgColor rgb="FFB80047"/>
        <bgColor rgb="FFB80047"/>
      </patternFill>
    </fill>
    <fill>
      <patternFill patternType="solid">
        <fgColor rgb="FFABD3B0"/>
        <bgColor rgb="FFABD3B0"/>
      </patternFill>
    </fill>
    <fill>
      <patternFill patternType="solid">
        <fgColor rgb="FFEDD9CB"/>
        <bgColor rgb="FFEDD9CB"/>
      </patternFill>
    </fill>
    <fill>
      <patternFill patternType="solid">
        <fgColor rgb="FF33CC66"/>
        <bgColor rgb="FF33CC66"/>
      </patternFill>
    </fill>
    <fill>
      <patternFill patternType="solid">
        <fgColor rgb="FF3DEB3D"/>
        <bgColor rgb="FF3DEB3D"/>
      </patternFill>
    </fill>
    <fill>
      <patternFill patternType="solid">
        <fgColor theme="9" tint="0.39997558519241921"/>
        <bgColor indexed="64"/>
      </patternFill>
    </fill>
    <fill>
      <patternFill patternType="solid">
        <fgColor theme="8" tint="0.39997558519241921"/>
        <bgColor indexed="64"/>
      </patternFill>
    </fill>
    <fill>
      <patternFill patternType="solid">
        <fgColor rgb="FFFFFF00"/>
        <bgColor rgb="FF000000"/>
      </patternFill>
    </fill>
    <fill>
      <patternFill patternType="solid">
        <fgColor theme="9" tint="0.59999389629810485"/>
        <bgColor indexed="64"/>
      </patternFill>
    </fill>
    <fill>
      <patternFill patternType="solid">
        <fgColor theme="0" tint="-0.249977111117893"/>
        <bgColor rgb="FF000000"/>
      </patternFill>
    </fill>
    <fill>
      <patternFill patternType="solid">
        <fgColor theme="1" tint="0.499984740745262"/>
        <bgColor indexed="64"/>
      </patternFill>
    </fill>
    <fill>
      <patternFill patternType="solid">
        <fgColor theme="3"/>
        <bgColor indexed="64"/>
      </patternFill>
    </fill>
    <fill>
      <patternFill patternType="solid">
        <fgColor theme="7"/>
        <bgColor indexed="64"/>
      </patternFill>
    </fill>
    <fill>
      <patternFill patternType="solid">
        <fgColor theme="6"/>
        <bgColor indexed="64"/>
      </patternFill>
    </fill>
    <fill>
      <patternFill patternType="solid">
        <fgColor rgb="FF227A56"/>
        <bgColor indexed="64"/>
      </patternFill>
    </fill>
    <fill>
      <patternFill patternType="solid">
        <fgColor rgb="FF5FAF7A"/>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9"/>
        <bgColor indexed="64"/>
      </patternFill>
    </fill>
    <fill>
      <patternFill patternType="solid">
        <fgColor rgb="FFFFE699"/>
        <bgColor indexed="64"/>
      </patternFill>
    </fill>
    <fill>
      <patternFill patternType="solid">
        <fgColor rgb="FF9BBB59"/>
        <bgColor rgb="FF000000"/>
      </patternFill>
    </fill>
    <fill>
      <patternFill patternType="solid">
        <fgColor rgb="FF5FAF7A"/>
        <bgColor rgb="FF000000"/>
      </patternFill>
    </fill>
    <fill>
      <patternFill patternType="solid">
        <fgColor rgb="FF808080"/>
        <bgColor rgb="FF000000"/>
      </patternFill>
    </fill>
    <fill>
      <patternFill patternType="solid">
        <fgColor rgb="FFFABF8F"/>
        <bgColor rgb="FF000000"/>
      </patternFill>
    </fill>
    <fill>
      <patternFill patternType="solid">
        <fgColor rgb="FF227A56"/>
        <bgColor rgb="FF000000"/>
      </patternFill>
    </fill>
    <fill>
      <patternFill patternType="solid">
        <fgColor rgb="FFA6A6A6"/>
        <bgColor rgb="FF000000"/>
      </patternFill>
    </fill>
    <fill>
      <patternFill patternType="solid">
        <fgColor theme="2"/>
        <bgColor indexed="64"/>
      </patternFill>
    </fill>
    <fill>
      <patternFill patternType="solid">
        <fgColor theme="9" tint="-0.249977111117893"/>
        <bgColor indexed="64"/>
      </patternFill>
    </fill>
    <fill>
      <patternFill patternType="solid">
        <fgColor theme="9" tint="0.79998168889431442"/>
        <bgColor rgb="FF000000"/>
      </patternFill>
    </fill>
    <fill>
      <patternFill patternType="solid">
        <fgColor rgb="FFF79646"/>
        <bgColor indexed="64"/>
      </patternFill>
    </fill>
    <fill>
      <patternFill patternType="solid">
        <fgColor theme="0"/>
        <bgColor rgb="FF000000"/>
      </patternFill>
    </fill>
    <fill>
      <patternFill patternType="solid">
        <fgColor rgb="FFE2EFDA"/>
        <bgColor rgb="FF000000"/>
      </patternFill>
    </fill>
    <fill>
      <patternFill patternType="solid">
        <fgColor rgb="FFDDEBF7"/>
        <bgColor rgb="FF000000"/>
      </patternFill>
    </fill>
    <fill>
      <patternFill patternType="solid">
        <fgColor theme="0" tint="-0.14999847407452621"/>
        <bgColor rgb="FF000000"/>
      </patternFill>
    </fill>
    <fill>
      <patternFill patternType="solid">
        <fgColor theme="9" tint="0.39997558519241921"/>
        <bgColor rgb="FF000000"/>
      </patternFill>
    </fill>
  </fills>
  <borders count="17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DC2300"/>
      </left>
      <right style="thin">
        <color rgb="FFDC2300"/>
      </right>
      <top style="thin">
        <color rgb="FFDC2300"/>
      </top>
      <bottom style="thin">
        <color rgb="FFDC2300"/>
      </bottom>
      <diagonal/>
    </border>
    <border>
      <left style="thin">
        <color rgb="FFFF0000"/>
      </left>
      <right style="thin">
        <color rgb="FFFF0000"/>
      </right>
      <top style="thin">
        <color rgb="FFFF0000"/>
      </top>
      <bottom style="thin">
        <color rgb="FFFF0000"/>
      </bottom>
      <diagonal/>
    </border>
    <border>
      <left/>
      <right/>
      <top style="thin">
        <color rgb="FF000000"/>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top style="thin">
        <color indexed="64"/>
      </top>
      <bottom/>
      <diagonal/>
    </border>
    <border>
      <left style="thin">
        <color theme="1"/>
      </left>
      <right style="thin">
        <color theme="1"/>
      </right>
      <top style="thin">
        <color theme="1"/>
      </top>
      <bottom style="thin">
        <color theme="1"/>
      </bottom>
      <diagonal/>
    </border>
    <border>
      <left style="thin">
        <color indexed="64"/>
      </left>
      <right/>
      <top style="thin">
        <color indexed="64"/>
      </top>
      <bottom/>
      <diagonal/>
    </border>
    <border>
      <left style="medium">
        <color theme="4"/>
      </left>
      <right style="thin">
        <color indexed="64"/>
      </right>
      <top style="thin">
        <color indexed="64"/>
      </top>
      <bottom style="thin">
        <color indexed="64"/>
      </bottom>
      <diagonal/>
    </border>
    <border>
      <left style="medium">
        <color theme="4"/>
      </left>
      <right style="thin">
        <color indexed="64"/>
      </right>
      <top style="thin">
        <color indexed="64"/>
      </top>
      <bottom style="medium">
        <color theme="4"/>
      </bottom>
      <diagonal/>
    </border>
    <border>
      <left style="thin">
        <color indexed="64"/>
      </left>
      <right style="thin">
        <color indexed="64"/>
      </right>
      <top style="thin">
        <color indexed="64"/>
      </top>
      <bottom style="medium">
        <color theme="4"/>
      </bottom>
      <diagonal/>
    </border>
    <border>
      <left style="medium">
        <color theme="9"/>
      </left>
      <right style="thin">
        <color indexed="64"/>
      </right>
      <top style="thin">
        <color indexed="64"/>
      </top>
      <bottom style="thin">
        <color indexed="64"/>
      </bottom>
      <diagonal/>
    </border>
    <border>
      <left style="medium">
        <color theme="9"/>
      </left>
      <right style="thin">
        <color indexed="64"/>
      </right>
      <top style="thin">
        <color indexed="64"/>
      </top>
      <bottom style="medium">
        <color theme="9"/>
      </bottom>
      <diagonal/>
    </border>
    <border>
      <left style="thin">
        <color indexed="64"/>
      </left>
      <right style="thin">
        <color indexed="64"/>
      </right>
      <top style="thin">
        <color indexed="64"/>
      </top>
      <bottom style="medium">
        <color theme="9"/>
      </bottom>
      <diagonal/>
    </border>
    <border>
      <left style="medium">
        <color theme="7"/>
      </left>
      <right style="thin">
        <color indexed="64"/>
      </right>
      <top style="thin">
        <color indexed="64"/>
      </top>
      <bottom style="thin">
        <color indexed="64"/>
      </bottom>
      <diagonal/>
    </border>
    <border>
      <left style="thin">
        <color indexed="64"/>
      </left>
      <right style="medium">
        <color theme="7"/>
      </right>
      <top style="thin">
        <color indexed="64"/>
      </top>
      <bottom style="thin">
        <color indexed="64"/>
      </bottom>
      <diagonal/>
    </border>
    <border>
      <left style="medium">
        <color theme="7"/>
      </left>
      <right style="thin">
        <color indexed="64"/>
      </right>
      <top style="thin">
        <color indexed="64"/>
      </top>
      <bottom style="medium">
        <color theme="7"/>
      </bottom>
      <diagonal/>
    </border>
    <border>
      <left style="thin">
        <color indexed="64"/>
      </left>
      <right style="thin">
        <color indexed="64"/>
      </right>
      <top style="thin">
        <color indexed="64"/>
      </top>
      <bottom style="medium">
        <color theme="7"/>
      </bottom>
      <diagonal/>
    </border>
    <border>
      <left style="medium">
        <color indexed="64"/>
      </left>
      <right style="thin">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medium">
        <color theme="4"/>
      </left>
      <right style="thin">
        <color indexed="64"/>
      </right>
      <top/>
      <bottom style="thin">
        <color indexed="64"/>
      </bottom>
      <diagonal/>
    </border>
    <border>
      <left style="medium">
        <color theme="9"/>
      </left>
      <right style="thin">
        <color indexed="64"/>
      </right>
      <top/>
      <bottom style="thin">
        <color indexed="64"/>
      </bottom>
      <diagonal/>
    </border>
    <border>
      <left style="medium">
        <color theme="7"/>
      </left>
      <right style="thin">
        <color indexed="64"/>
      </right>
      <top/>
      <bottom style="thin">
        <color indexed="64"/>
      </bottom>
      <diagonal/>
    </border>
    <border>
      <left style="thin">
        <color indexed="64"/>
      </left>
      <right style="medium">
        <color theme="7"/>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theme="1"/>
      </left>
      <right/>
      <top/>
      <bottom/>
      <diagonal/>
    </border>
    <border>
      <left/>
      <right style="medium">
        <color theme="1"/>
      </right>
      <top/>
      <bottom/>
      <diagonal/>
    </border>
    <border>
      <left style="thin">
        <color theme="1"/>
      </left>
      <right style="medium">
        <color theme="1"/>
      </right>
      <top style="thin">
        <color theme="1"/>
      </top>
      <bottom style="thin">
        <color theme="1"/>
      </bottom>
      <diagonal/>
    </border>
    <border>
      <left/>
      <right style="thin">
        <color theme="1"/>
      </right>
      <top style="medium">
        <color theme="1"/>
      </top>
      <bottom/>
      <diagonal/>
    </border>
    <border>
      <left style="medium">
        <color theme="1"/>
      </left>
      <right style="thin">
        <color theme="1"/>
      </right>
      <top style="medium">
        <color theme="1"/>
      </top>
      <bottom style="medium">
        <color theme="1"/>
      </bottom>
      <diagonal/>
    </border>
    <border>
      <left style="thin">
        <color theme="1"/>
      </left>
      <right style="thin">
        <color theme="1"/>
      </right>
      <top style="thin">
        <color theme="1"/>
      </top>
      <bottom/>
      <diagonal/>
    </border>
    <border>
      <left style="thin">
        <color theme="1"/>
      </left>
      <right style="medium">
        <color theme="1"/>
      </right>
      <top style="medium">
        <color theme="1"/>
      </top>
      <bottom/>
      <diagonal/>
    </border>
    <border>
      <left style="thin">
        <color indexed="64"/>
      </left>
      <right style="medium">
        <color theme="9"/>
      </right>
      <top style="thin">
        <color indexed="64"/>
      </top>
      <bottom style="medium">
        <color indexed="64"/>
      </bottom>
      <diagonal/>
    </border>
    <border>
      <left style="medium">
        <color theme="9"/>
      </left>
      <right style="thin">
        <color indexed="64"/>
      </right>
      <top style="thin">
        <color indexed="64"/>
      </top>
      <bottom style="medium">
        <color indexed="64"/>
      </bottom>
      <diagonal/>
    </border>
    <border>
      <left style="medium">
        <color theme="7"/>
      </left>
      <right style="thin">
        <color indexed="64"/>
      </right>
      <top style="thin">
        <color indexed="64"/>
      </top>
      <bottom style="medium">
        <color indexed="64"/>
      </bottom>
      <diagonal/>
    </border>
    <border>
      <left/>
      <right style="thin">
        <color indexed="64"/>
      </right>
      <top/>
      <bottom/>
      <diagonal/>
    </border>
    <border>
      <left style="medium">
        <color indexed="64"/>
      </left>
      <right style="medium">
        <color indexed="64"/>
      </right>
      <top/>
      <bottom style="thin">
        <color indexed="64"/>
      </bottom>
      <diagonal/>
    </border>
    <border>
      <left style="medium">
        <color theme="4"/>
      </left>
      <right style="thin">
        <color indexed="64"/>
      </right>
      <top style="thin">
        <color indexed="64"/>
      </top>
      <bottom style="medium">
        <color indexed="64"/>
      </bottom>
      <diagonal/>
    </border>
    <border>
      <left style="thin">
        <color indexed="64"/>
      </left>
      <right style="medium">
        <color theme="7"/>
      </right>
      <top style="thin">
        <color indexed="64"/>
      </top>
      <bottom style="medium">
        <color indexed="64"/>
      </bottom>
      <diagonal/>
    </border>
    <border>
      <left style="thin">
        <color theme="1"/>
      </left>
      <right style="medium">
        <color theme="1"/>
      </right>
      <top/>
      <bottom style="medium">
        <color theme="1"/>
      </bottom>
      <diagonal/>
    </border>
    <border>
      <left style="medium">
        <color indexed="64"/>
      </left>
      <right/>
      <top style="medium">
        <color indexed="64"/>
      </top>
      <bottom style="thin">
        <color theme="1"/>
      </bottom>
      <diagonal/>
    </border>
    <border>
      <left/>
      <right style="medium">
        <color indexed="64"/>
      </right>
      <top style="medium">
        <color indexed="64"/>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right style="thick">
        <color indexed="64"/>
      </right>
      <top/>
      <bottom style="medium">
        <color indexed="64"/>
      </bottom>
      <diagonal/>
    </border>
    <border>
      <left style="thick">
        <color indexed="64"/>
      </left>
      <right/>
      <top/>
      <bottom style="medium">
        <color indexed="64"/>
      </bottom>
      <diagonal/>
    </border>
    <border>
      <left style="medium">
        <color theme="9"/>
      </left>
      <right style="thin">
        <color indexed="64"/>
      </right>
      <top style="medium">
        <color indexed="64"/>
      </top>
      <bottom style="thin">
        <color indexed="64"/>
      </bottom>
      <diagonal/>
    </border>
    <border>
      <left style="thin">
        <color indexed="64"/>
      </left>
      <right style="medium">
        <color theme="7"/>
      </right>
      <top style="medium">
        <color indexed="64"/>
      </top>
      <bottom style="thin">
        <color indexed="64"/>
      </bottom>
      <diagonal/>
    </border>
    <border>
      <left style="medium">
        <color theme="4"/>
      </left>
      <right style="thin">
        <color indexed="64"/>
      </right>
      <top style="medium">
        <color indexed="64"/>
      </top>
      <bottom style="thin">
        <color indexed="64"/>
      </bottom>
      <diagonal/>
    </border>
    <border>
      <left style="medium">
        <color theme="7"/>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theme="1"/>
      </right>
      <top style="medium">
        <color theme="1"/>
      </top>
      <bottom style="medium">
        <color indexed="64"/>
      </bottom>
      <diagonal/>
    </border>
    <border>
      <left style="thin">
        <color theme="1"/>
      </left>
      <right style="thin">
        <color theme="1"/>
      </right>
      <top style="medium">
        <color theme="1"/>
      </top>
      <bottom style="medium">
        <color indexed="64"/>
      </bottom>
      <diagonal/>
    </border>
    <border>
      <left style="thin">
        <color theme="1"/>
      </left>
      <right/>
      <top style="medium">
        <color theme="1"/>
      </top>
      <bottom style="medium">
        <color indexed="64"/>
      </bottom>
      <diagonal/>
    </border>
    <border>
      <left/>
      <right style="medium">
        <color indexed="64"/>
      </right>
      <top style="medium">
        <color theme="1"/>
      </top>
      <bottom style="medium">
        <color indexed="64"/>
      </bottom>
      <diagonal/>
    </border>
    <border>
      <left style="thin">
        <color theme="1"/>
      </left>
      <right style="thin">
        <color theme="1"/>
      </right>
      <top/>
      <bottom style="thin">
        <color theme="1"/>
      </bottom>
      <diagonal/>
    </border>
    <border>
      <left style="thin">
        <color theme="1"/>
      </left>
      <right style="thin">
        <color theme="1"/>
      </right>
      <top style="medium">
        <color indexed="64"/>
      </top>
      <bottom style="thin">
        <color theme="1"/>
      </bottom>
      <diagonal/>
    </border>
    <border>
      <left style="thin">
        <color theme="1"/>
      </left>
      <right style="medium">
        <color indexed="64"/>
      </right>
      <top style="medium">
        <color indexed="64"/>
      </top>
      <bottom style="thin">
        <color theme="1"/>
      </bottom>
      <diagonal/>
    </border>
    <border>
      <left style="thin">
        <color theme="1"/>
      </left>
      <right style="medium">
        <color indexed="64"/>
      </right>
      <top style="thin">
        <color theme="1"/>
      </top>
      <bottom/>
      <diagonal/>
    </border>
    <border>
      <left style="medium">
        <color theme="1"/>
      </left>
      <right/>
      <top style="medium">
        <color theme="1"/>
      </top>
      <bottom style="medium">
        <color indexed="64"/>
      </bottom>
      <diagonal/>
    </border>
    <border>
      <left style="medium">
        <color theme="1"/>
      </left>
      <right style="thin">
        <color theme="1"/>
      </right>
      <top style="medium">
        <color theme="1"/>
      </top>
      <bottom style="thin">
        <color theme="1"/>
      </bottom>
      <diagonal/>
    </border>
    <border>
      <left/>
      <right/>
      <top style="medium">
        <color rgb="FFF79646"/>
      </top>
      <bottom/>
      <diagonal/>
    </border>
    <border>
      <left/>
      <right/>
      <top style="medium">
        <color theme="1"/>
      </top>
      <bottom style="medium">
        <color indexed="64"/>
      </bottom>
      <diagonal/>
    </border>
    <border>
      <left/>
      <right style="medium">
        <color theme="1"/>
      </right>
      <top style="medium">
        <color theme="1"/>
      </top>
      <bottom style="medium">
        <color indexed="64"/>
      </bottom>
      <diagonal/>
    </border>
    <border>
      <left style="medium">
        <color theme="1"/>
      </left>
      <right style="thin">
        <color indexed="64"/>
      </right>
      <top style="medium">
        <color indexed="64"/>
      </top>
      <bottom style="thin">
        <color indexed="64"/>
      </bottom>
      <diagonal/>
    </border>
    <border>
      <left style="thin">
        <color indexed="64"/>
      </left>
      <right style="medium">
        <color theme="1"/>
      </right>
      <top style="medium">
        <color indexed="64"/>
      </top>
      <bottom style="thin">
        <color indexed="64"/>
      </bottom>
      <diagonal/>
    </border>
    <border>
      <left style="medium">
        <color theme="1"/>
      </left>
      <right style="thin">
        <color indexed="64"/>
      </right>
      <top style="thin">
        <color indexed="64"/>
      </top>
      <bottom style="thin">
        <color indexed="64"/>
      </bottom>
      <diagonal/>
    </border>
    <border>
      <left style="thin">
        <color indexed="64"/>
      </left>
      <right style="medium">
        <color theme="1"/>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style="medium">
        <color indexed="64"/>
      </right>
      <top style="thin">
        <color indexed="64"/>
      </top>
      <bottom style="medium">
        <color theme="1"/>
      </bottom>
      <diagonal/>
    </border>
    <border>
      <left style="medium">
        <color indexed="64"/>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right/>
      <top/>
      <bottom style="medium">
        <color rgb="FFF79646"/>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style="thin">
        <color indexed="64"/>
      </top>
      <bottom style="medium">
        <color indexed="64"/>
      </bottom>
      <diagonal/>
    </border>
    <border>
      <left style="thin">
        <color indexed="64"/>
      </left>
      <right/>
      <top/>
      <bottom style="medium">
        <color theme="1"/>
      </bottom>
      <diagonal/>
    </border>
    <border>
      <left style="thin">
        <color theme="1"/>
      </left>
      <right style="thin">
        <color theme="1"/>
      </right>
      <top style="medium">
        <color theme="1"/>
      </top>
      <bottom/>
      <diagonal/>
    </border>
    <border>
      <left style="thin">
        <color theme="1"/>
      </left>
      <right/>
      <top style="medium">
        <color theme="1"/>
      </top>
      <bottom/>
      <diagonal/>
    </border>
    <border>
      <left style="thin">
        <color theme="1"/>
      </left>
      <right style="medium">
        <color indexed="64"/>
      </right>
      <top style="medium">
        <color theme="1"/>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style="medium">
        <color indexed="64"/>
      </left>
      <right/>
      <top/>
      <bottom style="thin">
        <color indexed="64"/>
      </bottom>
      <diagonal/>
    </border>
    <border>
      <left style="medium">
        <color rgb="FFF5903D"/>
      </left>
      <right/>
      <top style="medium">
        <color rgb="FFF5903D"/>
      </top>
      <bottom/>
      <diagonal/>
    </border>
    <border>
      <left/>
      <right/>
      <top style="medium">
        <color rgb="FFF5903D"/>
      </top>
      <bottom/>
      <diagonal/>
    </border>
    <border>
      <left/>
      <right style="medium">
        <color rgb="FFF5903D"/>
      </right>
      <top style="medium">
        <color rgb="FFF5903D"/>
      </top>
      <bottom/>
      <diagonal/>
    </border>
    <border>
      <left style="medium">
        <color rgb="FFF5903D"/>
      </left>
      <right/>
      <top/>
      <bottom/>
      <diagonal/>
    </border>
    <border>
      <left/>
      <right style="medium">
        <color rgb="FFF5903D"/>
      </right>
      <top/>
      <bottom/>
      <diagonal/>
    </border>
    <border>
      <left style="medium">
        <color rgb="FFF5903D"/>
      </left>
      <right/>
      <top/>
      <bottom style="medium">
        <color rgb="FFF79646"/>
      </bottom>
      <diagonal/>
    </border>
    <border>
      <left/>
      <right style="medium">
        <color rgb="FFF5903D"/>
      </right>
      <top/>
      <bottom style="medium">
        <color rgb="FFF79646"/>
      </bottom>
      <diagonal/>
    </border>
    <border>
      <left style="medium">
        <color rgb="FFF5903D"/>
      </left>
      <right/>
      <top style="medium">
        <color rgb="FFF79646"/>
      </top>
      <bottom/>
      <diagonal/>
    </border>
    <border>
      <left/>
      <right style="medium">
        <color rgb="FFF5903D"/>
      </right>
      <top style="medium">
        <color rgb="FFF79646"/>
      </top>
      <bottom/>
      <diagonal/>
    </border>
    <border>
      <left style="medium">
        <color rgb="FFF5903D"/>
      </left>
      <right/>
      <top/>
      <bottom style="medium">
        <color indexed="64"/>
      </bottom>
      <diagonal/>
    </border>
    <border>
      <left style="medium">
        <color rgb="FFF5903D"/>
      </left>
      <right style="thin">
        <color indexed="64"/>
      </right>
      <top style="medium">
        <color indexed="64"/>
      </top>
      <bottom style="thin">
        <color indexed="64"/>
      </bottom>
      <diagonal/>
    </border>
    <border>
      <left style="medium">
        <color rgb="FFF5903D"/>
      </left>
      <right style="thin">
        <color indexed="64"/>
      </right>
      <top style="thin">
        <color indexed="64"/>
      </top>
      <bottom style="medium">
        <color indexed="64"/>
      </bottom>
      <diagonal/>
    </border>
    <border>
      <left style="medium">
        <color rgb="FFF5903D"/>
      </left>
      <right/>
      <top style="medium">
        <color indexed="64"/>
      </top>
      <bottom style="medium">
        <color indexed="64"/>
      </bottom>
      <diagonal/>
    </border>
    <border>
      <left style="medium">
        <color rgb="FFF5903D"/>
      </left>
      <right/>
      <top style="medium">
        <color indexed="64"/>
      </top>
      <bottom style="thin">
        <color indexed="64"/>
      </bottom>
      <diagonal/>
    </border>
    <border>
      <left style="medium">
        <color rgb="FFF5903D"/>
      </left>
      <right style="thin">
        <color indexed="64"/>
      </right>
      <top style="thin">
        <color indexed="64"/>
      </top>
      <bottom style="thin">
        <color indexed="64"/>
      </bottom>
      <diagonal/>
    </border>
    <border>
      <left style="medium">
        <color rgb="FFF5903D"/>
      </left>
      <right/>
      <top style="thin">
        <color indexed="64"/>
      </top>
      <bottom style="thin">
        <color indexed="64"/>
      </bottom>
      <diagonal/>
    </border>
    <border>
      <left style="medium">
        <color rgb="FFF5903D"/>
      </left>
      <right style="thin">
        <color indexed="64"/>
      </right>
      <top style="medium">
        <color indexed="64"/>
      </top>
      <bottom style="medium">
        <color indexed="64"/>
      </bottom>
      <diagonal/>
    </border>
    <border>
      <left style="medium">
        <color rgb="FFF5903D"/>
      </left>
      <right style="thin">
        <color indexed="64"/>
      </right>
      <top/>
      <bottom style="thin">
        <color indexed="64"/>
      </bottom>
      <diagonal/>
    </border>
    <border>
      <left style="medium">
        <color rgb="FFF5903D"/>
      </left>
      <right/>
      <top/>
      <bottom style="medium">
        <color rgb="FFF5903D"/>
      </bottom>
      <diagonal/>
    </border>
    <border>
      <left/>
      <right/>
      <top/>
      <bottom style="medium">
        <color rgb="FFF5903D"/>
      </bottom>
      <diagonal/>
    </border>
    <border>
      <left/>
      <right style="medium">
        <color rgb="FFF5903D"/>
      </right>
      <top/>
      <bottom style="medium">
        <color rgb="FFF5903D"/>
      </bottom>
      <diagonal/>
    </border>
    <border>
      <left style="thin">
        <color indexed="64"/>
      </left>
      <right style="thin">
        <color indexed="64"/>
      </right>
      <top style="thin">
        <color theme="1"/>
      </top>
      <bottom style="medium">
        <color indexed="64"/>
      </bottom>
      <diagonal/>
    </border>
    <border>
      <left style="thin">
        <color indexed="64"/>
      </left>
      <right style="thin">
        <color theme="1"/>
      </right>
      <top style="medium">
        <color indexed="64"/>
      </top>
      <bottom/>
      <diagonal/>
    </border>
    <border>
      <left style="thin">
        <color indexed="64"/>
      </left>
      <right style="thin">
        <color theme="1"/>
      </right>
      <top/>
      <bottom style="thin">
        <color indexed="64"/>
      </bottom>
      <diagonal/>
    </border>
  </borders>
  <cellStyleXfs count="103">
    <xf numFmtId="0" fontId="0" fillId="0" borderId="0"/>
    <xf numFmtId="9" fontId="3" fillId="0" borderId="0" applyFont="0" applyFill="0" applyBorder="0" applyAlignment="0" applyProtection="0"/>
    <xf numFmtId="0" fontId="5" fillId="0" borderId="0"/>
    <xf numFmtId="44" fontId="6" fillId="0" borderId="0" applyFill="0" applyBorder="0" applyAlignment="0" applyProtection="0"/>
    <xf numFmtId="0" fontId="6" fillId="0" borderId="0"/>
    <xf numFmtId="0" fontId="7" fillId="5" borderId="0" applyBorder="0" applyAlignment="0" applyProtection="0"/>
    <xf numFmtId="0" fontId="8" fillId="0" borderId="0" applyNumberFormat="0" applyFill="0" applyBorder="0" applyAlignment="0" applyProtection="0"/>
    <xf numFmtId="44" fontId="6" fillId="0" borderId="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26" fillId="0" borderId="0"/>
    <xf numFmtId="0" fontId="26" fillId="0" borderId="36"/>
    <xf numFmtId="0" fontId="26" fillId="13" borderId="0"/>
    <xf numFmtId="0" fontId="27" fillId="14" borderId="0"/>
    <xf numFmtId="0" fontId="26" fillId="15" borderId="0"/>
    <xf numFmtId="0" fontId="28" fillId="16" borderId="0"/>
    <xf numFmtId="0" fontId="29" fillId="13" borderId="0"/>
    <xf numFmtId="0" fontId="26" fillId="17" borderId="0"/>
    <xf numFmtId="0" fontId="26" fillId="0" borderId="36"/>
    <xf numFmtId="0" fontId="26" fillId="0" borderId="0"/>
    <xf numFmtId="0" fontId="26" fillId="0" borderId="0"/>
    <xf numFmtId="0" fontId="26" fillId="0" borderId="0"/>
    <xf numFmtId="0" fontId="26" fillId="18" borderId="36"/>
    <xf numFmtId="0" fontId="26" fillId="0" borderId="0"/>
    <xf numFmtId="0" fontId="26" fillId="19" borderId="36"/>
    <xf numFmtId="0" fontId="26" fillId="2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19" borderId="36"/>
    <xf numFmtId="166" fontId="30" fillId="0" borderId="0"/>
    <xf numFmtId="9" fontId="26" fillId="0" borderId="0"/>
    <xf numFmtId="0" fontId="31" fillId="13" borderId="0"/>
    <xf numFmtId="0" fontId="32" fillId="13" borderId="0"/>
    <xf numFmtId="0" fontId="26" fillId="0" borderId="0"/>
    <xf numFmtId="0" fontId="26" fillId="0" borderId="0"/>
    <xf numFmtId="0" fontId="26" fillId="0" borderId="0"/>
    <xf numFmtId="0" fontId="26" fillId="0" borderId="0"/>
    <xf numFmtId="0" fontId="26" fillId="18" borderId="36"/>
    <xf numFmtId="0" fontId="26" fillId="0" borderId="0"/>
    <xf numFmtId="0" fontId="26" fillId="0" borderId="0"/>
    <xf numFmtId="0" fontId="26" fillId="20" borderId="36"/>
    <xf numFmtId="0" fontId="26" fillId="0" borderId="0"/>
    <xf numFmtId="165" fontId="26" fillId="13" borderId="36">
      <protection locked="0"/>
    </xf>
    <xf numFmtId="0" fontId="33" fillId="13" borderId="0"/>
    <xf numFmtId="0" fontId="34" fillId="13" borderId="0"/>
    <xf numFmtId="0" fontId="35" fillId="0" borderId="0">
      <alignment horizontal="center"/>
    </xf>
    <xf numFmtId="0" fontId="35" fillId="0" borderId="0">
      <alignment horizontal="center" textRotation="90"/>
    </xf>
    <xf numFmtId="0" fontId="26" fillId="0" borderId="0"/>
    <xf numFmtId="0" fontId="36" fillId="0" borderId="0"/>
    <xf numFmtId="0" fontId="37" fillId="0" borderId="0"/>
    <xf numFmtId="0" fontId="27" fillId="14" borderId="37"/>
    <xf numFmtId="0" fontId="38" fillId="0" borderId="0"/>
    <xf numFmtId="167" fontId="39" fillId="0" borderId="0"/>
    <xf numFmtId="0" fontId="40" fillId="0" borderId="0"/>
    <xf numFmtId="0" fontId="27" fillId="0" borderId="37"/>
    <xf numFmtId="0" fontId="30" fillId="0" borderId="0"/>
    <xf numFmtId="0" fontId="26" fillId="0" borderId="0"/>
    <xf numFmtId="0" fontId="26" fillId="0" borderId="0"/>
    <xf numFmtId="0" fontId="41"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30" fillId="0" borderId="0"/>
    <xf numFmtId="0" fontId="32" fillId="13" borderId="0"/>
    <xf numFmtId="0" fontId="37" fillId="13" borderId="0"/>
    <xf numFmtId="0" fontId="42" fillId="0" borderId="0"/>
    <xf numFmtId="165" fontId="42" fillId="0" borderId="0"/>
    <xf numFmtId="0" fontId="43" fillId="13" borderId="0"/>
    <xf numFmtId="0" fontId="44" fillId="0" borderId="0"/>
    <xf numFmtId="0" fontId="26" fillId="0" borderId="0"/>
    <xf numFmtId="0" fontId="26" fillId="21" borderId="0"/>
    <xf numFmtId="0" fontId="26" fillId="22" borderId="0"/>
    <xf numFmtId="0" fontId="26" fillId="23" borderId="0"/>
    <xf numFmtId="0" fontId="26" fillId="24" borderId="0"/>
    <xf numFmtId="0" fontId="26" fillId="25" borderId="0"/>
    <xf numFmtId="0" fontId="26" fillId="14" borderId="37"/>
    <xf numFmtId="0" fontId="26" fillId="0" borderId="0"/>
    <xf numFmtId="0" fontId="26" fillId="18" borderId="36">
      <alignment horizontal="center" vertical="center"/>
    </xf>
    <xf numFmtId="0" fontId="45" fillId="17" borderId="38"/>
    <xf numFmtId="0" fontId="45" fillId="17" borderId="39"/>
    <xf numFmtId="0" fontId="27" fillId="14" borderId="40"/>
    <xf numFmtId="0" fontId="26" fillId="0" borderId="0"/>
    <xf numFmtId="0" fontId="26" fillId="0" borderId="0"/>
    <xf numFmtId="0" fontId="26" fillId="0" borderId="0"/>
    <xf numFmtId="44" fontId="3" fillId="0" borderId="0" applyFont="0" applyFill="0" applyBorder="0" applyAlignment="0" applyProtection="0"/>
    <xf numFmtId="0" fontId="6" fillId="0" borderId="0"/>
  </cellStyleXfs>
  <cellXfs count="861">
    <xf numFmtId="0" fontId="0" fillId="0" borderId="0" xfId="0"/>
    <xf numFmtId="0" fontId="4" fillId="0" borderId="0" xfId="0" applyFont="1"/>
    <xf numFmtId="0" fontId="4" fillId="0" borderId="0" xfId="0" applyFont="1" applyAlignment="1">
      <alignment wrapText="1"/>
    </xf>
    <xf numFmtId="0" fontId="13" fillId="9" borderId="1" xfId="0" applyFont="1" applyFill="1" applyBorder="1" applyAlignment="1">
      <alignment horizontal="center" vertical="center" wrapText="1"/>
    </xf>
    <xf numFmtId="164" fontId="4" fillId="0" borderId="1" xfId="0" applyNumberFormat="1" applyFont="1" applyBorder="1" applyAlignment="1" applyProtection="1">
      <alignment horizontal="center" vertical="center" wrapText="1"/>
      <protection locked="0"/>
    </xf>
    <xf numFmtId="164" fontId="4" fillId="0" borderId="53" xfId="0" applyNumberFormat="1" applyFont="1" applyBorder="1" applyAlignment="1" applyProtection="1">
      <alignment horizontal="center" vertical="center" wrapText="1"/>
      <protection locked="0"/>
    </xf>
    <xf numFmtId="164" fontId="4" fillId="0" borderId="56" xfId="0" applyNumberFormat="1" applyFont="1" applyBorder="1" applyAlignment="1" applyProtection="1">
      <alignment horizontal="center" vertical="center" wrapText="1"/>
      <protection locked="0"/>
    </xf>
    <xf numFmtId="0" fontId="13" fillId="10" borderId="1" xfId="0" applyFont="1" applyFill="1" applyBorder="1" applyAlignment="1">
      <alignment horizontal="center" vertical="center" wrapText="1"/>
    </xf>
    <xf numFmtId="0" fontId="47" fillId="4" borderId="1" xfId="0" applyFont="1" applyFill="1" applyBorder="1" applyAlignment="1">
      <alignment horizontal="center" vertical="center" wrapText="1"/>
    </xf>
    <xf numFmtId="164" fontId="4" fillId="4" borderId="1" xfId="0" applyNumberFormat="1" applyFont="1" applyFill="1" applyBorder="1" applyAlignment="1">
      <alignment horizontal="center" vertical="center" wrapText="1"/>
    </xf>
    <xf numFmtId="164" fontId="4" fillId="4" borderId="15" xfId="0" applyNumberFormat="1" applyFont="1" applyFill="1" applyBorder="1" applyAlignment="1">
      <alignment horizontal="center" vertical="center"/>
    </xf>
    <xf numFmtId="0" fontId="0" fillId="0" borderId="7" xfId="0" applyBorder="1" applyAlignment="1">
      <alignment vertical="center"/>
    </xf>
    <xf numFmtId="0" fontId="0" fillId="0" borderId="20" xfId="0" applyBorder="1" applyAlignment="1">
      <alignment vertical="center"/>
    </xf>
    <xf numFmtId="0" fontId="0" fillId="0" borderId="0" xfId="0" applyAlignment="1">
      <alignment vertical="center"/>
    </xf>
    <xf numFmtId="0" fontId="0" fillId="0" borderId="21" xfId="0" applyBorder="1" applyAlignment="1">
      <alignment vertical="center"/>
    </xf>
    <xf numFmtId="0" fontId="17" fillId="0" borderId="8" xfId="0" applyFont="1" applyBorder="1" applyAlignment="1">
      <alignment vertical="center"/>
    </xf>
    <xf numFmtId="0" fontId="17" fillId="0" borderId="0" xfId="0" applyFont="1" applyAlignment="1">
      <alignment vertical="center"/>
    </xf>
    <xf numFmtId="0" fontId="17" fillId="0" borderId="0" xfId="0" applyFont="1" applyAlignment="1">
      <alignment horizontal="center" vertical="center"/>
    </xf>
    <xf numFmtId="0" fontId="17" fillId="0" borderId="21" xfId="0" applyFont="1" applyBorder="1" applyAlignment="1">
      <alignment vertical="center"/>
    </xf>
    <xf numFmtId="0" fontId="4" fillId="0" borderId="0" xfId="0" applyFont="1" applyAlignment="1">
      <alignment vertical="center"/>
    </xf>
    <xf numFmtId="0" fontId="13" fillId="9" borderId="3" xfId="0" applyFont="1" applyFill="1" applyBorder="1" applyAlignment="1">
      <alignment horizontal="center" vertical="center" wrapText="1"/>
    </xf>
    <xf numFmtId="0" fontId="13" fillId="9" borderId="2"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53" xfId="0" applyFont="1" applyFill="1" applyBorder="1" applyAlignment="1">
      <alignment horizontal="center" vertical="center" wrapText="1"/>
    </xf>
    <xf numFmtId="0" fontId="13" fillId="9" borderId="56" xfId="0" applyFont="1" applyFill="1" applyBorder="1" applyAlignment="1">
      <alignment horizontal="center" vertical="center" wrapText="1"/>
    </xf>
    <xf numFmtId="0" fontId="13" fillId="9" borderId="57" xfId="0" applyFont="1" applyFill="1" applyBorder="1" applyAlignment="1">
      <alignment horizontal="center" vertical="center" wrapText="1"/>
    </xf>
    <xf numFmtId="0" fontId="13" fillId="0" borderId="0" xfId="0" applyFont="1"/>
    <xf numFmtId="164" fontId="4" fillId="4" borderId="2" xfId="0" applyNumberFormat="1" applyFont="1" applyFill="1" applyBorder="1" applyAlignment="1">
      <alignment horizontal="center" vertical="center" wrapText="1"/>
    </xf>
    <xf numFmtId="0" fontId="4" fillId="4" borderId="3" xfId="0" applyFont="1" applyFill="1" applyBorder="1" applyAlignment="1">
      <alignment horizontal="center" vertical="center" wrapText="1"/>
    </xf>
    <xf numFmtId="164" fontId="4" fillId="4" borderId="50" xfId="0" applyNumberFormat="1" applyFont="1" applyFill="1" applyBorder="1" applyAlignment="1">
      <alignment horizontal="center" vertical="center" wrapText="1"/>
    </xf>
    <xf numFmtId="164" fontId="4" fillId="4" borderId="53" xfId="0" applyNumberFormat="1" applyFont="1" applyFill="1" applyBorder="1" applyAlignment="1">
      <alignment horizontal="center" vertical="center" wrapText="1"/>
    </xf>
    <xf numFmtId="164" fontId="4" fillId="4" borderId="56" xfId="0" applyNumberFormat="1" applyFont="1" applyFill="1" applyBorder="1" applyAlignment="1">
      <alignment horizontal="center" vertical="center" wrapText="1"/>
    </xf>
    <xf numFmtId="164" fontId="4" fillId="4" borderId="57" xfId="0" applyNumberFormat="1" applyFont="1" applyFill="1" applyBorder="1" applyAlignment="1">
      <alignment horizontal="center" vertical="center" wrapText="1"/>
    </xf>
    <xf numFmtId="164" fontId="4" fillId="4" borderId="1"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0" xfId="0" applyAlignment="1">
      <alignment wrapText="1"/>
    </xf>
    <xf numFmtId="0" fontId="15" fillId="0" borderId="0" xfId="0" applyFont="1" applyAlignment="1">
      <alignment vertical="center"/>
    </xf>
    <xf numFmtId="164" fontId="4" fillId="4" borderId="55" xfId="0" applyNumberFormat="1" applyFont="1" applyFill="1" applyBorder="1" applyAlignment="1">
      <alignment horizontal="center" vertical="center" wrapText="1"/>
    </xf>
    <xf numFmtId="164" fontId="4" fillId="4" borderId="59" xfId="0" applyNumberFormat="1" applyFont="1" applyFill="1" applyBorder="1" applyAlignment="1">
      <alignment horizontal="center" vertical="center" wrapText="1"/>
    </xf>
    <xf numFmtId="164" fontId="4" fillId="4" borderId="51" xfId="0" applyNumberFormat="1" applyFont="1" applyFill="1" applyBorder="1" applyAlignment="1">
      <alignment horizontal="center" vertical="center" wrapText="1"/>
    </xf>
    <xf numFmtId="164" fontId="4" fillId="4" borderId="52" xfId="0" applyNumberFormat="1" applyFont="1" applyFill="1" applyBorder="1" applyAlignment="1">
      <alignment horizontal="center" vertical="center" wrapText="1"/>
    </xf>
    <xf numFmtId="2" fontId="4" fillId="4" borderId="52" xfId="0" applyNumberFormat="1" applyFont="1" applyFill="1" applyBorder="1" applyAlignment="1">
      <alignment horizontal="center" vertical="center" wrapText="1"/>
    </xf>
    <xf numFmtId="164" fontId="4" fillId="4" borderId="54" xfId="0" applyNumberFormat="1" applyFont="1" applyFill="1" applyBorder="1" applyAlignment="1">
      <alignment horizontal="center" vertical="center" wrapText="1"/>
    </xf>
    <xf numFmtId="2" fontId="4" fillId="4" borderId="55" xfId="0" applyNumberFormat="1" applyFont="1" applyFill="1" applyBorder="1" applyAlignment="1">
      <alignment horizontal="center" vertical="center" wrapText="1"/>
    </xf>
    <xf numFmtId="164" fontId="4" fillId="4" borderId="58" xfId="0" applyNumberFormat="1" applyFont="1" applyFill="1" applyBorder="1" applyAlignment="1">
      <alignment horizontal="center" vertical="center" wrapText="1"/>
    </xf>
    <xf numFmtId="0" fontId="47" fillId="10" borderId="1" xfId="0" applyFont="1" applyFill="1" applyBorder="1" applyAlignment="1">
      <alignment horizontal="center" vertical="center" wrapText="1"/>
    </xf>
    <xf numFmtId="0" fontId="47" fillId="9" borderId="1"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15" fillId="0" borderId="0" xfId="0" applyFont="1"/>
    <xf numFmtId="0" fontId="2" fillId="0" borderId="0" xfId="0" applyFont="1" applyAlignment="1">
      <alignment vertical="center" wrapText="1"/>
    </xf>
    <xf numFmtId="0" fontId="13" fillId="10" borderId="15" xfId="0" applyFont="1" applyFill="1" applyBorder="1" applyAlignment="1">
      <alignment horizontal="center" vertical="center" wrapText="1"/>
    </xf>
    <xf numFmtId="0" fontId="4" fillId="8" borderId="16" xfId="0" applyFont="1" applyFill="1" applyBorder="1" applyAlignment="1">
      <alignment horizontal="center" vertical="center"/>
    </xf>
    <xf numFmtId="0" fontId="0" fillId="8" borderId="16" xfId="0" applyFill="1" applyBorder="1" applyAlignment="1">
      <alignment horizontal="center" vertical="center"/>
    </xf>
    <xf numFmtId="164" fontId="46" fillId="2" borderId="46" xfId="0" applyNumberFormat="1" applyFont="1" applyFill="1" applyBorder="1" applyAlignment="1">
      <alignment vertical="center"/>
    </xf>
    <xf numFmtId="164" fontId="47" fillId="4" borderId="1" xfId="0" applyNumberFormat="1" applyFont="1" applyFill="1" applyBorder="1" applyAlignment="1">
      <alignment horizontal="center" vertical="center"/>
    </xf>
    <xf numFmtId="164" fontId="47" fillId="4" borderId="1" xfId="0" applyNumberFormat="1" applyFont="1" applyFill="1" applyBorder="1" applyAlignment="1">
      <alignment horizontal="center" vertical="center" wrapText="1"/>
    </xf>
    <xf numFmtId="0" fontId="55" fillId="0" borderId="0" xfId="0" applyFont="1" applyAlignment="1">
      <alignment horizontal="left" vertical="center" wrapText="1"/>
    </xf>
    <xf numFmtId="0" fontId="56" fillId="0" borderId="0" xfId="0" applyFont="1" applyAlignment="1">
      <alignment horizontal="center" vertical="center" wrapText="1"/>
    </xf>
    <xf numFmtId="0" fontId="24" fillId="0" borderId="0" xfId="0" applyFont="1" applyAlignment="1">
      <alignment horizontal="left" vertical="center" wrapText="1"/>
    </xf>
    <xf numFmtId="0" fontId="0" fillId="0" borderId="0" xfId="0" applyAlignment="1">
      <alignment vertical="center" wrapText="1"/>
    </xf>
    <xf numFmtId="0" fontId="58" fillId="0" borderId="0" xfId="0" applyFont="1" applyAlignment="1">
      <alignment horizontal="center" vertical="center" wrapText="1"/>
    </xf>
    <xf numFmtId="0" fontId="59" fillId="0" borderId="81" xfId="0" applyFont="1" applyBorder="1" applyAlignment="1">
      <alignment vertical="center" wrapText="1"/>
    </xf>
    <xf numFmtId="0" fontId="59" fillId="0" borderId="0" xfId="0" applyFont="1" applyAlignment="1">
      <alignment vertical="center" wrapText="1"/>
    </xf>
    <xf numFmtId="0" fontId="59" fillId="0" borderId="82" xfId="0" applyFont="1" applyBorder="1" applyAlignment="1">
      <alignment vertical="center" wrapText="1"/>
    </xf>
    <xf numFmtId="9" fontId="56" fillId="0" borderId="0" xfId="1" applyFont="1" applyAlignment="1">
      <alignment horizontal="center" vertical="center" wrapText="1"/>
    </xf>
    <xf numFmtId="9" fontId="0" fillId="0" borderId="0" xfId="1" applyFont="1" applyAlignment="1">
      <alignment vertical="center" wrapText="1"/>
    </xf>
    <xf numFmtId="9" fontId="58" fillId="0" borderId="0" xfId="1" applyFont="1" applyAlignment="1">
      <alignment horizontal="center" vertical="center" wrapText="1"/>
    </xf>
    <xf numFmtId="9" fontId="59" fillId="0" borderId="0" xfId="1" applyFont="1" applyAlignment="1">
      <alignment vertical="center" wrapText="1"/>
    </xf>
    <xf numFmtId="9" fontId="0" fillId="0" borderId="0" xfId="1" applyFont="1"/>
    <xf numFmtId="0" fontId="0" fillId="6" borderId="0" xfId="0" applyFill="1" applyAlignment="1">
      <alignment vertical="center" wrapText="1"/>
    </xf>
    <xf numFmtId="0" fontId="23" fillId="6" borderId="0" xfId="0" applyFont="1" applyFill="1" applyAlignment="1">
      <alignment horizontal="center" vertical="center" wrapText="1"/>
    </xf>
    <xf numFmtId="9" fontId="23" fillId="6" borderId="0" xfId="1" applyFont="1" applyFill="1" applyBorder="1" applyAlignment="1">
      <alignment horizontal="center" vertical="center" wrapText="1"/>
    </xf>
    <xf numFmtId="0" fontId="15" fillId="6" borderId="0" xfId="0" applyFont="1" applyFill="1" applyAlignment="1">
      <alignment horizontal="center" vertical="center" wrapText="1"/>
    </xf>
    <xf numFmtId="9" fontId="0" fillId="6" borderId="0" xfId="1" applyFont="1" applyFill="1" applyBorder="1" applyAlignment="1">
      <alignment vertical="center" wrapText="1"/>
    </xf>
    <xf numFmtId="164" fontId="15" fillId="6" borderId="0" xfId="101" applyNumberFormat="1" applyFont="1" applyFill="1" applyBorder="1" applyAlignment="1">
      <alignment horizontal="center" vertical="center" wrapText="1"/>
    </xf>
    <xf numFmtId="0" fontId="15" fillId="6" borderId="0" xfId="0" applyFont="1" applyFill="1" applyAlignment="1">
      <alignment vertical="center" wrapText="1"/>
    </xf>
    <xf numFmtId="0" fontId="23" fillId="6" borderId="0" xfId="0" applyFont="1" applyFill="1" applyAlignment="1">
      <alignment vertical="center" wrapText="1"/>
    </xf>
    <xf numFmtId="9" fontId="23" fillId="6" borderId="0" xfId="1" applyFont="1" applyFill="1" applyBorder="1" applyAlignment="1">
      <alignment vertical="center" wrapText="1"/>
    </xf>
    <xf numFmtId="0" fontId="61" fillId="6" borderId="0" xfId="0" applyFont="1" applyFill="1" applyAlignment="1">
      <alignment horizontal="center" vertical="center" wrapText="1"/>
    </xf>
    <xf numFmtId="0" fontId="61" fillId="6" borderId="0" xfId="0" applyFont="1" applyFill="1" applyAlignment="1">
      <alignment vertical="center" wrapText="1"/>
    </xf>
    <xf numFmtId="164" fontId="61" fillId="6" borderId="0" xfId="101" applyNumberFormat="1" applyFont="1" applyFill="1" applyBorder="1" applyAlignment="1">
      <alignment horizontal="center" vertical="center" wrapText="1"/>
    </xf>
    <xf numFmtId="164" fontId="61" fillId="6" borderId="0" xfId="0" applyNumberFormat="1" applyFont="1" applyFill="1" applyAlignment="1">
      <alignment horizontal="center" vertical="center" wrapText="1"/>
    </xf>
    <xf numFmtId="164" fontId="24" fillId="6" borderId="0" xfId="101" applyNumberFormat="1" applyFont="1" applyFill="1" applyBorder="1" applyAlignment="1">
      <alignment horizontal="center" vertical="center" wrapText="1"/>
    </xf>
    <xf numFmtId="0" fontId="0" fillId="6" borderId="0" xfId="0" applyFill="1"/>
    <xf numFmtId="9" fontId="0" fillId="6" borderId="0" xfId="1" applyFont="1" applyFill="1" applyBorder="1"/>
    <xf numFmtId="0" fontId="62" fillId="4" borderId="1" xfId="0" applyFont="1" applyFill="1" applyBorder="1" applyAlignment="1">
      <alignment horizontal="center" vertical="center" wrapText="1"/>
    </xf>
    <xf numFmtId="9" fontId="0" fillId="0" borderId="0" xfId="1" applyFont="1" applyBorder="1"/>
    <xf numFmtId="0" fontId="19" fillId="0" borderId="0" xfId="0" applyFont="1" applyAlignment="1">
      <alignment horizontal="center" vertical="center" wrapText="1"/>
    </xf>
    <xf numFmtId="0" fontId="10" fillId="6" borderId="0" xfId="0" applyFont="1" applyFill="1" applyAlignment="1">
      <alignment horizontal="center" vertical="center"/>
    </xf>
    <xf numFmtId="0" fontId="64" fillId="6" borderId="0" xfId="0" applyFont="1" applyFill="1" applyAlignment="1">
      <alignment horizontal="center" vertical="center" wrapText="1"/>
    </xf>
    <xf numFmtId="0" fontId="19" fillId="0" borderId="7" xfId="0" applyFont="1" applyBorder="1" applyAlignment="1">
      <alignment horizontal="center" vertical="center" wrapText="1"/>
    </xf>
    <xf numFmtId="0" fontId="0" fillId="6" borderId="0" xfId="0" applyFill="1" applyAlignment="1">
      <alignment vertical="center"/>
    </xf>
    <xf numFmtId="0" fontId="68" fillId="6" borderId="0" xfId="0" applyFont="1" applyFill="1" applyAlignment="1">
      <alignment vertical="center"/>
    </xf>
    <xf numFmtId="0" fontId="19" fillId="6" borderId="0" xfId="0" applyFont="1" applyFill="1" applyAlignment="1">
      <alignment horizontal="center" vertical="center" wrapText="1"/>
    </xf>
    <xf numFmtId="0" fontId="54" fillId="6" borderId="0" xfId="0" applyFont="1" applyFill="1" applyAlignment="1">
      <alignment horizontal="center" vertical="center" wrapText="1"/>
    </xf>
    <xf numFmtId="0" fontId="0" fillId="6" borderId="21" xfId="0" applyFill="1" applyBorder="1" applyAlignment="1">
      <alignment vertical="center"/>
    </xf>
    <xf numFmtId="0" fontId="22" fillId="6" borderId="0" xfId="0" applyFont="1" applyFill="1" applyAlignment="1">
      <alignment horizontal="left" vertical="top" wrapText="1"/>
    </xf>
    <xf numFmtId="0" fontId="22" fillId="6" borderId="0" xfId="0" applyFont="1" applyFill="1" applyAlignment="1">
      <alignment horizontal="left" vertical="top"/>
    </xf>
    <xf numFmtId="0" fontId="14" fillId="6" borderId="0" xfId="0" applyFont="1" applyFill="1" applyAlignment="1">
      <alignment horizontal="left" vertical="top" wrapText="1"/>
    </xf>
    <xf numFmtId="0" fontId="0" fillId="8" borderId="27" xfId="0" applyFill="1" applyBorder="1" applyAlignment="1">
      <alignment horizontal="center" vertical="center"/>
    </xf>
    <xf numFmtId="164" fontId="4" fillId="0" borderId="16" xfId="0" applyNumberFormat="1" applyFont="1" applyBorder="1" applyAlignment="1" applyProtection="1">
      <alignment horizontal="center" vertical="center"/>
      <protection locked="0"/>
    </xf>
    <xf numFmtId="164" fontId="0" fillId="4" borderId="15" xfId="0" applyNumberFormat="1" applyFill="1" applyBorder="1" applyAlignment="1">
      <alignment horizontal="center" vertical="center"/>
    </xf>
    <xf numFmtId="164" fontId="4" fillId="0" borderId="27" xfId="0" applyNumberFormat="1" applyFont="1" applyBorder="1" applyAlignment="1" applyProtection="1">
      <alignment horizontal="center" vertical="center"/>
      <protection locked="0"/>
    </xf>
    <xf numFmtId="164" fontId="4" fillId="0" borderId="28" xfId="0" applyNumberFormat="1" applyFont="1" applyBorder="1" applyAlignment="1" applyProtection="1">
      <alignment horizontal="center" vertical="center" wrapText="1"/>
      <protection locked="0"/>
    </xf>
    <xf numFmtId="164" fontId="4" fillId="4" borderId="88" xfId="0" applyNumberFormat="1" applyFont="1" applyFill="1" applyBorder="1" applyAlignment="1">
      <alignment horizontal="center" vertical="center" wrapText="1"/>
    </xf>
    <xf numFmtId="164" fontId="4" fillId="0" borderId="89" xfId="0" applyNumberFormat="1" applyFont="1" applyBorder="1" applyAlignment="1" applyProtection="1">
      <alignment horizontal="center" vertical="center" wrapText="1"/>
      <protection locked="0"/>
    </xf>
    <xf numFmtId="164" fontId="4" fillId="4" borderId="28" xfId="0" applyNumberFormat="1" applyFont="1" applyFill="1" applyBorder="1" applyAlignment="1">
      <alignment horizontal="center" vertical="center" wrapText="1"/>
    </xf>
    <xf numFmtId="164" fontId="4" fillId="0" borderId="90" xfId="0" applyNumberFormat="1" applyFont="1" applyBorder="1" applyAlignment="1" applyProtection="1">
      <alignment horizontal="center" vertical="center" wrapText="1"/>
      <protection locked="0"/>
    </xf>
    <xf numFmtId="164" fontId="4" fillId="4" borderId="29" xfId="0" applyNumberFormat="1" applyFont="1" applyFill="1" applyBorder="1" applyAlignment="1">
      <alignment horizontal="center" vertical="center" wrapText="1"/>
    </xf>
    <xf numFmtId="164" fontId="47" fillId="4" borderId="9" xfId="0" applyNumberFormat="1" applyFont="1" applyFill="1" applyBorder="1" applyAlignment="1">
      <alignment horizontal="center" vertical="center"/>
    </xf>
    <xf numFmtId="0" fontId="4" fillId="0" borderId="70" xfId="0" applyFont="1" applyBorder="1" applyAlignment="1" applyProtection="1">
      <alignment horizontal="center" vertical="center"/>
      <protection locked="0"/>
    </xf>
    <xf numFmtId="0" fontId="4" fillId="0" borderId="71" xfId="0" applyFont="1" applyBorder="1" applyAlignment="1" applyProtection="1">
      <alignment horizontal="center" vertical="center"/>
      <protection locked="0"/>
    </xf>
    <xf numFmtId="164" fontId="2" fillId="4" borderId="2" xfId="0" applyNumberFormat="1" applyFont="1" applyFill="1" applyBorder="1" applyAlignment="1">
      <alignment horizontal="center" vertical="center"/>
    </xf>
    <xf numFmtId="0" fontId="2" fillId="0" borderId="70" xfId="0" applyFont="1" applyBorder="1" applyAlignment="1" applyProtection="1">
      <alignment horizontal="center" vertical="center" wrapText="1"/>
      <protection locked="0"/>
    </xf>
    <xf numFmtId="0" fontId="2" fillId="0" borderId="71" xfId="0" applyFont="1" applyBorder="1" applyAlignment="1" applyProtection="1">
      <alignment horizontal="center" vertical="center" wrapText="1"/>
      <protection locked="0"/>
    </xf>
    <xf numFmtId="0" fontId="13" fillId="37" borderId="1" xfId="0" applyFont="1" applyFill="1" applyBorder="1" applyAlignment="1">
      <alignment horizontal="center" vertical="center" wrapText="1"/>
    </xf>
    <xf numFmtId="0" fontId="4" fillId="8" borderId="30" xfId="0" applyFont="1" applyFill="1" applyBorder="1" applyAlignment="1">
      <alignment horizontal="center" vertical="center"/>
    </xf>
    <xf numFmtId="0" fontId="4" fillId="0" borderId="14" xfId="0" applyFont="1" applyBorder="1" applyAlignment="1" applyProtection="1">
      <alignment horizontal="center" vertical="center" wrapText="1"/>
      <protection locked="0"/>
    </xf>
    <xf numFmtId="9" fontId="4" fillId="0" borderId="14" xfId="1" applyFont="1" applyBorder="1" applyAlignment="1" applyProtection="1">
      <alignment horizontal="center" vertical="center" wrapText="1"/>
      <protection locked="0"/>
    </xf>
    <xf numFmtId="164" fontId="4" fillId="0" borderId="30" xfId="0" applyNumberFormat="1" applyFont="1" applyBorder="1" applyAlignment="1" applyProtection="1">
      <alignment horizontal="center" vertical="center"/>
      <protection locked="0"/>
    </xf>
    <xf numFmtId="164" fontId="4" fillId="0" borderId="14" xfId="0" applyNumberFormat="1" applyFont="1" applyBorder="1" applyAlignment="1" applyProtection="1">
      <alignment horizontal="center" vertical="center" wrapText="1"/>
      <protection locked="0"/>
    </xf>
    <xf numFmtId="164" fontId="4" fillId="4" borderId="5" xfId="0" applyNumberFormat="1" applyFont="1" applyFill="1" applyBorder="1" applyAlignment="1">
      <alignment horizontal="center" vertical="center" wrapText="1"/>
    </xf>
    <xf numFmtId="164" fontId="4" fillId="0" borderId="65" xfId="0" applyNumberFormat="1" applyFont="1" applyBorder="1" applyAlignment="1" applyProtection="1">
      <alignment horizontal="center" vertical="center" wrapText="1"/>
      <protection locked="0"/>
    </xf>
    <xf numFmtId="164" fontId="4" fillId="0" borderId="66" xfId="0" applyNumberFormat="1" applyFont="1" applyBorder="1" applyAlignment="1" applyProtection="1">
      <alignment horizontal="center" vertical="center" wrapText="1"/>
      <protection locked="0"/>
    </xf>
    <xf numFmtId="164" fontId="0" fillId="4" borderId="31" xfId="0" applyNumberFormat="1" applyFill="1" applyBorder="1" applyAlignment="1">
      <alignment horizontal="center" vertical="center"/>
    </xf>
    <xf numFmtId="0" fontId="4" fillId="0" borderId="92" xfId="0" applyFont="1" applyBorder="1" applyAlignment="1" applyProtection="1">
      <alignment horizontal="center" vertical="center"/>
      <protection locked="0"/>
    </xf>
    <xf numFmtId="164" fontId="47" fillId="4" borderId="24" xfId="0" applyNumberFormat="1" applyFont="1" applyFill="1" applyBorder="1" applyAlignment="1">
      <alignment horizontal="center" vertical="center"/>
    </xf>
    <xf numFmtId="164" fontId="47" fillId="4" borderId="14" xfId="0" applyNumberFormat="1" applyFont="1" applyFill="1" applyBorder="1" applyAlignment="1">
      <alignment horizontal="center" vertical="center"/>
    </xf>
    <xf numFmtId="164" fontId="2" fillId="4" borderId="5" xfId="0" applyNumberFormat="1" applyFont="1" applyFill="1" applyBorder="1" applyAlignment="1">
      <alignment horizontal="center" vertical="center"/>
    </xf>
    <xf numFmtId="0" fontId="2" fillId="0" borderId="92" xfId="0" applyFont="1" applyBorder="1" applyAlignment="1" applyProtection="1">
      <alignment horizontal="center" vertical="center" wrapText="1"/>
      <protection locked="0"/>
    </xf>
    <xf numFmtId="0" fontId="4" fillId="4" borderId="26" xfId="0" applyFont="1" applyFill="1" applyBorder="1" applyAlignment="1">
      <alignment horizontal="center" vertical="center" wrapText="1"/>
    </xf>
    <xf numFmtId="164" fontId="4" fillId="4" borderId="64" xfId="0" applyNumberFormat="1" applyFont="1" applyFill="1" applyBorder="1" applyAlignment="1">
      <alignment horizontal="center" vertical="center" wrapText="1"/>
    </xf>
    <xf numFmtId="164" fontId="4" fillId="4" borderId="14" xfId="0" applyNumberFormat="1" applyFont="1" applyFill="1" applyBorder="1" applyAlignment="1">
      <alignment horizontal="center" vertical="center" wrapText="1"/>
    </xf>
    <xf numFmtId="164" fontId="4" fillId="4" borderId="65" xfId="0" applyNumberFormat="1" applyFont="1" applyFill="1" applyBorder="1" applyAlignment="1">
      <alignment horizontal="center" vertical="center" wrapText="1"/>
    </xf>
    <xf numFmtId="164" fontId="4" fillId="4" borderId="66" xfId="0" applyNumberFormat="1" applyFont="1" applyFill="1" applyBorder="1" applyAlignment="1">
      <alignment horizontal="center" vertical="center" wrapText="1"/>
    </xf>
    <xf numFmtId="164" fontId="4" fillId="4" borderId="67" xfId="0" applyNumberFormat="1" applyFont="1" applyFill="1" applyBorder="1" applyAlignment="1">
      <alignment horizontal="center" vertical="center" wrapText="1"/>
    </xf>
    <xf numFmtId="0" fontId="0" fillId="0" borderId="14" xfId="0" applyBorder="1" applyAlignment="1">
      <alignment horizontal="center" vertical="center" wrapText="1"/>
    </xf>
    <xf numFmtId="164" fontId="4" fillId="4" borderId="14" xfId="0" applyNumberFormat="1" applyFont="1" applyFill="1" applyBorder="1" applyAlignment="1">
      <alignment horizontal="center" vertical="center"/>
    </xf>
    <xf numFmtId="164" fontId="47" fillId="4" borderId="14" xfId="0" applyNumberFormat="1" applyFont="1" applyFill="1" applyBorder="1" applyAlignment="1">
      <alignment horizontal="center" vertical="center" wrapText="1"/>
    </xf>
    <xf numFmtId="0" fontId="47" fillId="4" borderId="14" xfId="0" applyFont="1" applyFill="1" applyBorder="1" applyAlignment="1">
      <alignment horizontal="center" vertical="center" wrapText="1"/>
    </xf>
    <xf numFmtId="164" fontId="4" fillId="4" borderId="31" xfId="0" applyNumberFormat="1" applyFont="1" applyFill="1" applyBorder="1" applyAlignment="1">
      <alignment horizontal="center" vertical="center"/>
    </xf>
    <xf numFmtId="0" fontId="13" fillId="11" borderId="28" xfId="0" applyFont="1" applyFill="1" applyBorder="1" applyAlignment="1">
      <alignment horizontal="center" vertical="center" wrapText="1"/>
    </xf>
    <xf numFmtId="9" fontId="13" fillId="11" borderId="28" xfId="0" applyNumberFormat="1" applyFont="1" applyFill="1" applyBorder="1" applyAlignment="1">
      <alignment horizontal="center" vertical="center" wrapText="1"/>
    </xf>
    <xf numFmtId="0" fontId="4" fillId="11" borderId="28" xfId="0" applyFont="1" applyFill="1" applyBorder="1" applyAlignment="1">
      <alignment horizontal="center" vertical="center" wrapText="1"/>
    </xf>
    <xf numFmtId="1" fontId="13" fillId="11" borderId="28" xfId="0" applyNumberFormat="1" applyFont="1" applyFill="1" applyBorder="1" applyAlignment="1">
      <alignment horizontal="center" vertical="center" wrapText="1"/>
    </xf>
    <xf numFmtId="164" fontId="13" fillId="11" borderId="28" xfId="0" applyNumberFormat="1" applyFont="1" applyFill="1" applyBorder="1" applyAlignment="1">
      <alignment horizontal="center" vertical="center"/>
    </xf>
    <xf numFmtId="164" fontId="13" fillId="11" borderId="28" xfId="0" applyNumberFormat="1" applyFont="1" applyFill="1" applyBorder="1" applyAlignment="1">
      <alignment horizontal="center" vertical="center" wrapText="1"/>
    </xf>
    <xf numFmtId="164" fontId="4" fillId="11" borderId="28" xfId="0" applyNumberFormat="1" applyFont="1" applyFill="1" applyBorder="1" applyAlignment="1">
      <alignment horizontal="center" vertical="center" wrapText="1"/>
    </xf>
    <xf numFmtId="164" fontId="0" fillId="11" borderId="28" xfId="0" applyNumberFormat="1" applyFill="1" applyBorder="1" applyAlignment="1">
      <alignment horizontal="center" vertical="center"/>
    </xf>
    <xf numFmtId="164" fontId="9" fillId="11" borderId="28" xfId="0" applyNumberFormat="1" applyFont="1" applyFill="1" applyBorder="1" applyAlignment="1">
      <alignment horizontal="center" vertical="center"/>
    </xf>
    <xf numFmtId="164" fontId="46" fillId="11" borderId="28" xfId="0" applyNumberFormat="1" applyFont="1" applyFill="1" applyBorder="1" applyAlignment="1">
      <alignment horizontal="center" vertical="center"/>
    </xf>
    <xf numFmtId="0" fontId="4" fillId="11" borderId="41" xfId="0" applyFont="1" applyFill="1" applyBorder="1" applyAlignment="1">
      <alignment horizontal="center" vertical="center" wrapText="1"/>
    </xf>
    <xf numFmtId="10" fontId="4" fillId="11" borderId="28" xfId="0" applyNumberFormat="1" applyFont="1" applyFill="1" applyBorder="1" applyAlignment="1">
      <alignment horizontal="center" vertical="center" wrapText="1"/>
    </xf>
    <xf numFmtId="2" fontId="4" fillId="11" borderId="28" xfId="0" applyNumberFormat="1" applyFont="1" applyFill="1" applyBorder="1" applyAlignment="1">
      <alignment horizontal="center" vertical="center" wrapText="1"/>
    </xf>
    <xf numFmtId="0" fontId="4" fillId="11" borderId="45" xfId="0" applyFont="1" applyFill="1" applyBorder="1" applyAlignment="1">
      <alignment horizontal="center" vertical="center" wrapText="1"/>
    </xf>
    <xf numFmtId="164" fontId="4" fillId="11" borderId="93" xfId="0" applyNumberFormat="1" applyFont="1" applyFill="1" applyBorder="1" applyAlignment="1">
      <alignment horizontal="center" vertical="center" wrapText="1"/>
    </xf>
    <xf numFmtId="164" fontId="4" fillId="11" borderId="45" xfId="0" applyNumberFormat="1" applyFont="1" applyFill="1" applyBorder="1" applyAlignment="1">
      <alignment horizontal="center" vertical="center" wrapText="1"/>
    </xf>
    <xf numFmtId="164" fontId="4" fillId="11" borderId="89" xfId="0" applyNumberFormat="1" applyFont="1" applyFill="1" applyBorder="1" applyAlignment="1">
      <alignment horizontal="center" vertical="center" wrapText="1"/>
    </xf>
    <xf numFmtId="164" fontId="4" fillId="11" borderId="90" xfId="0" applyNumberFormat="1" applyFont="1" applyFill="1" applyBorder="1" applyAlignment="1">
      <alignment horizontal="center" vertical="center" wrapText="1"/>
    </xf>
    <xf numFmtId="164" fontId="4" fillId="11" borderId="94" xfId="0" applyNumberFormat="1" applyFont="1" applyFill="1" applyBorder="1" applyAlignment="1">
      <alignment horizontal="center" vertical="center" wrapText="1"/>
    </xf>
    <xf numFmtId="164" fontId="4" fillId="11" borderId="28" xfId="0" applyNumberFormat="1" applyFont="1" applyFill="1" applyBorder="1" applyAlignment="1">
      <alignment horizontal="center" vertical="center"/>
    </xf>
    <xf numFmtId="164" fontId="9" fillId="11" borderId="28" xfId="0" applyNumberFormat="1" applyFont="1" applyFill="1" applyBorder="1" applyAlignment="1">
      <alignment horizontal="center" vertical="center" wrapText="1"/>
    </xf>
    <xf numFmtId="0" fontId="47" fillId="11" borderId="28" xfId="0" applyFont="1" applyFill="1" applyBorder="1" applyAlignment="1">
      <alignment horizontal="center" vertical="center" wrapText="1"/>
    </xf>
    <xf numFmtId="164" fontId="4" fillId="11" borderId="29" xfId="0" applyNumberFormat="1" applyFont="1" applyFill="1" applyBorder="1" applyAlignment="1">
      <alignment horizontal="center" vertical="center"/>
    </xf>
    <xf numFmtId="0" fontId="16" fillId="0" borderId="0" xfId="0" applyFont="1" applyAlignment="1">
      <alignment vertical="center" wrapText="1"/>
    </xf>
    <xf numFmtId="20" fontId="23" fillId="29" borderId="87" xfId="0" applyNumberFormat="1" applyFont="1" applyFill="1" applyBorder="1" applyAlignment="1">
      <alignment horizontal="center" vertical="center" wrapText="1"/>
    </xf>
    <xf numFmtId="20" fontId="25" fillId="2" borderId="85" xfId="0" applyNumberFormat="1" applyFont="1" applyFill="1" applyBorder="1" applyAlignment="1" applyProtection="1">
      <alignment horizontal="right" vertical="center" wrapText="1"/>
      <protection hidden="1"/>
    </xf>
    <xf numFmtId="0" fontId="14" fillId="0" borderId="0" xfId="0" applyFont="1" applyAlignment="1">
      <alignment horizontal="center" vertical="center" wrapText="1"/>
    </xf>
    <xf numFmtId="0" fontId="64" fillId="0" borderId="0" xfId="0" applyFont="1" applyAlignment="1">
      <alignment vertical="center"/>
    </xf>
    <xf numFmtId="0" fontId="48" fillId="0" borderId="0" xfId="0" applyFont="1" applyAlignment="1">
      <alignment horizontal="center" vertical="center" wrapText="1"/>
    </xf>
    <xf numFmtId="0" fontId="51" fillId="0" borderId="0" xfId="0" applyFont="1" applyAlignment="1">
      <alignment horizontal="center" vertical="center" wrapText="1"/>
    </xf>
    <xf numFmtId="164" fontId="0" fillId="0" borderId="0" xfId="0" applyNumberFormat="1"/>
    <xf numFmtId="164" fontId="64" fillId="0" borderId="0" xfId="0" applyNumberFormat="1" applyFont="1" applyAlignment="1">
      <alignment vertical="center"/>
    </xf>
    <xf numFmtId="0" fontId="22" fillId="12" borderId="0" xfId="0" applyFont="1" applyFill="1" applyAlignment="1">
      <alignment horizontal="left" vertical="center" wrapText="1"/>
    </xf>
    <xf numFmtId="9" fontId="22" fillId="12" borderId="0" xfId="1" applyFont="1" applyFill="1" applyBorder="1" applyAlignment="1">
      <alignment horizontal="left" vertical="center" wrapText="1"/>
    </xf>
    <xf numFmtId="0" fontId="24" fillId="0" borderId="0" xfId="0" applyFont="1" applyAlignment="1">
      <alignment vertical="center" wrapText="1"/>
    </xf>
    <xf numFmtId="7" fontId="66" fillId="0" borderId="0" xfId="0" applyNumberFormat="1" applyFont="1" applyAlignment="1" applyProtection="1">
      <alignment vertical="center" wrapText="1"/>
      <protection hidden="1"/>
    </xf>
    <xf numFmtId="0" fontId="13" fillId="29" borderId="1" xfId="0" applyFont="1" applyFill="1" applyBorder="1" applyAlignment="1">
      <alignment horizontal="center" vertical="center" wrapText="1"/>
    </xf>
    <xf numFmtId="0" fontId="13" fillId="29" borderId="15" xfId="0" applyFont="1" applyFill="1" applyBorder="1" applyAlignment="1">
      <alignment horizontal="center" vertical="center" wrapText="1"/>
    </xf>
    <xf numFmtId="44" fontId="24" fillId="4" borderId="48" xfId="101" applyFont="1" applyFill="1" applyBorder="1" applyAlignment="1">
      <alignment vertical="center" wrapText="1"/>
    </xf>
    <xf numFmtId="0" fontId="8" fillId="0" borderId="0" xfId="6" applyAlignment="1">
      <alignment vertical="center"/>
    </xf>
    <xf numFmtId="44" fontId="24" fillId="2" borderId="79" xfId="101" applyFont="1" applyFill="1" applyBorder="1" applyAlignment="1">
      <alignment horizontal="center" vertical="center" wrapText="1"/>
    </xf>
    <xf numFmtId="0" fontId="18" fillId="0" borderId="0" xfId="0" applyFont="1" applyAlignment="1">
      <alignment vertical="center" wrapText="1"/>
    </xf>
    <xf numFmtId="0" fontId="24" fillId="11" borderId="98" xfId="0" applyFont="1" applyFill="1" applyBorder="1" applyAlignment="1">
      <alignment vertical="center" wrapText="1"/>
    </xf>
    <xf numFmtId="0" fontId="77" fillId="11" borderId="98" xfId="0" applyFont="1" applyFill="1" applyBorder="1" applyAlignment="1">
      <alignment horizontal="right" vertical="center" wrapText="1"/>
    </xf>
    <xf numFmtId="9" fontId="62" fillId="4" borderId="1" xfId="1" applyFont="1" applyFill="1" applyBorder="1" applyAlignment="1">
      <alignment horizontal="center" vertical="center" wrapText="1"/>
    </xf>
    <xf numFmtId="0" fontId="80" fillId="0" borderId="0" xfId="0" applyFont="1" applyAlignment="1">
      <alignment vertical="center"/>
    </xf>
    <xf numFmtId="164" fontId="24" fillId="4" borderId="83" xfId="0" applyNumberFormat="1" applyFont="1" applyFill="1" applyBorder="1" applyAlignment="1">
      <alignment horizontal="right" vertical="center" wrapText="1"/>
    </xf>
    <xf numFmtId="164" fontId="24" fillId="2" borderId="95" xfId="0" applyNumberFormat="1" applyFont="1" applyFill="1" applyBorder="1" applyAlignment="1">
      <alignment horizontal="right" vertical="center" wrapText="1"/>
    </xf>
    <xf numFmtId="0" fontId="23" fillId="0" borderId="0" xfId="0" applyFont="1" applyAlignment="1">
      <alignment horizontal="center" vertical="center" wrapText="1"/>
    </xf>
    <xf numFmtId="0" fontId="47" fillId="0" borderId="0" xfId="0" applyFont="1" applyAlignment="1">
      <alignment horizontal="center" vertical="center" wrapText="1"/>
    </xf>
    <xf numFmtId="0" fontId="4" fillId="0" borderId="0" xfId="0" applyFont="1" applyAlignment="1">
      <alignment horizontal="center" vertical="center" wrapText="1"/>
    </xf>
    <xf numFmtId="7" fontId="88" fillId="0" borderId="0" xfId="0" applyNumberFormat="1" applyFont="1" applyAlignment="1" applyProtection="1">
      <alignment vertical="center" wrapText="1"/>
      <protection hidden="1"/>
    </xf>
    <xf numFmtId="7" fontId="87" fillId="0" borderId="0" xfId="0" applyNumberFormat="1" applyFont="1" applyAlignment="1" applyProtection="1">
      <alignment vertical="center" wrapText="1"/>
      <protection hidden="1"/>
    </xf>
    <xf numFmtId="0" fontId="12" fillId="0" borderId="0" xfId="0" applyFont="1" applyAlignment="1">
      <alignment vertical="center" wrapText="1"/>
    </xf>
    <xf numFmtId="0" fontId="4" fillId="8" borderId="46" xfId="0" applyFont="1" applyFill="1" applyBorder="1" applyAlignment="1">
      <alignment horizontal="center" vertical="center" wrapText="1"/>
    </xf>
    <xf numFmtId="0" fontId="4" fillId="8" borderId="61" xfId="0" applyFont="1" applyFill="1" applyBorder="1" applyAlignment="1">
      <alignment horizontal="center" vertical="center" wrapText="1"/>
    </xf>
    <xf numFmtId="0" fontId="47" fillId="6" borderId="0" xfId="0" applyFont="1" applyFill="1" applyAlignment="1">
      <alignment horizontal="center" vertical="center" wrapText="1"/>
    </xf>
    <xf numFmtId="0" fontId="12" fillId="6" borderId="0" xfId="0" applyFont="1" applyFill="1" applyAlignment="1">
      <alignment vertical="center" wrapText="1"/>
    </xf>
    <xf numFmtId="0" fontId="76" fillId="34" borderId="19" xfId="0" applyFont="1" applyFill="1" applyBorder="1" applyAlignment="1">
      <alignment horizontal="center" vertical="center" wrapText="1"/>
    </xf>
    <xf numFmtId="0" fontId="23" fillId="0" borderId="1" xfId="0" applyFont="1" applyBorder="1" applyAlignment="1" applyProtection="1">
      <alignment vertical="center"/>
      <protection locked="0"/>
    </xf>
    <xf numFmtId="9" fontId="24" fillId="4" borderId="99" xfId="1" applyFont="1" applyFill="1" applyBorder="1" applyAlignment="1">
      <alignment vertical="center" wrapText="1"/>
    </xf>
    <xf numFmtId="164" fontId="24" fillId="4" borderId="99" xfId="0" applyNumberFormat="1" applyFont="1" applyFill="1" applyBorder="1" applyAlignment="1">
      <alignment vertical="center" wrapText="1"/>
    </xf>
    <xf numFmtId="164" fontId="77" fillId="4" borderId="99" xfId="0" applyNumberFormat="1" applyFont="1" applyFill="1" applyBorder="1" applyAlignment="1">
      <alignment vertical="center" wrapText="1"/>
    </xf>
    <xf numFmtId="0" fontId="47" fillId="10" borderId="2" xfId="0" applyFont="1" applyFill="1" applyBorder="1" applyAlignment="1">
      <alignment horizontal="center" vertical="center" wrapText="1"/>
    </xf>
    <xf numFmtId="0" fontId="13" fillId="10" borderId="2" xfId="0" applyFont="1" applyFill="1" applyBorder="1" applyAlignment="1">
      <alignment horizontal="center" vertical="center" wrapText="1"/>
    </xf>
    <xf numFmtId="0" fontId="4" fillId="6" borderId="14" xfId="0" applyFont="1" applyFill="1" applyBorder="1" applyAlignment="1" applyProtection="1">
      <alignment horizontal="center" vertical="center" wrapText="1"/>
      <protection locked="0"/>
    </xf>
    <xf numFmtId="0" fontId="0" fillId="0" borderId="0" xfId="0" applyAlignment="1">
      <alignment horizontal="center" wrapText="1"/>
    </xf>
    <xf numFmtId="9" fontId="4" fillId="6" borderId="14" xfId="1" applyFont="1" applyFill="1" applyBorder="1" applyAlignment="1" applyProtection="1">
      <alignment horizontal="center" vertical="center" wrapText="1"/>
      <protection locked="0"/>
    </xf>
    <xf numFmtId="0" fontId="47" fillId="11" borderId="27" xfId="0" applyFont="1" applyFill="1" applyBorder="1" applyAlignment="1">
      <alignment horizontal="center" vertical="center"/>
    </xf>
    <xf numFmtId="0" fontId="2" fillId="2" borderId="106" xfId="0" applyFont="1" applyFill="1" applyBorder="1" applyAlignment="1">
      <alignment horizontal="right" vertical="center"/>
    </xf>
    <xf numFmtId="164" fontId="2" fillId="2" borderId="45" xfId="0" applyNumberFormat="1" applyFont="1" applyFill="1" applyBorder="1" applyAlignment="1">
      <alignment vertical="center"/>
    </xf>
    <xf numFmtId="164" fontId="2" fillId="2" borderId="32" xfId="0" applyNumberFormat="1" applyFont="1" applyFill="1" applyBorder="1" applyAlignment="1">
      <alignment vertical="center"/>
    </xf>
    <xf numFmtId="164" fontId="46" fillId="2" borderId="61" xfId="0" applyNumberFormat="1" applyFont="1" applyFill="1" applyBorder="1" applyAlignment="1">
      <alignment vertical="center"/>
    </xf>
    <xf numFmtId="49" fontId="13" fillId="11" borderId="29" xfId="0" applyNumberFormat="1" applyFont="1" applyFill="1" applyBorder="1" applyAlignment="1">
      <alignment horizontal="center" vertical="center" wrapText="1"/>
    </xf>
    <xf numFmtId="0" fontId="4" fillId="0" borderId="46" xfId="0" applyFont="1" applyBorder="1" applyAlignment="1" applyProtection="1">
      <alignment horizontal="center" vertical="center" wrapText="1"/>
      <protection locked="0"/>
    </xf>
    <xf numFmtId="9" fontId="4" fillId="0" borderId="46" xfId="1" applyFont="1" applyBorder="1" applyAlignment="1" applyProtection="1">
      <alignment horizontal="center" vertical="center" wrapText="1"/>
      <protection locked="0"/>
    </xf>
    <xf numFmtId="164" fontId="47" fillId="4" borderId="32" xfId="0" applyNumberFormat="1" applyFont="1" applyFill="1" applyBorder="1" applyAlignment="1">
      <alignment horizontal="center" vertical="center"/>
    </xf>
    <xf numFmtId="164" fontId="47" fillId="4" borderId="28" xfId="0" applyNumberFormat="1" applyFont="1" applyFill="1" applyBorder="1" applyAlignment="1">
      <alignment horizontal="center" vertical="center"/>
    </xf>
    <xf numFmtId="164" fontId="2" fillId="4" borderId="45" xfId="0" applyNumberFormat="1" applyFont="1" applyFill="1" applyBorder="1" applyAlignment="1">
      <alignment horizontal="center" vertical="center"/>
    </xf>
    <xf numFmtId="44" fontId="2" fillId="2" borderId="4" xfId="0" applyNumberFormat="1" applyFont="1" applyFill="1" applyBorder="1" applyAlignment="1">
      <alignment vertical="center"/>
    </xf>
    <xf numFmtId="44" fontId="2" fillId="2" borderId="105" xfId="0" applyNumberFormat="1" applyFont="1" applyFill="1" applyBorder="1" applyAlignment="1">
      <alignment vertical="center"/>
    </xf>
    <xf numFmtId="44" fontId="2" fillId="2" borderId="61" xfId="0" applyNumberFormat="1" applyFont="1" applyFill="1" applyBorder="1" applyAlignment="1">
      <alignment vertical="center"/>
    </xf>
    <xf numFmtId="0" fontId="47" fillId="4" borderId="46" xfId="0" applyFont="1" applyFill="1" applyBorder="1" applyAlignment="1">
      <alignment horizontal="center" vertical="center" wrapText="1"/>
    </xf>
    <xf numFmtId="164" fontId="2" fillId="2" borderId="46" xfId="0" applyNumberFormat="1" applyFont="1" applyFill="1" applyBorder="1" applyAlignment="1">
      <alignment vertical="center" wrapText="1"/>
    </xf>
    <xf numFmtId="164" fontId="2" fillId="2" borderId="61" xfId="0" applyNumberFormat="1" applyFont="1" applyFill="1" applyBorder="1" applyAlignment="1">
      <alignment vertical="center" wrapText="1"/>
    </xf>
    <xf numFmtId="0" fontId="2" fillId="2" borderId="63" xfId="0" applyFont="1" applyFill="1" applyBorder="1" applyAlignment="1">
      <alignment vertical="center" wrapText="1"/>
    </xf>
    <xf numFmtId="0" fontId="2" fillId="2" borderId="46" xfId="0" applyFont="1" applyFill="1" applyBorder="1" applyAlignment="1">
      <alignment horizontal="right" vertical="center" wrapText="1"/>
    </xf>
    <xf numFmtId="164" fontId="2" fillId="2" borderId="46" xfId="0" applyNumberFormat="1" applyFont="1" applyFill="1" applyBorder="1" applyAlignment="1">
      <alignment horizontal="center" vertical="center" wrapText="1"/>
    </xf>
    <xf numFmtId="164" fontId="2" fillId="2" borderId="46" xfId="0" applyNumberFormat="1" applyFont="1" applyFill="1" applyBorder="1" applyAlignment="1">
      <alignment horizontal="right" vertical="center" wrapText="1"/>
    </xf>
    <xf numFmtId="0" fontId="2" fillId="2" borderId="69" xfId="0" applyFont="1" applyFill="1" applyBorder="1" applyAlignment="1">
      <alignment vertical="center" wrapText="1"/>
    </xf>
    <xf numFmtId="0" fontId="47" fillId="9" borderId="15" xfId="0" applyFont="1" applyFill="1" applyBorder="1" applyAlignment="1">
      <alignment horizontal="center" vertical="center" wrapText="1"/>
    </xf>
    <xf numFmtId="0" fontId="13" fillId="9" borderId="15" xfId="0" applyFont="1" applyFill="1" applyBorder="1" applyAlignment="1">
      <alignment horizontal="center" vertical="center" wrapText="1"/>
    </xf>
    <xf numFmtId="0" fontId="2" fillId="2" borderId="63" xfId="0" applyFont="1" applyFill="1" applyBorder="1" applyAlignment="1">
      <alignment horizontal="right" vertical="center" wrapText="1"/>
    </xf>
    <xf numFmtId="0" fontId="2" fillId="2" borderId="46" xfId="0" applyFont="1" applyFill="1" applyBorder="1" applyAlignment="1">
      <alignment vertical="center" wrapText="1"/>
    </xf>
    <xf numFmtId="0" fontId="48" fillId="0" borderId="0" xfId="0" applyFont="1" applyAlignment="1">
      <alignment vertical="center" wrapText="1"/>
    </xf>
    <xf numFmtId="20" fontId="23" fillId="10" borderId="15" xfId="0" applyNumberFormat="1" applyFont="1" applyFill="1" applyBorder="1" applyAlignment="1">
      <alignment horizontal="center" vertical="center" wrapText="1"/>
    </xf>
    <xf numFmtId="0" fontId="82" fillId="10" borderId="1" xfId="0" applyFont="1" applyFill="1" applyBorder="1" applyAlignment="1">
      <alignment horizontal="center" vertical="center" wrapText="1"/>
    </xf>
    <xf numFmtId="0" fontId="78" fillId="10" borderId="1" xfId="0" applyFont="1" applyFill="1" applyBorder="1" applyAlignment="1">
      <alignment horizontal="center" vertical="center" wrapText="1"/>
    </xf>
    <xf numFmtId="0" fontId="83" fillId="10" borderId="1" xfId="0" applyFont="1" applyFill="1" applyBorder="1" applyAlignment="1">
      <alignment horizontal="center" vertical="center" wrapText="1"/>
    </xf>
    <xf numFmtId="0" fontId="84" fillId="10" borderId="1" xfId="0" applyFont="1" applyFill="1" applyBorder="1" applyAlignment="1">
      <alignment horizontal="center" vertical="center" wrapText="1"/>
    </xf>
    <xf numFmtId="0" fontId="24" fillId="3" borderId="1" xfId="0" applyFont="1" applyFill="1" applyBorder="1" applyAlignment="1">
      <alignment horizontal="center" vertical="center" wrapText="1"/>
    </xf>
    <xf numFmtId="0" fontId="4" fillId="8" borderId="28" xfId="0" applyFont="1" applyFill="1" applyBorder="1" applyAlignment="1">
      <alignment horizontal="center" vertical="center" wrapText="1"/>
    </xf>
    <xf numFmtId="0" fontId="4" fillId="10" borderId="111" xfId="0" applyFont="1" applyFill="1" applyBorder="1" applyAlignment="1">
      <alignment horizontal="center" vertical="center" wrapText="1"/>
    </xf>
    <xf numFmtId="0" fontId="76" fillId="34" borderId="25" xfId="0" applyFont="1" applyFill="1" applyBorder="1" applyAlignment="1">
      <alignment horizontal="center" vertical="center" wrapText="1"/>
    </xf>
    <xf numFmtId="0" fontId="76" fillId="34" borderId="18" xfId="0" applyFont="1" applyFill="1" applyBorder="1" applyAlignment="1">
      <alignment horizontal="center" vertical="center" wrapText="1"/>
    </xf>
    <xf numFmtId="0" fontId="4" fillId="8" borderId="63" xfId="0" applyFont="1" applyFill="1" applyBorder="1" applyAlignment="1">
      <alignment horizontal="center" vertical="center" wrapText="1"/>
    </xf>
    <xf numFmtId="0" fontId="93" fillId="11" borderId="112" xfId="0" applyFont="1" applyFill="1" applyBorder="1" applyAlignment="1">
      <alignment horizontal="center" vertical="center" wrapText="1"/>
    </xf>
    <xf numFmtId="0" fontId="4" fillId="8" borderId="70" xfId="0" applyFont="1" applyFill="1" applyBorder="1" applyAlignment="1">
      <alignment horizontal="center" vertical="center" wrapText="1"/>
    </xf>
    <xf numFmtId="0" fontId="4" fillId="8" borderId="71" xfId="0" applyFont="1" applyFill="1" applyBorder="1" applyAlignment="1">
      <alignment horizontal="center" vertical="center" wrapText="1"/>
    </xf>
    <xf numFmtId="0" fontId="4" fillId="8" borderId="62" xfId="0" applyFont="1" applyFill="1" applyBorder="1" applyAlignment="1">
      <alignment horizontal="center" vertical="center" wrapText="1"/>
    </xf>
    <xf numFmtId="0" fontId="4" fillId="8" borderId="42" xfId="0" applyFont="1" applyFill="1" applyBorder="1" applyAlignment="1">
      <alignment horizontal="center" vertical="center" wrapText="1"/>
    </xf>
    <xf numFmtId="0" fontId="4" fillId="8" borderId="45" xfId="0" applyFont="1" applyFill="1" applyBorder="1" applyAlignment="1">
      <alignment horizontal="center" vertical="center" wrapText="1"/>
    </xf>
    <xf numFmtId="0" fontId="4" fillId="4" borderId="29" xfId="0" applyFont="1" applyFill="1" applyBorder="1" applyAlignment="1">
      <alignment horizontal="center" vertical="center" wrapText="1"/>
    </xf>
    <xf numFmtId="0" fontId="4" fillId="0" borderId="14" xfId="0" applyFont="1" applyBorder="1" applyAlignment="1">
      <alignment horizontal="center" vertical="center" wrapText="1"/>
    </xf>
    <xf numFmtId="10" fontId="4" fillId="4" borderId="26" xfId="0" applyNumberFormat="1" applyFont="1" applyFill="1" applyBorder="1" applyAlignment="1">
      <alignment horizontal="center" vertical="center" wrapText="1"/>
    </xf>
    <xf numFmtId="0" fontId="47" fillId="37" borderId="42" xfId="0" applyFont="1" applyFill="1" applyBorder="1" applyAlignment="1">
      <alignment horizontal="center" vertical="center" wrapText="1"/>
    </xf>
    <xf numFmtId="0" fontId="47" fillId="10" borderId="42" xfId="0" applyFont="1" applyFill="1" applyBorder="1" applyAlignment="1">
      <alignment horizontal="center" vertical="center" wrapText="1"/>
    </xf>
    <xf numFmtId="0" fontId="47" fillId="11" borderId="42" xfId="0" applyFont="1" applyFill="1" applyBorder="1" applyAlignment="1">
      <alignment horizontal="center" vertical="center" wrapText="1"/>
    </xf>
    <xf numFmtId="0" fontId="47" fillId="10" borderId="44" xfId="0" applyFont="1" applyFill="1" applyBorder="1" applyAlignment="1">
      <alignment horizontal="center" vertical="center" wrapText="1"/>
    </xf>
    <xf numFmtId="0" fontId="47" fillId="9" borderId="101" xfId="0" applyFont="1" applyFill="1" applyBorder="1" applyAlignment="1">
      <alignment horizontal="center" vertical="center" wrapText="1"/>
    </xf>
    <xf numFmtId="0" fontId="47" fillId="9" borderId="42" xfId="0" applyFont="1" applyFill="1" applyBorder="1" applyAlignment="1">
      <alignment horizontal="center" vertical="center" wrapText="1"/>
    </xf>
    <xf numFmtId="0" fontId="47" fillId="9" borderId="62" xfId="0" applyFont="1" applyFill="1" applyBorder="1" applyAlignment="1">
      <alignment horizontal="center" vertical="center" wrapText="1"/>
    </xf>
    <xf numFmtId="0" fontId="47" fillId="9" borderId="109" xfId="0" applyFont="1" applyFill="1" applyBorder="1" applyAlignment="1">
      <alignment horizontal="center" vertical="center" wrapText="1"/>
    </xf>
    <xf numFmtId="0" fontId="47" fillId="9" borderId="107" xfId="0" applyFont="1" applyFill="1" applyBorder="1" applyAlignment="1">
      <alignment horizontal="center" vertical="center" wrapText="1"/>
    </xf>
    <xf numFmtId="0" fontId="47" fillId="9" borderId="110" xfId="0" applyFont="1" applyFill="1" applyBorder="1" applyAlignment="1">
      <alignment horizontal="center" vertical="center" wrapText="1"/>
    </xf>
    <xf numFmtId="0" fontId="47" fillId="9" borderId="108" xfId="0" applyFont="1" applyFill="1" applyBorder="1" applyAlignment="1">
      <alignment horizontal="center" vertical="center" wrapText="1"/>
    </xf>
    <xf numFmtId="0" fontId="47" fillId="29" borderId="42" xfId="0" applyFont="1" applyFill="1" applyBorder="1" applyAlignment="1">
      <alignment horizontal="center" vertical="center" wrapText="1"/>
    </xf>
    <xf numFmtId="0" fontId="47" fillId="29" borderId="44" xfId="0" applyFont="1" applyFill="1" applyBorder="1" applyAlignment="1">
      <alignment horizontal="center" vertical="center" wrapText="1"/>
    </xf>
    <xf numFmtId="0" fontId="62" fillId="4" borderId="16" xfId="0" applyFont="1" applyFill="1" applyBorder="1" applyAlignment="1">
      <alignment horizontal="center" vertical="center" wrapText="1"/>
    </xf>
    <xf numFmtId="0" fontId="62" fillId="4" borderId="121" xfId="0" applyFont="1" applyFill="1" applyBorder="1" applyAlignment="1">
      <alignment horizontal="center" vertical="center" wrapText="1"/>
    </xf>
    <xf numFmtId="0" fontId="62" fillId="4" borderId="122" xfId="0" applyFont="1" applyFill="1" applyBorder="1" applyAlignment="1">
      <alignment horizontal="center" vertical="center" wrapText="1"/>
    </xf>
    <xf numFmtId="9" fontId="62" fillId="4" borderId="122" xfId="1" applyFont="1" applyFill="1" applyBorder="1" applyAlignment="1">
      <alignment horizontal="center" vertical="center" wrapText="1"/>
    </xf>
    <xf numFmtId="0" fontId="23" fillId="29" borderId="25" xfId="0" applyFont="1" applyFill="1" applyBorder="1" applyAlignment="1">
      <alignment horizontal="center" vertical="center" wrapText="1"/>
    </xf>
    <xf numFmtId="0" fontId="23" fillId="29" borderId="18" xfId="0" applyFont="1" applyFill="1" applyBorder="1" applyAlignment="1">
      <alignment horizontal="center" vertical="center" wrapText="1"/>
    </xf>
    <xf numFmtId="9" fontId="23" fillId="29" borderId="18" xfId="1" applyFont="1" applyFill="1" applyBorder="1" applyAlignment="1">
      <alignment horizontal="center" vertical="center" wrapText="1"/>
    </xf>
    <xf numFmtId="0" fontId="62" fillId="4" borderId="30" xfId="0" applyFont="1" applyFill="1" applyBorder="1" applyAlignment="1">
      <alignment horizontal="center" vertical="center" wrapText="1"/>
    </xf>
    <xf numFmtId="0" fontId="62" fillId="4" borderId="14" xfId="0" applyFont="1" applyFill="1" applyBorder="1" applyAlignment="1">
      <alignment horizontal="center" vertical="center" wrapText="1"/>
    </xf>
    <xf numFmtId="9" fontId="62" fillId="4" borderId="14" xfId="1" applyFont="1" applyFill="1" applyBorder="1" applyAlignment="1">
      <alignment horizontal="center" vertical="center" wrapText="1"/>
    </xf>
    <xf numFmtId="0" fontId="62" fillId="4" borderId="17" xfId="0" applyFont="1" applyFill="1" applyBorder="1" applyAlignment="1">
      <alignment horizontal="center" vertical="center" wrapText="1"/>
    </xf>
    <xf numFmtId="0" fontId="62" fillId="4" borderId="11" xfId="0" applyFont="1" applyFill="1" applyBorder="1" applyAlignment="1">
      <alignment horizontal="center" vertical="center" wrapText="1"/>
    </xf>
    <xf numFmtId="9" fontId="62" fillId="4" borderId="11" xfId="1" applyFont="1" applyFill="1" applyBorder="1" applyAlignment="1">
      <alignment horizontal="center" vertical="center" wrapText="1"/>
    </xf>
    <xf numFmtId="44" fontId="24" fillId="2" borderId="28" xfId="101" applyFont="1" applyFill="1" applyBorder="1" applyAlignment="1">
      <alignment horizontal="center" vertical="center" wrapText="1"/>
    </xf>
    <xf numFmtId="20" fontId="24" fillId="8" borderId="43" xfId="0" applyNumberFormat="1" applyFont="1" applyFill="1" applyBorder="1" applyAlignment="1">
      <alignment horizontal="center" vertical="center" wrapText="1"/>
    </xf>
    <xf numFmtId="44" fontId="24" fillId="4" borderId="126" xfId="101" applyFont="1" applyFill="1" applyBorder="1" applyAlignment="1">
      <alignment horizontal="center" vertical="center" wrapText="1"/>
    </xf>
    <xf numFmtId="164" fontId="24" fillId="4" borderId="127" xfId="0" applyNumberFormat="1" applyFont="1" applyFill="1" applyBorder="1" applyAlignment="1">
      <alignment horizontal="center" vertical="center" wrapText="1"/>
    </xf>
    <xf numFmtId="20" fontId="24" fillId="8" borderId="17" xfId="0" applyNumberFormat="1" applyFont="1" applyFill="1" applyBorder="1" applyAlignment="1">
      <alignment horizontal="center" vertical="center" wrapText="1"/>
    </xf>
    <xf numFmtId="44" fontId="24" fillId="4" borderId="86" xfId="101" applyFont="1" applyFill="1" applyBorder="1" applyAlignment="1">
      <alignment horizontal="center" vertical="center" wrapText="1"/>
    </xf>
    <xf numFmtId="164" fontId="24" fillId="4" borderId="128" xfId="0" applyNumberFormat="1" applyFont="1" applyFill="1" applyBorder="1" applyAlignment="1">
      <alignment horizontal="center" vertical="center" wrapText="1"/>
    </xf>
    <xf numFmtId="20" fontId="55" fillId="30" borderId="27" xfId="0" applyNumberFormat="1" applyFont="1" applyFill="1" applyBorder="1" applyAlignment="1">
      <alignment horizontal="center" vertical="center" wrapText="1"/>
    </xf>
    <xf numFmtId="8" fontId="104" fillId="46" borderId="111" xfId="0" applyNumberFormat="1" applyFont="1" applyFill="1" applyBorder="1" applyAlignment="1">
      <alignment horizontal="center" vertical="center"/>
    </xf>
    <xf numFmtId="0" fontId="15" fillId="6" borderId="0" xfId="0" applyFont="1" applyFill="1"/>
    <xf numFmtId="164" fontId="80" fillId="0" borderId="2" xfId="0" applyNumberFormat="1" applyFont="1" applyBorder="1" applyAlignment="1" applyProtection="1">
      <alignment vertical="center"/>
      <protection locked="0"/>
    </xf>
    <xf numFmtId="0" fontId="80" fillId="0" borderId="2" xfId="0" applyFont="1" applyBorder="1" applyAlignment="1" applyProtection="1">
      <alignment vertical="center"/>
      <protection locked="0"/>
    </xf>
    <xf numFmtId="0" fontId="82" fillId="10" borderId="42" xfId="0" applyFont="1" applyFill="1" applyBorder="1" applyAlignment="1">
      <alignment horizontal="center" vertical="center" wrapText="1"/>
    </xf>
    <xf numFmtId="0" fontId="82" fillId="10" borderId="62" xfId="0" applyFont="1" applyFill="1" applyBorder="1" applyAlignment="1">
      <alignment horizontal="center" vertical="center" wrapText="1"/>
    </xf>
    <xf numFmtId="0" fontId="112" fillId="10" borderId="28" xfId="0" applyFont="1" applyFill="1" applyBorder="1" applyAlignment="1">
      <alignment horizontal="center" vertical="center" wrapText="1"/>
    </xf>
    <xf numFmtId="0" fontId="84" fillId="10" borderId="45" xfId="0" applyFont="1" applyFill="1" applyBorder="1" applyAlignment="1">
      <alignment horizontal="center" vertical="center" wrapText="1"/>
    </xf>
    <xf numFmtId="164" fontId="80" fillId="4" borderId="28" xfId="0" applyNumberFormat="1" applyFont="1" applyFill="1" applyBorder="1" applyAlignment="1">
      <alignment horizontal="center" vertical="center" wrapText="1"/>
    </xf>
    <xf numFmtId="164" fontId="80" fillId="4" borderId="29" xfId="0" applyNumberFormat="1" applyFont="1" applyFill="1" applyBorder="1" applyAlignment="1">
      <alignment horizontal="center" vertical="center" wrapText="1"/>
    </xf>
    <xf numFmtId="20" fontId="23" fillId="6" borderId="0" xfId="0" applyNumberFormat="1" applyFont="1" applyFill="1" applyAlignment="1">
      <alignment vertical="center" wrapText="1"/>
    </xf>
    <xf numFmtId="164" fontId="80" fillId="4" borderId="1" xfId="0" applyNumberFormat="1" applyFont="1" applyFill="1" applyBorder="1" applyAlignment="1">
      <alignment horizontal="center" vertical="center" wrapText="1"/>
    </xf>
    <xf numFmtId="0" fontId="78" fillId="12" borderId="130" xfId="0" applyFont="1" applyFill="1" applyBorder="1" applyAlignment="1">
      <alignment horizontal="center" vertical="center" wrapText="1"/>
    </xf>
    <xf numFmtId="0" fontId="23" fillId="8" borderId="27" xfId="0" applyFont="1" applyFill="1" applyBorder="1" applyAlignment="1">
      <alignment vertical="center" wrapText="1"/>
    </xf>
    <xf numFmtId="164" fontId="80" fillId="4" borderId="28" xfId="6" applyNumberFormat="1" applyFont="1" applyFill="1" applyBorder="1" applyAlignment="1">
      <alignment vertical="center"/>
    </xf>
    <xf numFmtId="0" fontId="23" fillId="8" borderId="28" xfId="0" applyFont="1" applyFill="1" applyBorder="1" applyAlignment="1">
      <alignment vertical="center" wrapText="1"/>
    </xf>
    <xf numFmtId="164" fontId="80" fillId="4" borderId="45" xfId="6" applyNumberFormat="1" applyFont="1" applyFill="1" applyBorder="1" applyAlignment="1">
      <alignment vertical="center"/>
    </xf>
    <xf numFmtId="0" fontId="23" fillId="8" borderId="16" xfId="0" applyFont="1" applyFill="1" applyBorder="1" applyAlignment="1">
      <alignment vertical="center" wrapText="1"/>
    </xf>
    <xf numFmtId="0" fontId="23" fillId="8" borderId="1" xfId="0" applyFont="1" applyFill="1" applyBorder="1" applyAlignment="1">
      <alignment vertical="center" wrapText="1"/>
    </xf>
    <xf numFmtId="0" fontId="81" fillId="8" borderId="1" xfId="0" applyFont="1" applyFill="1" applyBorder="1" applyAlignment="1">
      <alignment vertical="center" wrapText="1"/>
    </xf>
    <xf numFmtId="0" fontId="81" fillId="8" borderId="15" xfId="0" applyFont="1" applyFill="1" applyBorder="1" applyAlignment="1">
      <alignment vertical="center" wrapText="1"/>
    </xf>
    <xf numFmtId="164" fontId="23" fillId="4" borderId="28" xfId="0" applyNumberFormat="1" applyFont="1" applyFill="1" applyBorder="1" applyAlignment="1">
      <alignment vertical="center"/>
    </xf>
    <xf numFmtId="164" fontId="23" fillId="4" borderId="29" xfId="0" applyNumberFormat="1" applyFont="1" applyFill="1" applyBorder="1" applyAlignment="1">
      <alignment vertical="center"/>
    </xf>
    <xf numFmtId="164" fontId="80" fillId="6" borderId="0" xfId="6" applyNumberFormat="1" applyFont="1" applyFill="1" applyBorder="1" applyAlignment="1">
      <alignment vertical="center"/>
    </xf>
    <xf numFmtId="0" fontId="81" fillId="6" borderId="0" xfId="0" applyFont="1" applyFill="1" applyAlignment="1">
      <alignment vertical="center" wrapText="1"/>
    </xf>
    <xf numFmtId="164" fontId="23" fillId="6" borderId="0" xfId="0" applyNumberFormat="1" applyFont="1" applyFill="1" applyAlignment="1">
      <alignment vertical="center"/>
    </xf>
    <xf numFmtId="164" fontId="23" fillId="6" borderId="0" xfId="0" applyNumberFormat="1" applyFont="1" applyFill="1" applyAlignment="1">
      <alignment vertical="center" wrapText="1"/>
    </xf>
    <xf numFmtId="0" fontId="81" fillId="6" borderId="0" xfId="0" applyFont="1" applyFill="1" applyAlignment="1">
      <alignment vertical="center"/>
    </xf>
    <xf numFmtId="0" fontId="80" fillId="6" borderId="0" xfId="0" applyFont="1" applyFill="1" applyAlignment="1">
      <alignment vertical="center"/>
    </xf>
    <xf numFmtId="0" fontId="10" fillId="29" borderId="0" xfId="0" applyFont="1" applyFill="1" applyAlignment="1">
      <alignment horizontal="center" vertical="center"/>
    </xf>
    <xf numFmtId="0" fontId="66" fillId="26" borderId="7" xfId="0" applyFont="1" applyFill="1" applyBorder="1" applyAlignment="1">
      <alignment horizontal="center" vertical="center" wrapText="1"/>
    </xf>
    <xf numFmtId="0" fontId="66" fillId="26" borderId="0" xfId="0" applyFont="1" applyFill="1" applyAlignment="1">
      <alignment horizontal="center" vertical="center" wrapText="1"/>
    </xf>
    <xf numFmtId="164" fontId="0" fillId="0" borderId="0" xfId="0" applyNumberFormat="1" applyAlignment="1">
      <alignment wrapText="1"/>
    </xf>
    <xf numFmtId="0" fontId="63" fillId="0" borderId="0" xfId="0" applyFont="1" applyAlignment="1">
      <alignment horizontal="left" vertical="center" wrapText="1"/>
    </xf>
    <xf numFmtId="0" fontId="63" fillId="0" borderId="0" xfId="0" applyFont="1" applyAlignment="1">
      <alignment horizontal="left" vertical="center"/>
    </xf>
    <xf numFmtId="0" fontId="63" fillId="0" borderId="0" xfId="0" quotePrefix="1" applyFont="1" applyAlignment="1">
      <alignment horizontal="left" vertical="center"/>
    </xf>
    <xf numFmtId="20" fontId="23" fillId="29" borderId="44" xfId="0" applyNumberFormat="1" applyFont="1" applyFill="1" applyBorder="1" applyAlignment="1">
      <alignment horizontal="center" vertical="center" wrapText="1"/>
    </xf>
    <xf numFmtId="20" fontId="23" fillId="29" borderId="43" xfId="0" applyNumberFormat="1" applyFont="1" applyFill="1" applyBorder="1" applyAlignment="1">
      <alignment horizontal="center" vertical="center" wrapText="1"/>
    </xf>
    <xf numFmtId="20" fontId="23" fillId="29" borderId="135" xfId="0" applyNumberFormat="1" applyFont="1" applyFill="1" applyBorder="1" applyAlignment="1">
      <alignment horizontal="center" vertical="center" wrapText="1"/>
    </xf>
    <xf numFmtId="20" fontId="23" fillId="29" borderId="1" xfId="0" applyNumberFormat="1" applyFont="1" applyFill="1" applyBorder="1" applyAlignment="1">
      <alignment horizontal="center" vertical="center" wrapText="1"/>
    </xf>
    <xf numFmtId="20" fontId="23" fillId="9" borderId="136" xfId="0" applyNumberFormat="1" applyFont="1" applyFill="1" applyBorder="1" applyAlignment="1">
      <alignment horizontal="center" vertical="center" wrapText="1"/>
    </xf>
    <xf numFmtId="164" fontId="23" fillId="9" borderId="1" xfId="0" applyNumberFormat="1" applyFont="1" applyFill="1" applyBorder="1" applyAlignment="1">
      <alignment horizontal="center" vertical="center" wrapText="1"/>
    </xf>
    <xf numFmtId="20" fontId="23" fillId="9" borderId="1" xfId="0" applyNumberFormat="1" applyFont="1" applyFill="1" applyBorder="1" applyAlignment="1">
      <alignment horizontal="center" vertical="center" wrapText="1"/>
    </xf>
    <xf numFmtId="20" fontId="23" fillId="9" borderId="15" xfId="0" applyNumberFormat="1" applyFont="1" applyFill="1" applyBorder="1" applyAlignment="1">
      <alignment horizontal="center" vertical="center" wrapText="1"/>
    </xf>
    <xf numFmtId="20" fontId="23" fillId="9" borderId="16" xfId="0" applyNumberFormat="1" applyFont="1" applyFill="1" applyBorder="1" applyAlignment="1">
      <alignment horizontal="center" vertical="center" wrapText="1"/>
    </xf>
    <xf numFmtId="164" fontId="23" fillId="9" borderId="137" xfId="0" applyNumberFormat="1" applyFont="1" applyFill="1" applyBorder="1" applyAlignment="1">
      <alignment horizontal="center" vertical="center" wrapText="1"/>
    </xf>
    <xf numFmtId="164" fontId="80" fillId="4" borderId="138" xfId="0" applyNumberFormat="1" applyFont="1" applyFill="1" applyBorder="1" applyAlignment="1">
      <alignment horizontal="center" vertical="center" wrapText="1"/>
    </xf>
    <xf numFmtId="164" fontId="80" fillId="4" borderId="139" xfId="0" applyNumberFormat="1" applyFont="1" applyFill="1" applyBorder="1" applyAlignment="1">
      <alignment horizontal="center" vertical="center" wrapText="1"/>
    </xf>
    <xf numFmtId="7" fontId="23" fillId="4" borderId="139" xfId="0" applyNumberFormat="1" applyFont="1" applyFill="1" applyBorder="1" applyAlignment="1">
      <alignment horizontal="center" vertical="center"/>
    </xf>
    <xf numFmtId="164" fontId="54" fillId="4" borderId="140" xfId="0" applyNumberFormat="1" applyFont="1" applyFill="1" applyBorder="1" applyAlignment="1">
      <alignment horizontal="center" vertical="center" wrapText="1"/>
    </xf>
    <xf numFmtId="164" fontId="80" fillId="4" borderId="141" xfId="0" applyNumberFormat="1" applyFont="1" applyFill="1" applyBorder="1" applyAlignment="1">
      <alignment horizontal="center" vertical="center" wrapText="1"/>
    </xf>
    <xf numFmtId="164" fontId="54" fillId="4" borderId="142" xfId="0" applyNumberFormat="1" applyFont="1" applyFill="1" applyBorder="1" applyAlignment="1">
      <alignment horizontal="center" vertical="center" wrapText="1"/>
    </xf>
    <xf numFmtId="0" fontId="15" fillId="0" borderId="143" xfId="0" applyFont="1" applyBorder="1"/>
    <xf numFmtId="164" fontId="80" fillId="0" borderId="143" xfId="0" applyNumberFormat="1" applyFont="1" applyBorder="1" applyAlignment="1">
      <alignment horizontal="center" vertical="center" wrapText="1"/>
    </xf>
    <xf numFmtId="7" fontId="23" fillId="0" borderId="143" xfId="0" applyNumberFormat="1" applyFont="1" applyBorder="1" applyAlignment="1">
      <alignment horizontal="center" vertical="center"/>
    </xf>
    <xf numFmtId="164" fontId="54" fillId="0" borderId="143" xfId="0" applyNumberFormat="1" applyFont="1" applyBorder="1" applyAlignment="1">
      <alignment horizontal="center" vertical="center" wrapText="1"/>
    </xf>
    <xf numFmtId="9" fontId="23" fillId="0" borderId="143" xfId="0" applyNumberFormat="1" applyFont="1" applyBorder="1" applyAlignment="1">
      <alignment horizontal="center" vertical="center"/>
    </xf>
    <xf numFmtId="164" fontId="23" fillId="0" borderId="143" xfId="0" applyNumberFormat="1" applyFont="1" applyBorder="1" applyAlignment="1">
      <alignment horizontal="center" vertical="center" wrapText="1"/>
    </xf>
    <xf numFmtId="0" fontId="78" fillId="29" borderId="43" xfId="0" applyFont="1" applyFill="1" applyBorder="1" applyAlignment="1">
      <alignment horizontal="center" vertical="center" wrapText="1"/>
    </xf>
    <xf numFmtId="0" fontId="107" fillId="29" borderId="17" xfId="0" applyFont="1" applyFill="1" applyBorder="1" applyAlignment="1">
      <alignment horizontal="center" vertical="center" wrapText="1"/>
    </xf>
    <xf numFmtId="8" fontId="104" fillId="46" borderId="113" xfId="0" applyNumberFormat="1" applyFont="1" applyFill="1" applyBorder="1" applyAlignment="1">
      <alignment horizontal="center" vertical="center"/>
    </xf>
    <xf numFmtId="20" fontId="23" fillId="29" borderId="16" xfId="0" applyNumberFormat="1" applyFont="1" applyFill="1" applyBorder="1" applyAlignment="1">
      <alignment vertical="center" wrapText="1"/>
    </xf>
    <xf numFmtId="20" fontId="10" fillId="8" borderId="1" xfId="0" applyNumberFormat="1" applyFont="1" applyFill="1" applyBorder="1" applyAlignment="1">
      <alignment horizontal="center" vertical="center" wrapText="1"/>
    </xf>
    <xf numFmtId="20" fontId="10" fillId="8" borderId="15" xfId="0" applyNumberFormat="1" applyFont="1" applyFill="1" applyBorder="1" applyAlignment="1">
      <alignment horizontal="center" vertical="center" wrapText="1"/>
    </xf>
    <xf numFmtId="164" fontId="18" fillId="26" borderId="16" xfId="0" applyNumberFormat="1" applyFont="1" applyFill="1" applyBorder="1" applyAlignment="1">
      <alignment vertical="center" wrapText="1"/>
    </xf>
    <xf numFmtId="164" fontId="80" fillId="4" borderId="15" xfId="0" applyNumberFormat="1" applyFont="1" applyFill="1" applyBorder="1" applyAlignment="1">
      <alignment horizontal="center" vertical="center" wrapText="1"/>
    </xf>
    <xf numFmtId="164" fontId="18" fillId="26" borderId="27" xfId="0" applyNumberFormat="1" applyFont="1" applyFill="1" applyBorder="1" applyAlignment="1">
      <alignment vertical="center" wrapText="1"/>
    </xf>
    <xf numFmtId="0" fontId="23" fillId="9" borderId="42" xfId="0" applyFont="1" applyFill="1" applyBorder="1" applyAlignment="1" applyProtection="1">
      <alignment horizontal="center" vertical="center" wrapText="1"/>
      <protection hidden="1"/>
    </xf>
    <xf numFmtId="0" fontId="78" fillId="9" borderId="42" xfId="0" applyFont="1" applyFill="1" applyBorder="1" applyAlignment="1">
      <alignment horizontal="center" vertical="center" wrapText="1"/>
    </xf>
    <xf numFmtId="0" fontId="106" fillId="9" borderId="28" xfId="0" applyFont="1" applyFill="1" applyBorder="1" applyAlignment="1" applyProtection="1">
      <alignment horizontal="center" vertical="center" wrapText="1"/>
      <protection hidden="1"/>
    </xf>
    <xf numFmtId="0" fontId="107" fillId="9" borderId="28" xfId="0" applyFont="1" applyFill="1" applyBorder="1" applyAlignment="1">
      <alignment horizontal="center" vertical="center" wrapText="1"/>
    </xf>
    <xf numFmtId="0" fontId="110" fillId="9" borderId="28" xfId="0" applyFont="1" applyFill="1" applyBorder="1" applyAlignment="1">
      <alignment horizontal="center" vertical="center" wrapText="1"/>
    </xf>
    <xf numFmtId="0" fontId="81" fillId="9" borderId="28" xfId="0" quotePrefix="1" applyFont="1" applyFill="1" applyBorder="1" applyAlignment="1" applyProtection="1">
      <alignment horizontal="center" vertical="center" wrapText="1"/>
      <protection hidden="1"/>
    </xf>
    <xf numFmtId="0" fontId="81" fillId="9" borderId="28" xfId="0" applyFont="1" applyFill="1" applyBorder="1" applyAlignment="1" applyProtection="1">
      <alignment horizontal="center" vertical="center" wrapText="1"/>
      <protection hidden="1"/>
    </xf>
    <xf numFmtId="0" fontId="23" fillId="9" borderId="28" xfId="0" applyFont="1" applyFill="1" applyBorder="1" applyAlignment="1" applyProtection="1">
      <alignment horizontal="center" vertical="center" wrapText="1"/>
      <protection hidden="1"/>
    </xf>
    <xf numFmtId="0" fontId="114" fillId="9" borderId="28" xfId="0" applyFont="1" applyFill="1" applyBorder="1" applyAlignment="1" applyProtection="1">
      <alignment horizontal="center" vertical="center" wrapText="1"/>
      <protection hidden="1"/>
    </xf>
    <xf numFmtId="164" fontId="23" fillId="3" borderId="46" xfId="0" applyNumberFormat="1" applyFont="1" applyFill="1" applyBorder="1" applyAlignment="1">
      <alignment horizontal="right" vertical="center"/>
    </xf>
    <xf numFmtId="10" fontId="104" fillId="46" borderId="61" xfId="0" applyNumberFormat="1" applyFont="1" applyFill="1" applyBorder="1" applyAlignment="1">
      <alignment vertical="center"/>
    </xf>
    <xf numFmtId="8" fontId="104" fillId="46" borderId="61" xfId="0" applyNumberFormat="1" applyFont="1" applyFill="1" applyBorder="1" applyAlignment="1">
      <alignment vertical="center"/>
    </xf>
    <xf numFmtId="164" fontId="23" fillId="3" borderId="22" xfId="1" applyNumberFormat="1" applyFont="1" applyFill="1" applyBorder="1" applyAlignment="1">
      <alignment vertical="center"/>
    </xf>
    <xf numFmtId="164" fontId="23" fillId="3" borderId="113" xfId="1" applyNumberFormat="1" applyFont="1" applyFill="1" applyBorder="1" applyAlignment="1">
      <alignment vertical="center"/>
    </xf>
    <xf numFmtId="8" fontId="104" fillId="46" borderId="113" xfId="0" applyNumberFormat="1" applyFont="1" applyFill="1" applyBorder="1" applyAlignment="1">
      <alignment vertical="center"/>
    </xf>
    <xf numFmtId="9" fontId="80" fillId="0" borderId="0" xfId="1" applyFont="1" applyFill="1" applyBorder="1" applyAlignment="1" applyProtection="1">
      <alignment vertical="center"/>
      <protection hidden="1"/>
    </xf>
    <xf numFmtId="164" fontId="80" fillId="0" borderId="0" xfId="1" applyNumberFormat="1" applyFont="1" applyFill="1" applyBorder="1" applyAlignment="1" applyProtection="1">
      <alignment horizontal="right" vertical="center"/>
      <protection hidden="1"/>
    </xf>
    <xf numFmtId="10" fontId="0" fillId="0" borderId="0" xfId="1" applyNumberFormat="1" applyFont="1" applyBorder="1" applyAlignment="1">
      <alignment vertical="center"/>
    </xf>
    <xf numFmtId="164" fontId="0" fillId="0" borderId="0" xfId="0" applyNumberFormat="1" applyAlignment="1" applyProtection="1">
      <alignment vertical="center"/>
      <protection hidden="1"/>
    </xf>
    <xf numFmtId="164" fontId="80" fillId="4" borderId="25" xfId="1" applyNumberFormat="1" applyFont="1" applyFill="1" applyBorder="1" applyAlignment="1" applyProtection="1">
      <alignment horizontal="center" vertical="center"/>
    </xf>
    <xf numFmtId="164" fontId="80" fillId="4" borderId="18" xfId="1" applyNumberFormat="1" applyFont="1" applyFill="1" applyBorder="1" applyAlignment="1" applyProtection="1">
      <alignment horizontal="center" vertical="center"/>
      <protection hidden="1"/>
    </xf>
    <xf numFmtId="10" fontId="80" fillId="4" borderId="18" xfId="1" applyNumberFormat="1" applyFont="1" applyFill="1" applyBorder="1" applyAlignment="1" applyProtection="1">
      <alignment horizontal="center" vertical="center"/>
      <protection hidden="1"/>
    </xf>
    <xf numFmtId="164" fontId="80" fillId="4" borderId="18" xfId="0" applyNumberFormat="1" applyFont="1" applyFill="1" applyBorder="1" applyAlignment="1" applyProtection="1">
      <alignment horizontal="center" vertical="center"/>
      <protection hidden="1"/>
    </xf>
    <xf numFmtId="9" fontId="80" fillId="4" borderId="18" xfId="1" applyFont="1" applyFill="1" applyBorder="1" applyAlignment="1" applyProtection="1">
      <alignment horizontal="center" vertical="center"/>
      <protection locked="0"/>
    </xf>
    <xf numFmtId="7" fontId="80" fillId="4" borderId="18" xfId="0" applyNumberFormat="1" applyFont="1" applyFill="1" applyBorder="1" applyAlignment="1">
      <alignment horizontal="center" vertical="center"/>
    </xf>
    <xf numFmtId="0" fontId="117" fillId="4" borderId="18" xfId="0" applyFont="1" applyFill="1" applyBorder="1" applyAlignment="1" applyProtection="1">
      <alignment horizontal="center" vertical="center"/>
      <protection hidden="1"/>
    </xf>
    <xf numFmtId="164" fontId="24" fillId="4" borderId="99" xfId="1" applyNumberFormat="1" applyFont="1" applyFill="1" applyBorder="1" applyAlignment="1">
      <alignment vertical="center" wrapText="1"/>
    </xf>
    <xf numFmtId="0" fontId="120" fillId="11" borderId="98" xfId="0" applyFont="1" applyFill="1" applyBorder="1" applyAlignment="1">
      <alignment horizontal="right" vertical="center" wrapText="1"/>
    </xf>
    <xf numFmtId="0" fontId="68" fillId="0" borderId="0" xfId="0" applyFont="1" applyAlignment="1">
      <alignment vertical="center"/>
    </xf>
    <xf numFmtId="0" fontId="68" fillId="0" borderId="8" xfId="0" applyFont="1" applyBorder="1" applyAlignment="1">
      <alignment vertical="center"/>
    </xf>
    <xf numFmtId="0" fontId="68" fillId="0" borderId="6" xfId="0" applyFont="1" applyBorder="1" applyAlignment="1">
      <alignment vertical="center"/>
    </xf>
    <xf numFmtId="0" fontId="68" fillId="0" borderId="7" xfId="0" applyFont="1" applyBorder="1" applyAlignment="1">
      <alignment vertical="center"/>
    </xf>
    <xf numFmtId="0" fontId="47" fillId="37" borderId="102" xfId="102" applyFont="1" applyFill="1" applyBorder="1" applyAlignment="1">
      <alignment horizontal="center" vertical="center" wrapText="1"/>
    </xf>
    <xf numFmtId="0" fontId="121" fillId="37" borderId="3" xfId="102" applyFont="1" applyFill="1" applyBorder="1" applyAlignment="1">
      <alignment horizontal="center" vertical="center" wrapText="1"/>
    </xf>
    <xf numFmtId="0" fontId="4" fillId="6" borderId="0" xfId="0" applyFont="1" applyFill="1" applyAlignment="1">
      <alignment horizontal="center" vertical="center" wrapText="1"/>
    </xf>
    <xf numFmtId="0" fontId="13" fillId="9" borderId="30" xfId="0" applyFont="1" applyFill="1" applyBorder="1" applyAlignment="1">
      <alignment horizontal="center" vertical="center" wrapText="1"/>
    </xf>
    <xf numFmtId="0" fontId="47" fillId="11" borderId="41" xfId="0" applyFont="1" applyFill="1" applyBorder="1" applyAlignment="1">
      <alignment horizontal="center" vertical="center" wrapText="1"/>
    </xf>
    <xf numFmtId="0" fontId="4" fillId="8" borderId="30" xfId="0" applyFont="1" applyFill="1" applyBorder="1" applyAlignment="1">
      <alignment horizontal="center" vertical="center" wrapText="1"/>
    </xf>
    <xf numFmtId="0" fontId="4" fillId="4" borderId="14" xfId="0" applyFont="1" applyFill="1" applyBorder="1" applyAlignment="1">
      <alignment horizontal="center" vertical="center" wrapText="1"/>
    </xf>
    <xf numFmtId="164" fontId="13" fillId="4" borderId="14" xfId="1" quotePrefix="1" applyNumberFormat="1" applyFont="1" applyFill="1" applyBorder="1" applyAlignment="1" applyProtection="1">
      <alignment horizontal="center" vertical="center" wrapText="1"/>
    </xf>
    <xf numFmtId="164" fontId="13" fillId="4" borderId="14" xfId="1" applyNumberFormat="1" applyFont="1" applyFill="1" applyBorder="1" applyAlignment="1" applyProtection="1">
      <alignment horizontal="center" vertical="center" wrapText="1"/>
    </xf>
    <xf numFmtId="0" fontId="13" fillId="0" borderId="14" xfId="1" applyNumberFormat="1" applyFont="1" applyFill="1" applyBorder="1" applyAlignment="1" applyProtection="1">
      <alignment horizontal="center" vertical="center" wrapText="1"/>
      <protection locked="0"/>
    </xf>
    <xf numFmtId="164" fontId="47" fillId="4" borderId="14" xfId="1" applyNumberFormat="1" applyFont="1" applyFill="1" applyBorder="1" applyAlignment="1" applyProtection="1">
      <alignment horizontal="center" vertical="center" wrapText="1"/>
    </xf>
    <xf numFmtId="0" fontId="4" fillId="0" borderId="5" xfId="0" applyFont="1" applyBorder="1" applyAlignment="1" applyProtection="1">
      <alignment horizontal="center" vertical="center" wrapText="1"/>
      <protection locked="0"/>
    </xf>
    <xf numFmtId="164" fontId="9" fillId="4" borderId="14" xfId="1" applyNumberFormat="1" applyFont="1" applyFill="1" applyBorder="1" applyAlignment="1" applyProtection="1">
      <alignment horizontal="center" vertical="center" wrapText="1"/>
    </xf>
    <xf numFmtId="164" fontId="4" fillId="4" borderId="31" xfId="0" applyNumberFormat="1" applyFont="1" applyFill="1" applyBorder="1" applyAlignment="1">
      <alignment horizontal="center" vertical="center" wrapText="1"/>
    </xf>
    <xf numFmtId="0" fontId="2" fillId="2" borderId="104" xfId="0" applyFont="1" applyFill="1" applyBorder="1" applyAlignment="1">
      <alignment vertical="center" wrapText="1"/>
    </xf>
    <xf numFmtId="0" fontId="47" fillId="11" borderId="16" xfId="0" applyFont="1" applyFill="1" applyBorder="1" applyAlignment="1">
      <alignment horizontal="center" vertical="center" wrapText="1"/>
    </xf>
    <xf numFmtId="0" fontId="47" fillId="11" borderId="3" xfId="0" applyFont="1" applyFill="1" applyBorder="1" applyAlignment="1">
      <alignment horizontal="center" vertical="center" wrapText="1"/>
    </xf>
    <xf numFmtId="0" fontId="4" fillId="11" borderId="1" xfId="0" applyFont="1" applyFill="1" applyBorder="1" applyAlignment="1">
      <alignment horizontal="center" vertical="center" wrapText="1"/>
    </xf>
    <xf numFmtId="164" fontId="13" fillId="11" borderId="1" xfId="0" applyNumberFormat="1" applyFont="1" applyFill="1" applyBorder="1" applyAlignment="1">
      <alignment horizontal="center" vertical="center" wrapText="1"/>
    </xf>
    <xf numFmtId="164" fontId="9" fillId="11" borderId="1" xfId="1" applyNumberFormat="1" applyFont="1" applyFill="1" applyBorder="1" applyAlignment="1" applyProtection="1">
      <alignment horizontal="center" vertical="center" wrapText="1"/>
    </xf>
    <xf numFmtId="0" fontId="13" fillId="11" borderId="2" xfId="0" applyFont="1" applyFill="1" applyBorder="1" applyAlignment="1">
      <alignment horizontal="center" vertical="center" wrapText="1"/>
    </xf>
    <xf numFmtId="164" fontId="9" fillId="11" borderId="1" xfId="0" applyNumberFormat="1" applyFont="1" applyFill="1" applyBorder="1" applyAlignment="1">
      <alignment horizontal="center" vertical="center" wrapText="1"/>
    </xf>
    <xf numFmtId="164" fontId="4" fillId="11" borderId="15" xfId="0" applyNumberFormat="1" applyFont="1" applyFill="1" applyBorder="1" applyAlignment="1">
      <alignment horizontal="center" vertical="center" wrapText="1"/>
    </xf>
    <xf numFmtId="0" fontId="47" fillId="10" borderId="102" xfId="102" applyFont="1" applyFill="1" applyBorder="1" applyAlignment="1">
      <alignment horizontal="center" vertical="center" wrapText="1"/>
    </xf>
    <xf numFmtId="0" fontId="121" fillId="10" borderId="3" xfId="102" applyFont="1" applyFill="1" applyBorder="1" applyAlignment="1">
      <alignment horizontal="center" vertical="center" wrapText="1"/>
    </xf>
    <xf numFmtId="20" fontId="23" fillId="6" borderId="0" xfId="0" applyNumberFormat="1" applyFont="1" applyFill="1" applyAlignment="1">
      <alignment horizontal="center" vertical="center" wrapText="1"/>
    </xf>
    <xf numFmtId="20" fontId="23" fillId="12" borderId="117" xfId="0" applyNumberFormat="1" applyFont="1" applyFill="1" applyBorder="1" applyAlignment="1">
      <alignment horizontal="center" vertical="center" wrapText="1"/>
    </xf>
    <xf numFmtId="0" fontId="78" fillId="12" borderId="148" xfId="0" applyFont="1" applyFill="1" applyBorder="1" applyAlignment="1">
      <alignment horizontal="center" vertical="center" wrapText="1"/>
    </xf>
    <xf numFmtId="0" fontId="78" fillId="12" borderId="149" xfId="0" applyFont="1" applyFill="1" applyBorder="1" applyAlignment="1">
      <alignment horizontal="center" vertical="center" wrapText="1"/>
    </xf>
    <xf numFmtId="164" fontId="23" fillId="4" borderId="146" xfId="0" applyNumberFormat="1" applyFont="1" applyFill="1" applyBorder="1" applyAlignment="1">
      <alignment horizontal="center" vertical="center" wrapText="1"/>
    </xf>
    <xf numFmtId="164" fontId="68" fillId="6" borderId="0" xfId="0" applyNumberFormat="1" applyFont="1" applyFill="1" applyAlignment="1">
      <alignment vertical="center" wrapText="1"/>
    </xf>
    <xf numFmtId="9" fontId="80" fillId="6" borderId="0" xfId="1" applyFont="1" applyFill="1" applyBorder="1" applyAlignment="1">
      <alignment horizontal="center" vertical="center"/>
    </xf>
    <xf numFmtId="164" fontId="80" fillId="4" borderId="16" xfId="0" applyNumberFormat="1" applyFont="1" applyFill="1" applyBorder="1" applyAlignment="1" applyProtection="1">
      <alignment horizontal="center" vertical="center"/>
      <protection locked="0"/>
    </xf>
    <xf numFmtId="164" fontId="80" fillId="4" borderId="1" xfId="0" applyNumberFormat="1" applyFont="1" applyFill="1" applyBorder="1" applyAlignment="1" applyProtection="1">
      <alignment horizontal="center" vertical="center"/>
      <protection locked="0"/>
    </xf>
    <xf numFmtId="20" fontId="23" fillId="29" borderId="16" xfId="0" applyNumberFormat="1" applyFont="1" applyFill="1" applyBorder="1" applyAlignment="1">
      <alignment horizontal="center" vertical="center" wrapText="1"/>
    </xf>
    <xf numFmtId="20" fontId="23" fillId="29" borderId="15" xfId="0" applyNumberFormat="1" applyFont="1" applyFill="1" applyBorder="1" applyAlignment="1">
      <alignment horizontal="center" vertical="center" wrapText="1"/>
    </xf>
    <xf numFmtId="164" fontId="23" fillId="4" borderId="28" xfId="0" applyNumberFormat="1" applyFont="1" applyFill="1" applyBorder="1" applyAlignment="1">
      <alignment horizontal="center" vertical="center" wrapText="1"/>
    </xf>
    <xf numFmtId="164" fontId="23" fillId="4" borderId="29" xfId="0" applyNumberFormat="1" applyFont="1" applyFill="1" applyBorder="1" applyAlignment="1">
      <alignment horizontal="center" vertical="center" wrapText="1"/>
    </xf>
    <xf numFmtId="164" fontId="80" fillId="4" borderId="15" xfId="0" applyNumberFormat="1" applyFont="1" applyFill="1" applyBorder="1" applyAlignment="1" applyProtection="1">
      <alignment horizontal="center" vertical="center"/>
      <protection locked="0"/>
    </xf>
    <xf numFmtId="164" fontId="23" fillId="4" borderId="27" xfId="101" applyNumberFormat="1" applyFont="1" applyFill="1" applyBorder="1" applyAlignment="1">
      <alignment horizontal="center" vertical="center" wrapText="1"/>
    </xf>
    <xf numFmtId="0" fontId="120" fillId="6" borderId="0" xfId="0" applyFont="1" applyFill="1" applyAlignment="1">
      <alignment horizontal="right" vertical="center" wrapText="1"/>
    </xf>
    <xf numFmtId="164" fontId="77" fillId="6" borderId="0" xfId="0" applyNumberFormat="1" applyFont="1" applyFill="1" applyAlignment="1">
      <alignment vertical="center" wrapText="1"/>
    </xf>
    <xf numFmtId="0" fontId="25" fillId="2" borderId="121" xfId="0" applyFont="1" applyFill="1" applyBorder="1" applyAlignment="1" applyProtection="1">
      <alignment horizontal="right" vertical="center" wrapText="1"/>
      <protection hidden="1"/>
    </xf>
    <xf numFmtId="164" fontId="24" fillId="2" borderId="150" xfId="0" applyNumberFormat="1" applyFont="1" applyFill="1" applyBorder="1" applyAlignment="1">
      <alignment vertical="center" wrapText="1"/>
    </xf>
    <xf numFmtId="0" fontId="62" fillId="6" borderId="0" xfId="0" applyFont="1" applyFill="1" applyAlignment="1">
      <alignment horizontal="center" vertical="center" wrapText="1"/>
    </xf>
    <xf numFmtId="9" fontId="62" fillId="6" borderId="0" xfId="1" applyFont="1" applyFill="1" applyBorder="1" applyAlignment="1">
      <alignment horizontal="center" vertical="center" wrapText="1"/>
    </xf>
    <xf numFmtId="164" fontId="110" fillId="4" borderId="16" xfId="101" applyNumberFormat="1" applyFont="1" applyFill="1" applyBorder="1" applyAlignment="1">
      <alignment horizontal="right" vertical="center" wrapText="1"/>
    </xf>
    <xf numFmtId="164" fontId="23" fillId="4" borderId="27" xfId="0" applyNumberFormat="1" applyFont="1" applyFill="1" applyBorder="1" applyAlignment="1">
      <alignment vertical="center"/>
    </xf>
    <xf numFmtId="164" fontId="125" fillId="53" borderId="25" xfId="101" applyNumberFormat="1" applyFont="1" applyFill="1" applyBorder="1" applyAlignment="1">
      <alignment horizontal="right" vertical="center"/>
    </xf>
    <xf numFmtId="0" fontId="68" fillId="10" borderId="114" xfId="0" applyFont="1" applyFill="1" applyBorder="1" applyAlignment="1">
      <alignment horizontal="center" vertical="center" wrapText="1"/>
    </xf>
    <xf numFmtId="0" fontId="110" fillId="52" borderId="1" xfId="0" applyFont="1" applyFill="1" applyBorder="1" applyAlignment="1">
      <alignment horizontal="center" vertical="center" wrapText="1"/>
    </xf>
    <xf numFmtId="164" fontId="110" fillId="4" borderId="1" xfId="101" applyNumberFormat="1" applyFont="1" applyFill="1" applyBorder="1" applyAlignment="1">
      <alignment horizontal="right" vertical="center" wrapText="1"/>
    </xf>
    <xf numFmtId="10" fontId="110" fillId="4" borderId="1" xfId="1" applyNumberFormat="1" applyFont="1" applyFill="1" applyBorder="1" applyAlignment="1">
      <alignment horizontal="center" vertical="center" wrapText="1"/>
    </xf>
    <xf numFmtId="164" fontId="110" fillId="4" borderId="11" xfId="101" applyNumberFormat="1" applyFont="1" applyFill="1" applyBorder="1" applyAlignment="1">
      <alignment horizontal="right" vertical="center" wrapText="1"/>
    </xf>
    <xf numFmtId="0" fontId="78" fillId="53" borderId="25" xfId="0" applyFont="1" applyFill="1" applyBorder="1" applyAlignment="1">
      <alignment horizontal="left" vertical="center" wrapText="1"/>
    </xf>
    <xf numFmtId="164" fontId="123" fillId="53" borderId="18" xfId="101" applyNumberFormat="1" applyFont="1" applyFill="1" applyBorder="1" applyAlignment="1">
      <alignment horizontal="right" vertical="center"/>
    </xf>
    <xf numFmtId="10" fontId="78" fillId="4" borderId="19" xfId="1" applyNumberFormat="1" applyFont="1" applyFill="1" applyBorder="1" applyAlignment="1">
      <alignment horizontal="center" vertical="center" wrapText="1"/>
    </xf>
    <xf numFmtId="0" fontId="78" fillId="53" borderId="60" xfId="0" applyFont="1" applyFill="1" applyBorder="1" applyAlignment="1">
      <alignment horizontal="left" vertical="center" wrapText="1"/>
    </xf>
    <xf numFmtId="164" fontId="123" fillId="53" borderId="118" xfId="101" applyNumberFormat="1" applyFont="1" applyFill="1" applyBorder="1" applyAlignment="1">
      <alignment horizontal="right" vertical="center"/>
    </xf>
    <xf numFmtId="10" fontId="78" fillId="4" borderId="144" xfId="1" applyNumberFormat="1" applyFont="1" applyFill="1" applyBorder="1" applyAlignment="1">
      <alignment horizontal="center" vertical="center" wrapText="1"/>
    </xf>
    <xf numFmtId="0" fontId="110" fillId="52" borderId="16" xfId="0" applyFont="1" applyFill="1" applyBorder="1" applyAlignment="1">
      <alignment horizontal="center" vertical="center" wrapText="1"/>
    </xf>
    <xf numFmtId="0" fontId="110" fillId="52" borderId="15" xfId="0" applyFont="1" applyFill="1" applyBorder="1" applyAlignment="1">
      <alignment horizontal="center" vertical="center" wrapText="1"/>
    </xf>
    <xf numFmtId="0" fontId="110" fillId="52" borderId="16" xfId="0" applyFont="1" applyFill="1" applyBorder="1" applyAlignment="1">
      <alignment horizontal="left" vertical="center" wrapText="1"/>
    </xf>
    <xf numFmtId="0" fontId="110" fillId="52" borderId="17" xfId="0" applyFont="1" applyFill="1" applyBorder="1" applyAlignment="1">
      <alignment horizontal="left" vertical="center" wrapText="1"/>
    </xf>
    <xf numFmtId="0" fontId="78" fillId="54" borderId="25" xfId="0" applyFont="1" applyFill="1" applyBorder="1" applyAlignment="1">
      <alignment horizontal="center" vertical="center" wrapText="1"/>
    </xf>
    <xf numFmtId="164" fontId="123" fillId="54" borderId="18" xfId="101" applyNumberFormat="1" applyFont="1" applyFill="1" applyBorder="1" applyAlignment="1">
      <alignment horizontal="center" vertical="center"/>
    </xf>
    <xf numFmtId="10" fontId="78" fillId="11" borderId="19" xfId="1" applyNumberFormat="1" applyFont="1" applyFill="1" applyBorder="1" applyAlignment="1">
      <alignment horizontal="center" vertical="center" wrapText="1"/>
    </xf>
    <xf numFmtId="164" fontId="78" fillId="54" borderId="25" xfId="0" applyNumberFormat="1" applyFont="1" applyFill="1" applyBorder="1" applyAlignment="1">
      <alignment horizontal="center" vertical="center" wrapText="1"/>
    </xf>
    <xf numFmtId="0" fontId="4" fillId="4" borderId="44" xfId="0" applyFont="1" applyFill="1" applyBorder="1" applyAlignment="1">
      <alignment horizontal="center" vertical="center" wrapText="1"/>
    </xf>
    <xf numFmtId="9" fontId="104" fillId="46" borderId="69" xfId="1" applyFont="1" applyFill="1" applyBorder="1" applyAlignment="1">
      <alignment horizontal="center" vertical="center"/>
    </xf>
    <xf numFmtId="10" fontId="80" fillId="4" borderId="1" xfId="0" applyNumberFormat="1" applyFont="1" applyFill="1" applyBorder="1" applyAlignment="1" applyProtection="1">
      <alignment horizontal="center" vertical="center"/>
      <protection hidden="1"/>
    </xf>
    <xf numFmtId="0" fontId="110" fillId="49" borderId="1" xfId="0" applyFont="1" applyFill="1" applyBorder="1" applyAlignment="1">
      <alignment horizontal="center" vertical="center" wrapText="1"/>
    </xf>
    <xf numFmtId="0" fontId="110" fillId="49" borderId="15" xfId="0" applyFont="1" applyFill="1" applyBorder="1" applyAlignment="1">
      <alignment horizontal="center" vertical="center" wrapText="1"/>
    </xf>
    <xf numFmtId="164" fontId="78" fillId="54" borderId="111" xfId="0" applyNumberFormat="1" applyFont="1" applyFill="1" applyBorder="1" applyAlignment="1">
      <alignment horizontal="center" vertical="center" wrapText="1"/>
    </xf>
    <xf numFmtId="7" fontId="4" fillId="34" borderId="144" xfId="0" applyNumberFormat="1" applyFont="1" applyFill="1" applyBorder="1" applyAlignment="1" applyProtection="1">
      <alignment horizontal="center" vertical="center" wrapText="1"/>
      <protection hidden="1"/>
    </xf>
    <xf numFmtId="0" fontId="4" fillId="4" borderId="1" xfId="0" applyFont="1" applyFill="1" applyBorder="1" applyAlignment="1">
      <alignment horizontal="center" vertical="center" wrapText="1"/>
    </xf>
    <xf numFmtId="7" fontId="90" fillId="34" borderId="60" xfId="0" applyNumberFormat="1" applyFont="1" applyFill="1" applyBorder="1" applyAlignment="1" applyProtection="1">
      <alignment horizontal="center" vertical="center" wrapText="1"/>
      <protection hidden="1"/>
    </xf>
    <xf numFmtId="7" fontId="86" fillId="34" borderId="118" xfId="0" applyNumberFormat="1" applyFont="1" applyFill="1" applyBorder="1" applyAlignment="1" applyProtection="1">
      <alignment horizontal="center" vertical="center" wrapText="1"/>
      <protection hidden="1"/>
    </xf>
    <xf numFmtId="0" fontId="47" fillId="9" borderId="3" xfId="0" applyFont="1" applyFill="1" applyBorder="1" applyAlignment="1">
      <alignment horizontal="center" vertical="center" wrapText="1"/>
    </xf>
    <xf numFmtId="164" fontId="9" fillId="11" borderId="3" xfId="0" applyNumberFormat="1" applyFont="1" applyFill="1" applyBorder="1" applyAlignment="1">
      <alignment horizontal="center" vertical="center" wrapText="1"/>
    </xf>
    <xf numFmtId="164" fontId="47" fillId="4" borderId="26" xfId="1" applyNumberFormat="1" applyFont="1" applyFill="1" applyBorder="1" applyAlignment="1" applyProtection="1">
      <alignment horizontal="center" vertical="center" wrapText="1"/>
    </xf>
    <xf numFmtId="164" fontId="2" fillId="2" borderId="104" xfId="0" applyNumberFormat="1" applyFont="1" applyFill="1" applyBorder="1" applyAlignment="1">
      <alignment horizontal="center" vertical="center" wrapText="1"/>
    </xf>
    <xf numFmtId="0" fontId="13" fillId="11" borderId="151" xfId="0" applyFont="1" applyFill="1" applyBorder="1" applyAlignment="1">
      <alignment horizontal="center" vertical="center" wrapText="1"/>
    </xf>
    <xf numFmtId="0" fontId="13" fillId="11" borderId="15" xfId="0" applyFont="1" applyFill="1" applyBorder="1" applyAlignment="1">
      <alignment horizontal="center" vertical="center" wrapText="1"/>
    </xf>
    <xf numFmtId="0" fontId="4" fillId="4" borderId="154" xfId="0" applyFont="1" applyFill="1" applyBorder="1" applyAlignment="1" applyProtection="1">
      <alignment horizontal="center" vertical="center" wrapText="1"/>
      <protection locked="0"/>
    </xf>
    <xf numFmtId="0" fontId="9" fillId="4" borderId="31" xfId="1" applyNumberFormat="1" applyFont="1" applyFill="1" applyBorder="1" applyAlignment="1" applyProtection="1">
      <alignment horizontal="center" vertical="center" wrapText="1"/>
    </xf>
    <xf numFmtId="0" fontId="2" fillId="2" borderId="22" xfId="0" applyFont="1" applyFill="1" applyBorder="1" applyAlignment="1">
      <alignment vertical="center" wrapText="1"/>
    </xf>
    <xf numFmtId="164" fontId="2" fillId="2" borderId="61" xfId="0" applyNumberFormat="1" applyFont="1" applyFill="1" applyBorder="1" applyAlignment="1">
      <alignment horizontal="right" vertical="center" wrapText="1"/>
    </xf>
    <xf numFmtId="0" fontId="47" fillId="9" borderId="151" xfId="0" applyFont="1" applyFill="1" applyBorder="1" applyAlignment="1">
      <alignment horizontal="center" vertical="center" wrapText="1"/>
    </xf>
    <xf numFmtId="0" fontId="13" fillId="9" borderId="151" xfId="0" applyFont="1" applyFill="1" applyBorder="1" applyAlignment="1">
      <alignment horizontal="center" vertical="center" wrapText="1"/>
    </xf>
    <xf numFmtId="0" fontId="4" fillId="4" borderId="1" xfId="1" applyNumberFormat="1" applyFont="1" applyFill="1" applyBorder="1" applyAlignment="1" applyProtection="1">
      <alignment horizontal="right" vertical="center" wrapText="1"/>
    </xf>
    <xf numFmtId="20" fontId="23" fillId="10" borderId="16" xfId="0" applyNumberFormat="1" applyFont="1" applyFill="1" applyBorder="1" applyAlignment="1">
      <alignment horizontal="center" vertical="center" wrapText="1"/>
    </xf>
    <xf numFmtId="164" fontId="23" fillId="10" borderId="1" xfId="0" applyNumberFormat="1" applyFont="1" applyFill="1" applyBorder="1" applyAlignment="1">
      <alignment horizontal="center" vertical="center" wrapText="1"/>
    </xf>
    <xf numFmtId="20" fontId="23" fillId="10" borderId="2" xfId="0" applyNumberFormat="1" applyFont="1" applyFill="1" applyBorder="1" applyAlignment="1">
      <alignment horizontal="center" vertical="center" wrapText="1"/>
    </xf>
    <xf numFmtId="164" fontId="23" fillId="4" borderId="27" xfId="0" applyNumberFormat="1" applyFont="1" applyFill="1" applyBorder="1" applyAlignment="1">
      <alignment horizontal="center" vertical="center" wrapText="1"/>
    </xf>
    <xf numFmtId="7" fontId="23" fillId="4" borderId="45" xfId="0" applyNumberFormat="1" applyFont="1" applyFill="1" applyBorder="1" applyAlignment="1">
      <alignment horizontal="center" vertical="center"/>
    </xf>
    <xf numFmtId="0" fontId="15" fillId="0" borderId="158" xfId="0" applyFont="1" applyBorder="1"/>
    <xf numFmtId="0" fontId="8" fillId="0" borderId="0" xfId="6" quotePrefix="1" applyFill="1" applyBorder="1" applyAlignment="1">
      <alignment vertical="center"/>
    </xf>
    <xf numFmtId="0" fontId="15" fillId="0" borderId="159" xfId="0" applyFont="1" applyBorder="1"/>
    <xf numFmtId="164" fontId="23" fillId="6" borderId="0" xfId="0" applyNumberFormat="1" applyFont="1" applyFill="1" applyAlignment="1">
      <alignment horizontal="center" vertical="center" wrapText="1"/>
    </xf>
    <xf numFmtId="164" fontId="80" fillId="6" borderId="0" xfId="0" applyNumberFormat="1" applyFont="1" applyFill="1" applyAlignment="1">
      <alignment horizontal="center" vertical="center" wrapText="1"/>
    </xf>
    <xf numFmtId="10" fontId="23" fillId="6" borderId="0" xfId="0" applyNumberFormat="1" applyFont="1" applyFill="1" applyAlignment="1">
      <alignment horizontal="center" vertical="center"/>
    </xf>
    <xf numFmtId="0" fontId="15" fillId="0" borderId="160" xfId="0" applyFont="1" applyBorder="1"/>
    <xf numFmtId="0" fontId="15" fillId="0" borderId="161" xfId="0" applyFont="1" applyBorder="1"/>
    <xf numFmtId="0" fontId="10" fillId="6" borderId="0" xfId="0" applyFont="1" applyFill="1" applyAlignment="1">
      <alignment horizontal="center" vertical="center" wrapText="1"/>
    </xf>
    <xf numFmtId="164" fontId="69" fillId="6" borderId="0" xfId="0" applyNumberFormat="1" applyFont="1" applyFill="1" applyAlignment="1">
      <alignment vertical="center" wrapText="1"/>
    </xf>
    <xf numFmtId="0" fontId="68" fillId="51" borderId="0" xfId="0" applyFont="1" applyFill="1" applyAlignment="1">
      <alignment horizontal="center" vertical="center" wrapText="1"/>
    </xf>
    <xf numFmtId="0" fontId="78" fillId="6" borderId="0" xfId="0" applyFont="1" applyFill="1" applyAlignment="1">
      <alignment horizontal="center" vertical="center" wrapText="1"/>
    </xf>
    <xf numFmtId="0" fontId="78" fillId="6" borderId="159" xfId="0" applyFont="1" applyFill="1" applyBorder="1" applyAlignment="1">
      <alignment horizontal="center" vertical="center" wrapText="1"/>
    </xf>
    <xf numFmtId="0" fontId="108" fillId="6" borderId="0" xfId="0" applyFont="1" applyFill="1" applyAlignment="1">
      <alignment horizontal="left" vertical="center" wrapText="1"/>
    </xf>
    <xf numFmtId="0" fontId="49" fillId="6" borderId="0" xfId="0" applyFont="1" applyFill="1" applyAlignment="1">
      <alignment horizontal="center" vertical="center"/>
    </xf>
    <xf numFmtId="0" fontId="114" fillId="6" borderId="0" xfId="0" applyFont="1" applyFill="1" applyAlignment="1">
      <alignment horizontal="center" vertical="center" wrapText="1"/>
    </xf>
    <xf numFmtId="164" fontId="24" fillId="6" borderId="0" xfId="0" applyNumberFormat="1" applyFont="1" applyFill="1" applyAlignment="1">
      <alignment horizontal="center" vertical="center" wrapText="1"/>
    </xf>
    <xf numFmtId="164" fontId="80" fillId="6" borderId="0" xfId="0" applyNumberFormat="1" applyFont="1" applyFill="1" applyAlignment="1" applyProtection="1">
      <alignment horizontal="center" vertical="center"/>
      <protection locked="0"/>
    </xf>
    <xf numFmtId="164" fontId="80" fillId="6" borderId="159" xfId="0" applyNumberFormat="1" applyFont="1" applyFill="1" applyBorder="1" applyAlignment="1" applyProtection="1">
      <alignment horizontal="center" vertical="center"/>
      <protection locked="0"/>
    </xf>
    <xf numFmtId="164" fontId="105" fillId="6" borderId="0" xfId="0" applyNumberFormat="1" applyFont="1" applyFill="1" applyAlignment="1">
      <alignment horizontal="center" vertical="center" wrapText="1"/>
    </xf>
    <xf numFmtId="0" fontId="0" fillId="0" borderId="158" xfId="0" applyBorder="1"/>
    <xf numFmtId="0" fontId="80" fillId="0" borderId="0" xfId="0" applyFont="1" applyAlignment="1" applyProtection="1">
      <alignment horizontal="center" vertical="center"/>
      <protection locked="0"/>
    </xf>
    <xf numFmtId="0" fontId="23" fillId="0" borderId="0" xfId="0" applyFont="1" applyAlignment="1" applyProtection="1">
      <alignment horizontal="center" vertical="center"/>
      <protection locked="0"/>
    </xf>
    <xf numFmtId="8" fontId="104" fillId="51" borderId="0" xfId="0" applyNumberFormat="1" applyFont="1" applyFill="1" applyAlignment="1">
      <alignment horizontal="center" vertical="center"/>
    </xf>
    <xf numFmtId="0" fontId="80" fillId="6" borderId="0" xfId="0" applyFont="1" applyFill="1" applyAlignment="1" applyProtection="1">
      <alignment horizontal="center" vertical="center"/>
      <protection locked="0"/>
    </xf>
    <xf numFmtId="0" fontId="23" fillId="6" borderId="159" xfId="0" applyFont="1" applyFill="1" applyBorder="1" applyAlignment="1" applyProtection="1">
      <alignment horizontal="center" vertical="center"/>
      <protection locked="0"/>
    </xf>
    <xf numFmtId="8" fontId="104" fillId="0" borderId="0" xfId="0" applyNumberFormat="1" applyFont="1" applyAlignment="1">
      <alignment horizontal="center" vertical="center"/>
    </xf>
    <xf numFmtId="8" fontId="104" fillId="6" borderId="0" xfId="0" applyNumberFormat="1" applyFont="1" applyFill="1" applyAlignment="1">
      <alignment horizontal="center" vertical="center"/>
    </xf>
    <xf numFmtId="0" fontId="0" fillId="0" borderId="159" xfId="0" applyBorder="1"/>
    <xf numFmtId="0" fontId="23" fillId="3" borderId="164" xfId="0" applyFont="1" applyFill="1" applyBorder="1" applyAlignment="1">
      <alignment horizontal="center" vertical="center"/>
    </xf>
    <xf numFmtId="0" fontId="80" fillId="0" borderId="0" xfId="0" applyFont="1"/>
    <xf numFmtId="0" fontId="80" fillId="0" borderId="158" xfId="0" applyFont="1" applyBorder="1"/>
    <xf numFmtId="164" fontId="80" fillId="0" borderId="0" xfId="0" applyNumberFormat="1" applyFont="1"/>
    <xf numFmtId="164" fontId="80" fillId="0" borderId="0" xfId="0" applyNumberFormat="1" applyFont="1" applyAlignment="1" applyProtection="1">
      <alignment vertical="center"/>
      <protection hidden="1"/>
    </xf>
    <xf numFmtId="0" fontId="80" fillId="0" borderId="0" xfId="0" applyFont="1" applyAlignment="1" applyProtection="1">
      <alignment vertical="center"/>
      <protection hidden="1"/>
    </xf>
    <xf numFmtId="10" fontId="80" fillId="0" borderId="159" xfId="0" applyNumberFormat="1" applyFont="1" applyBorder="1" applyAlignment="1" applyProtection="1">
      <alignment horizontal="center" vertical="center"/>
      <protection hidden="1"/>
    </xf>
    <xf numFmtId="0" fontId="119" fillId="0" borderId="0" xfId="0" applyFont="1" applyAlignment="1">
      <alignment horizontal="center" vertical="center" wrapText="1"/>
    </xf>
    <xf numFmtId="0" fontId="110" fillId="49" borderId="169" xfId="0" applyFont="1" applyFill="1" applyBorder="1" applyAlignment="1">
      <alignment horizontal="center" vertical="center" wrapText="1"/>
    </xf>
    <xf numFmtId="0" fontId="84" fillId="49" borderId="170" xfId="0" applyFont="1" applyFill="1" applyBorder="1" applyAlignment="1">
      <alignment horizontal="left" vertical="center" wrapText="1"/>
    </xf>
    <xf numFmtId="0" fontId="78" fillId="53" borderId="171" xfId="0" applyFont="1" applyFill="1" applyBorder="1" applyAlignment="1">
      <alignment horizontal="left" vertical="center" wrapText="1"/>
    </xf>
    <xf numFmtId="0" fontId="110" fillId="49" borderId="172" xfId="0" applyFont="1" applyFill="1" applyBorder="1" applyAlignment="1">
      <alignment horizontal="center" vertical="center" wrapText="1"/>
    </xf>
    <xf numFmtId="0" fontId="78" fillId="54" borderId="171" xfId="0" applyFont="1" applyFill="1" applyBorder="1" applyAlignment="1">
      <alignment horizontal="center" vertical="center" wrapText="1"/>
    </xf>
    <xf numFmtId="0" fontId="0" fillId="6" borderId="158" xfId="0" applyFill="1" applyBorder="1"/>
    <xf numFmtId="164" fontId="0" fillId="6" borderId="0" xfId="0" applyNumberFormat="1" applyFill="1"/>
    <xf numFmtId="0" fontId="0" fillId="0" borderId="173" xfId="0" applyBorder="1"/>
    <xf numFmtId="164" fontId="0" fillId="0" borderId="174" xfId="0" applyNumberFormat="1" applyBorder="1"/>
    <xf numFmtId="0" fontId="0" fillId="0" borderId="174" xfId="0" applyBorder="1"/>
    <xf numFmtId="0" fontId="0" fillId="0" borderId="174" xfId="0" applyBorder="1" applyAlignment="1">
      <alignment vertical="center"/>
    </xf>
    <xf numFmtId="0" fontId="0" fillId="0" borderId="175" xfId="0" applyBorder="1"/>
    <xf numFmtId="0" fontId="78" fillId="9" borderId="118" xfId="0" applyFont="1" applyFill="1" applyBorder="1" applyAlignment="1" applyProtection="1">
      <alignment horizontal="center" vertical="center" wrapText="1"/>
      <protection hidden="1"/>
    </xf>
    <xf numFmtId="0" fontId="107" fillId="9" borderId="176" xfId="0" applyFont="1" applyFill="1" applyBorder="1" applyAlignment="1" applyProtection="1">
      <alignment horizontal="center" vertical="center" wrapText="1"/>
      <protection hidden="1"/>
    </xf>
    <xf numFmtId="0" fontId="4" fillId="6" borderId="1" xfId="0" applyFont="1" applyFill="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4" fillId="6" borderId="26" xfId="0" applyFont="1" applyFill="1" applyBorder="1" applyAlignment="1" applyProtection="1">
      <alignment horizontal="center" vertical="center" wrapText="1"/>
      <protection locked="0"/>
    </xf>
    <xf numFmtId="0" fontId="0" fillId="6" borderId="26" xfId="0" applyFill="1" applyBorder="1" applyAlignment="1" applyProtection="1">
      <alignment horizontal="center" vertical="center" wrapText="1"/>
      <protection locked="0"/>
    </xf>
    <xf numFmtId="0" fontId="0" fillId="6" borderId="104" xfId="0" applyFill="1" applyBorder="1" applyAlignment="1" applyProtection="1">
      <alignment horizontal="center" vertical="center" wrapText="1"/>
      <protection locked="0"/>
    </xf>
    <xf numFmtId="0" fontId="68" fillId="4" borderId="114" xfId="0" applyFont="1" applyFill="1" applyBorder="1" applyAlignment="1">
      <alignment horizontal="center" vertical="center" wrapText="1"/>
    </xf>
    <xf numFmtId="164" fontId="62" fillId="4" borderId="1" xfId="1" applyNumberFormat="1" applyFont="1" applyFill="1" applyBorder="1" applyAlignment="1" applyProtection="1">
      <alignment horizontal="center" vertical="center"/>
    </xf>
    <xf numFmtId="10" fontId="62" fillId="4" borderId="1" xfId="1" applyNumberFormat="1" applyFont="1" applyFill="1" applyBorder="1" applyAlignment="1" applyProtection="1">
      <alignment horizontal="center" vertical="center"/>
    </xf>
    <xf numFmtId="9" fontId="62" fillId="4" borderId="48" xfId="1" applyFont="1" applyFill="1" applyBorder="1" applyAlignment="1" applyProtection="1">
      <alignment horizontal="center" vertical="center"/>
    </xf>
    <xf numFmtId="7" fontId="62" fillId="4" borderId="5" xfId="0" applyNumberFormat="1" applyFont="1" applyFill="1" applyBorder="1" applyAlignment="1">
      <alignment horizontal="center" vertical="center"/>
    </xf>
    <xf numFmtId="0" fontId="62" fillId="4" borderId="1" xfId="0" applyFont="1" applyFill="1" applyBorder="1" applyAlignment="1">
      <alignment horizontal="center" vertical="center"/>
    </xf>
    <xf numFmtId="164" fontId="62" fillId="4" borderId="5" xfId="0" applyNumberFormat="1" applyFont="1" applyFill="1" applyBorder="1" applyAlignment="1">
      <alignment horizontal="center" vertical="center"/>
    </xf>
    <xf numFmtId="164" fontId="62" fillId="4" borderId="1" xfId="0" applyNumberFormat="1" applyFont="1" applyFill="1" applyBorder="1" applyAlignment="1">
      <alignment horizontal="center" vertical="center"/>
    </xf>
    <xf numFmtId="164" fontId="62" fillId="4" borderId="125" xfId="0" applyNumberFormat="1" applyFont="1" applyFill="1" applyBorder="1" applyAlignment="1">
      <alignment horizontal="center" vertical="center"/>
    </xf>
    <xf numFmtId="9" fontId="62" fillId="4" borderId="1" xfId="1" applyFont="1" applyFill="1" applyBorder="1" applyAlignment="1" applyProtection="1">
      <alignment horizontal="center" vertical="center"/>
    </xf>
    <xf numFmtId="164" fontId="24" fillId="3" borderId="1" xfId="0" applyNumberFormat="1" applyFont="1" applyFill="1" applyBorder="1" applyAlignment="1">
      <alignment horizontal="center" vertical="center"/>
    </xf>
    <xf numFmtId="9" fontId="24" fillId="3" borderId="1" xfId="1" applyFont="1" applyFill="1" applyBorder="1" applyAlignment="1" applyProtection="1">
      <alignment horizontal="center" vertical="center"/>
    </xf>
    <xf numFmtId="0" fontId="0" fillId="0" borderId="0" xfId="0" applyAlignment="1">
      <alignment horizontal="center"/>
    </xf>
    <xf numFmtId="7" fontId="24" fillId="3" borderId="5" xfId="0" applyNumberFormat="1" applyFont="1" applyFill="1" applyBorder="1" applyAlignment="1">
      <alignment horizontal="center" vertical="center"/>
    </xf>
    <xf numFmtId="0" fontId="0" fillId="0" borderId="0" xfId="0" applyAlignment="1">
      <alignment horizontal="center" vertical="center"/>
    </xf>
    <xf numFmtId="0" fontId="22" fillId="11" borderId="2" xfId="0" applyFont="1" applyFill="1" applyBorder="1" applyAlignment="1">
      <alignment horizontal="left" vertical="top" wrapText="1"/>
    </xf>
    <xf numFmtId="0" fontId="22" fillId="11" borderId="9" xfId="0" applyFont="1" applyFill="1" applyBorder="1" applyAlignment="1">
      <alignment horizontal="left" vertical="top"/>
    </xf>
    <xf numFmtId="0" fontId="22" fillId="11" borderId="3" xfId="0" applyFont="1" applyFill="1" applyBorder="1" applyAlignment="1">
      <alignment horizontal="left" vertical="top"/>
    </xf>
    <xf numFmtId="0" fontId="25" fillId="0" borderId="8" xfId="0" applyFont="1" applyBorder="1" applyAlignment="1">
      <alignment horizontal="center" vertical="center" wrapText="1"/>
    </xf>
    <xf numFmtId="0" fontId="25" fillId="0" borderId="0" xfId="0" applyFont="1" applyAlignment="1">
      <alignment horizontal="center" vertical="center"/>
    </xf>
    <xf numFmtId="0" fontId="25" fillId="0" borderId="21" xfId="0" applyFont="1" applyBorder="1" applyAlignment="1">
      <alignment horizontal="center" vertical="center"/>
    </xf>
    <xf numFmtId="0" fontId="69" fillId="32" borderId="4" xfId="0" applyFont="1" applyFill="1" applyBorder="1" applyAlignment="1">
      <alignment horizontal="center" vertical="center" wrapText="1"/>
    </xf>
    <xf numFmtId="0" fontId="69" fillId="32" borderId="0" xfId="0" applyFont="1" applyFill="1" applyAlignment="1">
      <alignment horizontal="center" vertical="center" wrapText="1"/>
    </xf>
    <xf numFmtId="0" fontId="18" fillId="0" borderId="8" xfId="0" applyFont="1" applyBorder="1" applyAlignment="1">
      <alignment horizontal="center" vertical="center"/>
    </xf>
    <xf numFmtId="0" fontId="18" fillId="0" borderId="0" xfId="0" applyFont="1" applyAlignment="1">
      <alignment horizontal="center" vertical="center"/>
    </xf>
    <xf numFmtId="0" fontId="18" fillId="0" borderId="21" xfId="0" applyFont="1" applyBorder="1" applyAlignment="1">
      <alignment horizontal="center" vertical="center"/>
    </xf>
    <xf numFmtId="0" fontId="1" fillId="27" borderId="0" xfId="0" applyFont="1" applyFill="1" applyAlignment="1">
      <alignment horizontal="center" vertical="center" wrapText="1"/>
    </xf>
    <xf numFmtId="0" fontId="1" fillId="27" borderId="0" xfId="0" applyFont="1" applyFill="1" applyAlignment="1">
      <alignment horizontal="center" vertical="center"/>
    </xf>
    <xf numFmtId="0" fontId="1" fillId="27" borderId="21" xfId="0" applyFont="1" applyFill="1" applyBorder="1" applyAlignment="1">
      <alignment horizontal="center" vertical="center"/>
    </xf>
    <xf numFmtId="0" fontId="19" fillId="0" borderId="0" xfId="0" applyFont="1" applyAlignment="1">
      <alignment horizontal="center" vertical="center" wrapText="1"/>
    </xf>
    <xf numFmtId="0" fontId="54" fillId="7" borderId="7" xfId="0" applyFont="1" applyFill="1" applyBorder="1" applyAlignment="1" applyProtection="1">
      <alignment horizontal="center" vertical="center" wrapText="1"/>
      <protection locked="0"/>
    </xf>
    <xf numFmtId="0" fontId="54" fillId="7" borderId="20" xfId="0" applyFont="1" applyFill="1" applyBorder="1" applyAlignment="1" applyProtection="1">
      <alignment horizontal="center" vertical="center" wrapText="1"/>
      <protection locked="0"/>
    </xf>
    <xf numFmtId="0" fontId="54" fillId="7" borderId="0" xfId="0" applyFont="1" applyFill="1" applyAlignment="1" applyProtection="1">
      <alignment horizontal="center" vertical="center" wrapText="1"/>
      <protection locked="0"/>
    </xf>
    <xf numFmtId="0" fontId="54" fillId="7" borderId="21" xfId="0" applyFont="1" applyFill="1" applyBorder="1" applyAlignment="1" applyProtection="1">
      <alignment horizontal="center" vertical="center" wrapText="1"/>
      <protection locked="0"/>
    </xf>
    <xf numFmtId="0" fontId="22" fillId="0" borderId="0" xfId="0" applyFont="1" applyAlignment="1">
      <alignment horizontal="center" vertical="center"/>
    </xf>
    <xf numFmtId="0" fontId="22" fillId="0" borderId="21" xfId="0" applyFont="1" applyBorder="1" applyAlignment="1">
      <alignment horizontal="center" vertical="center"/>
    </xf>
    <xf numFmtId="0" fontId="54" fillId="7" borderId="4" xfId="0" applyFont="1" applyFill="1" applyBorder="1" applyAlignment="1" applyProtection="1">
      <alignment horizontal="center" vertical="center" wrapText="1"/>
      <protection locked="0"/>
    </xf>
    <xf numFmtId="0" fontId="54" fillId="7" borderId="23" xfId="0" applyFont="1" applyFill="1" applyBorder="1" applyAlignment="1" applyProtection="1">
      <alignment horizontal="center" vertical="center" wrapText="1"/>
      <protection locked="0"/>
    </xf>
    <xf numFmtId="0" fontId="68" fillId="0" borderId="8" xfId="0" applyFont="1" applyBorder="1" applyAlignment="1">
      <alignment horizontal="left" vertical="center"/>
    </xf>
    <xf numFmtId="0" fontId="68" fillId="0" borderId="0" xfId="0" applyFont="1" applyAlignment="1">
      <alignment horizontal="left" vertical="center"/>
    </xf>
    <xf numFmtId="0" fontId="68" fillId="0" borderId="22" xfId="0" applyFont="1" applyBorder="1" applyAlignment="1">
      <alignment horizontal="left" vertical="center"/>
    </xf>
    <xf numFmtId="0" fontId="68" fillId="0" borderId="4" xfId="0" applyFont="1" applyBorder="1" applyAlignment="1">
      <alignment horizontal="left" vertical="center"/>
    </xf>
    <xf numFmtId="0" fontId="70" fillId="34" borderId="6" xfId="0" applyFont="1" applyFill="1" applyBorder="1" applyAlignment="1">
      <alignment horizontal="center" vertical="center" wrapText="1"/>
    </xf>
    <xf numFmtId="0" fontId="70" fillId="34" borderId="7" xfId="0" applyFont="1" applyFill="1" applyBorder="1" applyAlignment="1">
      <alignment horizontal="center" vertical="center" wrapText="1"/>
    </xf>
    <xf numFmtId="0" fontId="70" fillId="34" borderId="20" xfId="0" applyFont="1" applyFill="1" applyBorder="1" applyAlignment="1">
      <alignment horizontal="center" vertical="center" wrapText="1"/>
    </xf>
    <xf numFmtId="0" fontId="14" fillId="6" borderId="22" xfId="0" applyFont="1" applyFill="1" applyBorder="1" applyAlignment="1">
      <alignment horizontal="left" vertical="top" wrapText="1"/>
    </xf>
    <xf numFmtId="0" fontId="14" fillId="6" borderId="4" xfId="0" applyFont="1" applyFill="1" applyBorder="1" applyAlignment="1">
      <alignment horizontal="left" vertical="top" wrapText="1"/>
    </xf>
    <xf numFmtId="0" fontId="14" fillId="6" borderId="23" xfId="0" applyFont="1" applyFill="1" applyBorder="1" applyAlignment="1">
      <alignment horizontal="left" vertical="top" wrapText="1"/>
    </xf>
    <xf numFmtId="0" fontId="14" fillId="6" borderId="8" xfId="0" applyFont="1" applyFill="1" applyBorder="1" applyAlignment="1">
      <alignment horizontal="left" vertical="top" wrapText="1"/>
    </xf>
    <xf numFmtId="0" fontId="14" fillId="6" borderId="0" xfId="0" applyFont="1" applyFill="1" applyAlignment="1">
      <alignment horizontal="left" vertical="top" wrapText="1"/>
    </xf>
    <xf numFmtId="0" fontId="14" fillId="6" borderId="21" xfId="0" applyFont="1" applyFill="1" applyBorder="1" applyAlignment="1">
      <alignment horizontal="left" vertical="top" wrapText="1"/>
    </xf>
    <xf numFmtId="0" fontId="70" fillId="35" borderId="6" xfId="0" applyFont="1" applyFill="1" applyBorder="1" applyAlignment="1">
      <alignment horizontal="center" vertical="center" wrapText="1"/>
    </xf>
    <xf numFmtId="0" fontId="70" fillId="35" borderId="7" xfId="0" applyFont="1" applyFill="1" applyBorder="1" applyAlignment="1">
      <alignment horizontal="center" vertical="center" wrapText="1"/>
    </xf>
    <xf numFmtId="0" fontId="70" fillId="35" borderId="20" xfId="0" applyFont="1" applyFill="1" applyBorder="1" applyAlignment="1">
      <alignment horizontal="center" vertical="center" wrapText="1"/>
    </xf>
    <xf numFmtId="0" fontId="22" fillId="6" borderId="8" xfId="0" applyFont="1" applyFill="1" applyBorder="1" applyAlignment="1">
      <alignment horizontal="left" vertical="top" wrapText="1"/>
    </xf>
    <xf numFmtId="0" fontId="22" fillId="6" borderId="0" xfId="0" applyFont="1" applyFill="1" applyAlignment="1">
      <alignment horizontal="left" vertical="top" wrapText="1"/>
    </xf>
    <xf numFmtId="0" fontId="22" fillId="6" borderId="21" xfId="0" applyFont="1" applyFill="1" applyBorder="1" applyAlignment="1">
      <alignment horizontal="left" vertical="top" wrapText="1"/>
    </xf>
    <xf numFmtId="0" fontId="22" fillId="6" borderId="22" xfId="0" applyFont="1" applyFill="1" applyBorder="1" applyAlignment="1">
      <alignment horizontal="left" vertical="top" wrapText="1"/>
    </xf>
    <xf numFmtId="0" fontId="22" fillId="6" borderId="4" xfId="0" applyFont="1" applyFill="1" applyBorder="1" applyAlignment="1">
      <alignment horizontal="left" vertical="top" wrapText="1"/>
    </xf>
    <xf numFmtId="0" fontId="22" fillId="6" borderId="23" xfId="0" applyFont="1" applyFill="1" applyBorder="1" applyAlignment="1">
      <alignment horizontal="left" vertical="top" wrapText="1"/>
    </xf>
    <xf numFmtId="0" fontId="70" fillId="33" borderId="6" xfId="0" applyFont="1" applyFill="1" applyBorder="1" applyAlignment="1">
      <alignment horizontal="center" vertical="center" wrapText="1"/>
    </xf>
    <xf numFmtId="0" fontId="70" fillId="33" borderId="7" xfId="0" applyFont="1" applyFill="1" applyBorder="1" applyAlignment="1">
      <alignment horizontal="center" vertical="center" wrapText="1"/>
    </xf>
    <xf numFmtId="0" fontId="70" fillId="33" borderId="20" xfId="0" applyFont="1" applyFill="1" applyBorder="1" applyAlignment="1">
      <alignment horizontal="center" vertical="center" wrapText="1"/>
    </xf>
    <xf numFmtId="0" fontId="47" fillId="0" borderId="1" xfId="0" applyFont="1" applyBorder="1" applyAlignment="1">
      <alignment horizontal="center" vertical="top" wrapText="1"/>
    </xf>
    <xf numFmtId="0" fontId="47" fillId="10" borderId="60" xfId="0" applyFont="1" applyFill="1" applyBorder="1" applyAlignment="1">
      <alignment horizontal="center" vertical="center" wrapText="1"/>
    </xf>
    <xf numFmtId="0" fontId="47" fillId="10" borderId="63" xfId="0" applyFont="1" applyFill="1" applyBorder="1" applyAlignment="1">
      <alignment horizontal="center" vertical="center" wrapText="1"/>
    </xf>
    <xf numFmtId="7" fontId="87" fillId="35" borderId="0" xfId="0" applyNumberFormat="1" applyFont="1" applyFill="1" applyAlignment="1" applyProtection="1">
      <alignment horizontal="center" vertical="center" wrapText="1"/>
      <protection hidden="1"/>
    </xf>
    <xf numFmtId="7" fontId="87" fillId="35" borderId="8" xfId="0" applyNumberFormat="1" applyFont="1" applyFill="1" applyBorder="1" applyAlignment="1" applyProtection="1">
      <alignment horizontal="center" vertical="center" wrapText="1"/>
      <protection hidden="1"/>
    </xf>
    <xf numFmtId="0" fontId="23" fillId="12" borderId="8" xfId="0" applyFont="1" applyFill="1" applyBorder="1" applyAlignment="1">
      <alignment horizontal="center" vertical="center" wrapText="1"/>
    </xf>
    <xf numFmtId="0" fontId="23" fillId="12" borderId="0" xfId="0" applyFont="1" applyFill="1" applyAlignment="1">
      <alignment horizontal="center" vertical="center" wrapText="1"/>
    </xf>
    <xf numFmtId="0" fontId="2" fillId="2" borderId="22" xfId="0" applyFont="1" applyFill="1" applyBorder="1" applyAlignment="1">
      <alignment horizontal="right" vertical="center"/>
    </xf>
    <xf numFmtId="0" fontId="2" fillId="2" borderId="4" xfId="0" applyFont="1" applyFill="1" applyBorder="1" applyAlignment="1">
      <alignment horizontal="right" vertical="center"/>
    </xf>
    <xf numFmtId="0" fontId="2" fillId="2" borderId="104" xfId="0" applyFont="1" applyFill="1" applyBorder="1" applyAlignment="1">
      <alignment horizontal="right" vertical="center"/>
    </xf>
    <xf numFmtId="0" fontId="66" fillId="36" borderId="42" xfId="0" applyFont="1" applyFill="1" applyBorder="1" applyAlignment="1">
      <alignment horizontal="center" vertical="center" wrapText="1"/>
    </xf>
    <xf numFmtId="0" fontId="66" fillId="36" borderId="42" xfId="0" applyFont="1" applyFill="1" applyBorder="1" applyAlignment="1">
      <alignment horizontal="center" vertical="center"/>
    </xf>
    <xf numFmtId="0" fontId="64" fillId="37" borderId="0" xfId="0" applyFont="1" applyFill="1" applyAlignment="1">
      <alignment horizontal="center" vertical="center" wrapText="1"/>
    </xf>
    <xf numFmtId="0" fontId="10" fillId="29" borderId="0" xfId="0" applyFont="1" applyFill="1" applyAlignment="1">
      <alignment horizontal="center" vertical="center"/>
    </xf>
    <xf numFmtId="0" fontId="47" fillId="37" borderId="43" xfId="0" applyFont="1" applyFill="1" applyBorder="1" applyAlignment="1">
      <alignment horizontal="center" vertical="center" wrapText="1"/>
    </xf>
    <xf numFmtId="0" fontId="47" fillId="37" borderId="16" xfId="0" applyFont="1" applyFill="1" applyBorder="1" applyAlignment="1">
      <alignment horizontal="center" vertical="center" wrapText="1"/>
    </xf>
    <xf numFmtId="0" fontId="66" fillId="35" borderId="6" xfId="0" applyFont="1" applyFill="1" applyBorder="1" applyAlignment="1">
      <alignment horizontal="center" vertical="center" wrapText="1"/>
    </xf>
    <xf numFmtId="0" fontId="66" fillId="35" borderId="7" xfId="0" applyFont="1" applyFill="1" applyBorder="1" applyAlignment="1">
      <alignment horizontal="center" vertical="center" wrapText="1"/>
    </xf>
    <xf numFmtId="0" fontId="66" fillId="35" borderId="102" xfId="0" applyFont="1" applyFill="1" applyBorder="1" applyAlignment="1">
      <alignment horizontal="center" vertical="center" wrapText="1"/>
    </xf>
    <xf numFmtId="0" fontId="66" fillId="35" borderId="8" xfId="0" applyFont="1" applyFill="1" applyBorder="1" applyAlignment="1">
      <alignment horizontal="center" vertical="center" wrapText="1"/>
    </xf>
    <xf numFmtId="0" fontId="66" fillId="35" borderId="0" xfId="0" applyFont="1" applyFill="1" applyAlignment="1">
      <alignment horizontal="center" vertical="center" wrapText="1"/>
    </xf>
    <xf numFmtId="0" fontId="66" fillId="35" borderId="91" xfId="0" applyFont="1" applyFill="1" applyBorder="1" applyAlignment="1">
      <alignment horizontal="center" vertical="center" wrapText="1"/>
    </xf>
    <xf numFmtId="0" fontId="66" fillId="36" borderId="11" xfId="0" applyFont="1" applyFill="1" applyBorder="1" applyAlignment="1">
      <alignment horizontal="center" vertical="center" wrapText="1"/>
    </xf>
    <xf numFmtId="0" fontId="66" fillId="36" borderId="11" xfId="0" applyFont="1" applyFill="1" applyBorder="1" applyAlignment="1">
      <alignment horizontal="center" vertical="center"/>
    </xf>
    <xf numFmtId="0" fontId="71" fillId="36" borderId="11" xfId="0" applyFont="1" applyFill="1" applyBorder="1" applyAlignment="1">
      <alignment horizontal="center" vertical="center" wrapText="1"/>
    </xf>
    <xf numFmtId="0" fontId="65" fillId="38" borderId="42" xfId="0" applyFont="1" applyFill="1" applyBorder="1" applyAlignment="1">
      <alignment horizontal="center" vertical="center" wrapText="1"/>
    </xf>
    <xf numFmtId="0" fontId="65" fillId="38" borderId="11" xfId="0" applyFont="1" applyFill="1" applyBorder="1" applyAlignment="1">
      <alignment horizontal="center" vertical="center" wrapText="1"/>
    </xf>
    <xf numFmtId="0" fontId="66" fillId="34" borderId="44" xfId="0" applyFont="1" applyFill="1" applyBorder="1" applyAlignment="1">
      <alignment horizontal="center" vertical="center" wrapText="1"/>
    </xf>
    <xf numFmtId="0" fontId="66" fillId="34" borderId="100" xfId="0" applyFont="1" applyFill="1" applyBorder="1" applyAlignment="1">
      <alignment horizontal="center" vertical="center" wrapText="1"/>
    </xf>
    <xf numFmtId="0" fontId="65" fillId="31" borderId="42" xfId="0" applyFont="1" applyFill="1" applyBorder="1" applyAlignment="1">
      <alignment horizontal="center" vertical="center"/>
    </xf>
    <xf numFmtId="0" fontId="65" fillId="31" borderId="11" xfId="0" applyFont="1" applyFill="1" applyBorder="1" applyAlignment="1">
      <alignment horizontal="center" vertical="center"/>
    </xf>
    <xf numFmtId="0" fontId="10" fillId="26" borderId="42" xfId="0" applyFont="1" applyFill="1" applyBorder="1" applyAlignment="1">
      <alignment horizontal="center" vertical="center" wrapText="1"/>
    </xf>
    <xf numFmtId="0" fontId="10" fillId="26" borderId="11" xfId="0" applyFont="1" applyFill="1" applyBorder="1" applyAlignment="1">
      <alignment horizontal="center" vertical="center" wrapText="1"/>
    </xf>
    <xf numFmtId="0" fontId="65" fillId="26" borderId="103" xfId="0" applyFont="1" applyFill="1" applyBorder="1" applyAlignment="1">
      <alignment horizontal="center" vertical="center" wrapText="1"/>
    </xf>
    <xf numFmtId="0" fontId="65" fillId="26" borderId="7" xfId="0" applyFont="1" applyFill="1" applyBorder="1" applyAlignment="1">
      <alignment horizontal="center" vertical="center" wrapText="1"/>
    </xf>
    <xf numFmtId="0" fontId="65" fillId="26" borderId="102" xfId="0" applyFont="1" applyFill="1" applyBorder="1" applyAlignment="1">
      <alignment horizontal="center" vertical="center" wrapText="1"/>
    </xf>
    <xf numFmtId="0" fontId="65" fillId="26" borderId="35" xfId="0" applyFont="1" applyFill="1" applyBorder="1" applyAlignment="1">
      <alignment horizontal="center" vertical="center" wrapText="1"/>
    </xf>
    <xf numFmtId="0" fontId="65" fillId="26" borderId="0" xfId="0" applyFont="1" applyFill="1" applyAlignment="1">
      <alignment horizontal="center" vertical="center" wrapText="1"/>
    </xf>
    <xf numFmtId="0" fontId="65" fillId="26" borderId="91" xfId="0" applyFont="1" applyFill="1" applyBorder="1" applyAlignment="1">
      <alignment horizontal="center" vertical="center" wrapText="1"/>
    </xf>
    <xf numFmtId="0" fontId="66" fillId="26" borderId="7" xfId="0" applyFont="1" applyFill="1" applyBorder="1" applyAlignment="1">
      <alignment horizontal="center" vertical="center" wrapText="1"/>
    </xf>
    <xf numFmtId="0" fontId="66" fillId="26" borderId="102" xfId="0" applyFont="1" applyFill="1" applyBorder="1" applyAlignment="1">
      <alignment horizontal="center" vertical="center" wrapText="1"/>
    </xf>
    <xf numFmtId="0" fontId="66" fillId="26" borderId="0" xfId="0" applyFont="1" applyFill="1" applyAlignment="1">
      <alignment horizontal="center" vertical="center" wrapText="1"/>
    </xf>
    <xf numFmtId="0" fontId="66" fillId="26" borderId="91" xfId="0" applyFont="1" applyFill="1" applyBorder="1" applyAlignment="1">
      <alignment horizontal="center" vertical="center" wrapText="1"/>
    </xf>
    <xf numFmtId="0" fontId="14" fillId="40" borderId="6" xfId="0" applyFont="1" applyFill="1" applyBorder="1" applyAlignment="1">
      <alignment horizontal="left" vertical="center"/>
    </xf>
    <xf numFmtId="0" fontId="14" fillId="40" borderId="7" xfId="0" applyFont="1" applyFill="1" applyBorder="1" applyAlignment="1">
      <alignment horizontal="left" vertical="center"/>
    </xf>
    <xf numFmtId="0" fontId="14" fillId="40" borderId="20" xfId="0" applyFont="1" applyFill="1" applyBorder="1" applyAlignment="1">
      <alignment horizontal="left" vertical="center"/>
    </xf>
    <xf numFmtId="0" fontId="94" fillId="40" borderId="22" xfId="0" applyFont="1" applyFill="1" applyBorder="1" applyAlignment="1">
      <alignment horizontal="left" vertical="center" wrapText="1"/>
    </xf>
    <xf numFmtId="0" fontId="94" fillId="40" borderId="4" xfId="0" applyFont="1" applyFill="1" applyBorder="1" applyAlignment="1">
      <alignment horizontal="left" vertical="center" wrapText="1"/>
    </xf>
    <xf numFmtId="0" fontId="0" fillId="40" borderId="4" xfId="0" applyFill="1" applyBorder="1" applyAlignment="1">
      <alignment horizontal="left" vertical="center"/>
    </xf>
    <xf numFmtId="0" fontId="0" fillId="40" borderId="23" xfId="0" applyFill="1" applyBorder="1" applyAlignment="1">
      <alignment horizontal="left" vertical="center"/>
    </xf>
    <xf numFmtId="0" fontId="64" fillId="26" borderId="42" xfId="0" applyFont="1" applyFill="1" applyBorder="1" applyAlignment="1">
      <alignment horizontal="center" vertical="center" wrapText="1"/>
    </xf>
    <xf numFmtId="0" fontId="64" fillId="26" borderId="11" xfId="0" applyFont="1" applyFill="1" applyBorder="1" applyAlignment="1">
      <alignment horizontal="center" vertical="center" wrapText="1"/>
    </xf>
    <xf numFmtId="0" fontId="10" fillId="26" borderId="103" xfId="0" applyFont="1" applyFill="1" applyBorder="1" applyAlignment="1">
      <alignment horizontal="center" vertical="center" wrapText="1"/>
    </xf>
    <xf numFmtId="0" fontId="10" fillId="26" borderId="7" xfId="0" applyFont="1" applyFill="1" applyBorder="1" applyAlignment="1">
      <alignment horizontal="center" vertical="center" wrapText="1"/>
    </xf>
    <xf numFmtId="0" fontId="10" fillId="26" borderId="20" xfId="0" applyFont="1" applyFill="1" applyBorder="1" applyAlignment="1">
      <alignment horizontal="center" vertical="center" wrapText="1"/>
    </xf>
    <xf numFmtId="0" fontId="10" fillId="26" borderId="35" xfId="0" applyFont="1" applyFill="1" applyBorder="1" applyAlignment="1">
      <alignment horizontal="center" vertical="center" wrapText="1"/>
    </xf>
    <xf numFmtId="0" fontId="10" fillId="26" borderId="0" xfId="0" applyFont="1" applyFill="1" applyAlignment="1">
      <alignment horizontal="center" vertical="center" wrapText="1"/>
    </xf>
    <xf numFmtId="0" fontId="10" fillId="26" borderId="21" xfId="0" applyFont="1" applyFill="1" applyBorder="1" applyAlignment="1">
      <alignment horizontal="center" vertical="center" wrapText="1"/>
    </xf>
    <xf numFmtId="0" fontId="72" fillId="26" borderId="7" xfId="0" applyFont="1" applyFill="1" applyBorder="1" applyAlignment="1">
      <alignment horizontal="center" vertical="center" wrapText="1"/>
    </xf>
    <xf numFmtId="0" fontId="72" fillId="26" borderId="102" xfId="0" applyFont="1" applyFill="1" applyBorder="1" applyAlignment="1">
      <alignment horizontal="center" vertical="center" wrapText="1"/>
    </xf>
    <xf numFmtId="0" fontId="72" fillId="26" borderId="0" xfId="0" applyFont="1" applyFill="1" applyAlignment="1">
      <alignment horizontal="center" vertical="center" wrapText="1"/>
    </xf>
    <xf numFmtId="0" fontId="72" fillId="26" borderId="91" xfId="0" applyFont="1" applyFill="1" applyBorder="1" applyAlignment="1">
      <alignment horizontal="center" vertical="center" wrapText="1"/>
    </xf>
    <xf numFmtId="0" fontId="65" fillId="26" borderId="11" xfId="0" applyFont="1" applyFill="1" applyBorder="1" applyAlignment="1">
      <alignment horizontal="center" vertical="center"/>
    </xf>
    <xf numFmtId="0" fontId="65" fillId="26" borderId="62" xfId="0" applyFont="1" applyFill="1" applyBorder="1" applyAlignment="1">
      <alignment horizontal="center" vertical="center"/>
    </xf>
    <xf numFmtId="0" fontId="65" fillId="26" borderId="33" xfId="0" applyFont="1" applyFill="1" applyBorder="1" applyAlignment="1">
      <alignment horizontal="center" vertical="center"/>
    </xf>
    <xf numFmtId="0" fontId="65" fillId="26" borderId="101" xfId="0" applyFont="1" applyFill="1" applyBorder="1" applyAlignment="1">
      <alignment horizontal="center" vertical="center"/>
    </xf>
    <xf numFmtId="0" fontId="10" fillId="12" borderId="0" xfId="0" applyFont="1" applyFill="1" applyAlignment="1">
      <alignment horizontal="center" vertical="center" wrapText="1"/>
    </xf>
    <xf numFmtId="0" fontId="23" fillId="0" borderId="0" xfId="0" applyFont="1" applyAlignment="1">
      <alignment horizontal="center" vertical="center" wrapText="1"/>
    </xf>
    <xf numFmtId="0" fontId="10" fillId="0" borderId="0" xfId="0" applyFont="1" applyAlignment="1">
      <alignment horizontal="center" vertical="center" wrapText="1"/>
    </xf>
    <xf numFmtId="0" fontId="47" fillId="10" borderId="16" xfId="0" applyFont="1" applyFill="1" applyBorder="1" applyAlignment="1">
      <alignment horizontal="center" vertical="center" wrapText="1"/>
    </xf>
    <xf numFmtId="0" fontId="67" fillId="45" borderId="43" xfId="0" applyFont="1" applyFill="1" applyBorder="1" applyAlignment="1">
      <alignment horizontal="center" vertical="center" wrapText="1"/>
    </xf>
    <xf numFmtId="0" fontId="67" fillId="45" borderId="101" xfId="0" applyFont="1" applyFill="1" applyBorder="1" applyAlignment="1">
      <alignment horizontal="center" vertical="center" wrapText="1"/>
    </xf>
    <xf numFmtId="0" fontId="67" fillId="45" borderId="42" xfId="0" applyFont="1" applyFill="1" applyBorder="1" applyAlignment="1">
      <alignment horizontal="center" vertical="center" wrapText="1"/>
    </xf>
    <xf numFmtId="0" fontId="100" fillId="45" borderId="16" xfId="0" applyFont="1" applyFill="1" applyBorder="1" applyAlignment="1">
      <alignment horizontal="center" vertical="center" wrapText="1"/>
    </xf>
    <xf numFmtId="0" fontId="100" fillId="45" borderId="3" xfId="0" applyFont="1" applyFill="1" applyBorder="1" applyAlignment="1">
      <alignment horizontal="center" vertical="center" wrapText="1"/>
    </xf>
    <xf numFmtId="0" fontId="100" fillId="45" borderId="1" xfId="0" applyFont="1" applyFill="1" applyBorder="1" applyAlignment="1">
      <alignment horizontal="center" vertical="center" wrapText="1"/>
    </xf>
    <xf numFmtId="0" fontId="67" fillId="42" borderId="42" xfId="0" applyFont="1" applyFill="1" applyBorder="1" applyAlignment="1">
      <alignment horizontal="center" vertical="center" wrapText="1"/>
    </xf>
    <xf numFmtId="0" fontId="67" fillId="42" borderId="1" xfId="0" applyFont="1" applyFill="1" applyBorder="1" applyAlignment="1">
      <alignment horizontal="center" vertical="center" wrapText="1"/>
    </xf>
    <xf numFmtId="0" fontId="65" fillId="43" borderId="42" xfId="0" applyFont="1" applyFill="1" applyBorder="1" applyAlignment="1">
      <alignment horizontal="center" vertical="center" wrapText="1"/>
    </xf>
    <xf numFmtId="0" fontId="65" fillId="43" borderId="1" xfId="0" applyFont="1" applyFill="1" applyBorder="1" applyAlignment="1">
      <alignment horizontal="center" vertical="center" wrapText="1"/>
    </xf>
    <xf numFmtId="0" fontId="67" fillId="41" borderId="62" xfId="0" applyFont="1" applyFill="1" applyBorder="1" applyAlignment="1">
      <alignment horizontal="center" vertical="center" wrapText="1"/>
    </xf>
    <xf numFmtId="0" fontId="67" fillId="41" borderId="2" xfId="0" applyFont="1" applyFill="1" applyBorder="1" applyAlignment="1">
      <alignment horizontal="center" vertical="center" wrapText="1"/>
    </xf>
    <xf numFmtId="0" fontId="65" fillId="44" borderId="101" xfId="0" applyFont="1" applyFill="1" applyBorder="1" applyAlignment="1">
      <alignment horizontal="center" vertical="center" wrapText="1"/>
    </xf>
    <xf numFmtId="0" fontId="65" fillId="44" borderId="3" xfId="0" applyFont="1" applyFill="1" applyBorder="1" applyAlignment="1">
      <alignment horizontal="center" vertical="center" wrapText="1"/>
    </xf>
    <xf numFmtId="0" fontId="98" fillId="44" borderId="42" xfId="0" applyFont="1" applyFill="1" applyBorder="1" applyAlignment="1">
      <alignment horizontal="center" vertical="center" wrapText="1"/>
    </xf>
    <xf numFmtId="0" fontId="98" fillId="44" borderId="1" xfId="0" applyFont="1" applyFill="1" applyBorder="1" applyAlignment="1">
      <alignment horizontal="center" vertical="center" wrapText="1"/>
    </xf>
    <xf numFmtId="0" fontId="98" fillId="44" borderId="44" xfId="0" applyFont="1" applyFill="1" applyBorder="1" applyAlignment="1">
      <alignment horizontal="center" vertical="center" wrapText="1"/>
    </xf>
    <xf numFmtId="0" fontId="98" fillId="44" borderId="15" xfId="0" applyFont="1" applyFill="1" applyBorder="1" applyAlignment="1">
      <alignment horizontal="center" vertical="center" wrapText="1"/>
    </xf>
    <xf numFmtId="0" fontId="65" fillId="44" borderId="6" xfId="0" applyFont="1" applyFill="1" applyBorder="1" applyAlignment="1">
      <alignment horizontal="center" vertical="center" wrapText="1"/>
    </xf>
    <xf numFmtId="0" fontId="65" fillId="44" borderId="7" xfId="0" applyFont="1" applyFill="1" applyBorder="1" applyAlignment="1">
      <alignment horizontal="center" vertical="center" wrapText="1"/>
    </xf>
    <xf numFmtId="0" fontId="65" fillId="44" borderId="20" xfId="0" applyFont="1" applyFill="1" applyBorder="1" applyAlignment="1">
      <alignment horizontal="center" vertical="center" wrapText="1"/>
    </xf>
    <xf numFmtId="0" fontId="65" fillId="44" borderId="154" xfId="0" applyFont="1" applyFill="1" applyBorder="1" applyAlignment="1">
      <alignment horizontal="center" vertical="center" wrapText="1"/>
    </xf>
    <xf numFmtId="0" fontId="65" fillId="44" borderId="24" xfId="0" applyFont="1" applyFill="1" applyBorder="1" applyAlignment="1">
      <alignment horizontal="center" vertical="center" wrapText="1"/>
    </xf>
    <xf numFmtId="0" fontId="65" fillId="44" borderId="68" xfId="0" applyFont="1" applyFill="1" applyBorder="1" applyAlignment="1">
      <alignment horizontal="center" vertical="center" wrapText="1"/>
    </xf>
    <xf numFmtId="0" fontId="82" fillId="10" borderId="11" xfId="0" applyFont="1" applyFill="1" applyBorder="1" applyAlignment="1">
      <alignment horizontal="center" vertical="center" wrapText="1"/>
    </xf>
    <xf numFmtId="0" fontId="82" fillId="10" borderId="14" xfId="0" applyFont="1" applyFill="1" applyBorder="1" applyAlignment="1">
      <alignment horizontal="center" vertical="center" wrapText="1"/>
    </xf>
    <xf numFmtId="20" fontId="69" fillId="36" borderId="35" xfId="0" applyNumberFormat="1" applyFont="1" applyFill="1" applyBorder="1" applyAlignment="1">
      <alignment horizontal="center" vertical="center" wrapText="1"/>
    </xf>
    <xf numFmtId="20" fontId="69" fillId="36" borderId="0" xfId="0" applyNumberFormat="1" applyFont="1" applyFill="1" applyAlignment="1">
      <alignment horizontal="center" vertical="center" wrapText="1"/>
    </xf>
    <xf numFmtId="164" fontId="82" fillId="10" borderId="1" xfId="0" applyNumberFormat="1" applyFont="1" applyFill="1" applyBorder="1" applyAlignment="1">
      <alignment horizontal="center" vertical="center" wrapText="1"/>
    </xf>
    <xf numFmtId="0" fontId="82" fillId="10" borderId="1" xfId="0" applyFont="1" applyFill="1" applyBorder="1" applyAlignment="1">
      <alignment horizontal="center" vertical="center" wrapText="1"/>
    </xf>
    <xf numFmtId="164" fontId="122" fillId="53" borderId="100" xfId="0" applyNumberFormat="1" applyFont="1" applyFill="1" applyBorder="1" applyAlignment="1">
      <alignment horizontal="center" vertical="center"/>
    </xf>
    <xf numFmtId="164" fontId="122" fillId="53" borderId="145" xfId="0" applyNumberFormat="1" applyFont="1" applyFill="1" applyBorder="1" applyAlignment="1">
      <alignment horizontal="center" vertical="center"/>
    </xf>
    <xf numFmtId="164" fontId="122" fillId="53" borderId="61" xfId="0" applyNumberFormat="1" applyFont="1" applyFill="1" applyBorder="1" applyAlignment="1">
      <alignment horizontal="center" vertical="center"/>
    </xf>
    <xf numFmtId="0" fontId="23" fillId="34" borderId="8" xfId="0" applyFont="1" applyFill="1" applyBorder="1" applyAlignment="1">
      <alignment horizontal="center" vertical="center" wrapText="1"/>
    </xf>
    <xf numFmtId="0" fontId="23" fillId="34" borderId="0" xfId="0" applyFont="1" applyFill="1" applyAlignment="1">
      <alignment horizontal="center" vertical="center" wrapText="1"/>
    </xf>
    <xf numFmtId="0" fontId="78" fillId="52" borderId="16" xfId="0" applyFont="1" applyFill="1" applyBorder="1" applyAlignment="1">
      <alignment horizontal="center" vertical="center" wrapText="1"/>
    </xf>
    <xf numFmtId="0" fontId="78" fillId="52" borderId="1" xfId="0" applyFont="1" applyFill="1" applyBorder="1" applyAlignment="1">
      <alignment horizontal="center" vertical="center" wrapText="1"/>
    </xf>
    <xf numFmtId="0" fontId="78" fillId="52" borderId="15" xfId="0" applyFont="1" applyFill="1" applyBorder="1" applyAlignment="1">
      <alignment horizontal="center" vertical="center" wrapText="1"/>
    </xf>
    <xf numFmtId="164" fontId="122" fillId="53" borderId="11" xfId="0" applyNumberFormat="1" applyFont="1" applyFill="1" applyBorder="1" applyAlignment="1">
      <alignment horizontal="center" vertical="center"/>
    </xf>
    <xf numFmtId="164" fontId="122" fillId="53" borderId="152" xfId="0" applyNumberFormat="1" applyFont="1" applyFill="1" applyBorder="1" applyAlignment="1">
      <alignment horizontal="center" vertical="center"/>
    </xf>
    <xf numFmtId="164" fontId="122" fillId="53" borderId="91" xfId="0" applyNumberFormat="1" applyFont="1" applyFill="1" applyBorder="1" applyAlignment="1">
      <alignment horizontal="center" vertical="center"/>
    </xf>
    <xf numFmtId="164" fontId="122" fillId="53" borderId="104" xfId="0" applyNumberFormat="1" applyFont="1" applyFill="1" applyBorder="1" applyAlignment="1">
      <alignment horizontal="center" vertical="center"/>
    </xf>
    <xf numFmtId="164" fontId="122" fillId="53" borderId="46" xfId="0" applyNumberFormat="1" applyFont="1" applyFill="1" applyBorder="1" applyAlignment="1">
      <alignment horizontal="center" vertical="center"/>
    </xf>
    <xf numFmtId="0" fontId="126" fillId="36" borderId="6" xfId="0" applyFont="1" applyFill="1" applyBorder="1" applyAlignment="1">
      <alignment horizontal="center" vertical="center" wrapText="1"/>
    </xf>
    <xf numFmtId="0" fontId="126" fillId="36" borderId="7" xfId="0" applyFont="1" applyFill="1" applyBorder="1" applyAlignment="1">
      <alignment horizontal="center" vertical="center" wrapText="1"/>
    </xf>
    <xf numFmtId="0" fontId="126" fillId="36" borderId="20" xfId="0" applyFont="1" applyFill="1" applyBorder="1" applyAlignment="1">
      <alignment horizontal="center" vertical="center" wrapText="1"/>
    </xf>
    <xf numFmtId="7" fontId="66" fillId="6" borderId="0" xfId="0" applyNumberFormat="1" applyFont="1" applyFill="1" applyAlignment="1" applyProtection="1">
      <alignment horizontal="center" vertical="center" wrapText="1"/>
      <protection hidden="1"/>
    </xf>
    <xf numFmtId="20" fontId="23" fillId="12" borderId="116" xfId="0" applyNumberFormat="1" applyFont="1" applyFill="1" applyBorder="1" applyAlignment="1">
      <alignment horizontal="center" vertical="center" wrapText="1"/>
    </xf>
    <xf numFmtId="20" fontId="23" fillId="12" borderId="33" xfId="0" applyNumberFormat="1" applyFont="1" applyFill="1" applyBorder="1" applyAlignment="1">
      <alignment horizontal="center" vertical="center" wrapText="1"/>
    </xf>
    <xf numFmtId="20" fontId="23" fillId="12" borderId="34" xfId="0" applyNumberFormat="1" applyFont="1" applyFill="1" applyBorder="1" applyAlignment="1">
      <alignment horizontal="center" vertical="center" wrapText="1"/>
    </xf>
    <xf numFmtId="7" fontId="66" fillId="35" borderId="147" xfId="0" applyNumberFormat="1" applyFont="1" applyFill="1" applyBorder="1" applyAlignment="1" applyProtection="1">
      <alignment horizontal="center" vertical="center" wrapText="1"/>
      <protection hidden="1"/>
    </xf>
    <xf numFmtId="7" fontId="66" fillId="35" borderId="79" xfId="0" applyNumberFormat="1" applyFont="1" applyFill="1" applyBorder="1" applyAlignment="1" applyProtection="1">
      <alignment horizontal="center" vertical="center" wrapText="1"/>
      <protection hidden="1"/>
    </xf>
    <xf numFmtId="0" fontId="74" fillId="12" borderId="10" xfId="0" applyFont="1" applyFill="1" applyBorder="1" applyAlignment="1">
      <alignment horizontal="center" vertical="center" wrapText="1"/>
    </xf>
    <xf numFmtId="0" fontId="74" fillId="12" borderId="12" xfId="0" applyFont="1" applyFill="1" applyBorder="1" applyAlignment="1">
      <alignment horizontal="center" vertical="center" wrapText="1"/>
    </xf>
    <xf numFmtId="0" fontId="74" fillId="12" borderId="13" xfId="0" applyFont="1" applyFill="1" applyBorder="1" applyAlignment="1">
      <alignment horizontal="center" vertical="center" wrapText="1"/>
    </xf>
    <xf numFmtId="7" fontId="66" fillId="35" borderId="10" xfId="0" applyNumberFormat="1" applyFont="1" applyFill="1" applyBorder="1" applyAlignment="1" applyProtection="1">
      <alignment horizontal="center" vertical="center" wrapText="1"/>
      <protection hidden="1"/>
    </xf>
    <xf numFmtId="7" fontId="66" fillId="35" borderId="12" xfId="0" applyNumberFormat="1" applyFont="1" applyFill="1" applyBorder="1" applyAlignment="1" applyProtection="1">
      <alignment horizontal="center" vertical="center" wrapText="1"/>
      <protection hidden="1"/>
    </xf>
    <xf numFmtId="7" fontId="66" fillId="35" borderId="13" xfId="0" applyNumberFormat="1" applyFont="1" applyFill="1" applyBorder="1" applyAlignment="1" applyProtection="1">
      <alignment horizontal="center" vertical="center" wrapText="1"/>
      <protection hidden="1"/>
    </xf>
    <xf numFmtId="0" fontId="23" fillId="12" borderId="43" xfId="0" applyFont="1" applyFill="1" applyBorder="1" applyAlignment="1">
      <alignment horizontal="center" vertical="center" wrapText="1"/>
    </xf>
    <xf numFmtId="0" fontId="23" fillId="12" borderId="42" xfId="0" applyFont="1" applyFill="1" applyBorder="1" applyAlignment="1">
      <alignment horizontal="center" vertical="center" wrapText="1"/>
    </xf>
    <xf numFmtId="0" fontId="23" fillId="12" borderId="62" xfId="0" applyFont="1" applyFill="1" applyBorder="1" applyAlignment="1">
      <alignment horizontal="center" vertical="center" wrapText="1"/>
    </xf>
    <xf numFmtId="0" fontId="23" fillId="12" borderId="44" xfId="0" applyFont="1" applyFill="1" applyBorder="1" applyAlignment="1">
      <alignment horizontal="center" vertical="center" wrapText="1"/>
    </xf>
    <xf numFmtId="20" fontId="69" fillId="36" borderId="22" xfId="0" applyNumberFormat="1" applyFont="1" applyFill="1" applyBorder="1" applyAlignment="1">
      <alignment horizontal="center" vertical="center" wrapText="1"/>
    </xf>
    <xf numFmtId="20" fontId="69" fillId="36" borderId="4" xfId="0" applyNumberFormat="1" applyFont="1" applyFill="1" applyBorder="1" applyAlignment="1">
      <alignment horizontal="center" vertical="center" wrapText="1"/>
    </xf>
    <xf numFmtId="20" fontId="69" fillId="36" borderId="23" xfId="0" applyNumberFormat="1" applyFont="1" applyFill="1" applyBorder="1" applyAlignment="1">
      <alignment horizontal="center" vertical="center" wrapText="1"/>
    </xf>
    <xf numFmtId="7" fontId="66" fillId="35" borderId="6" xfId="0" applyNumberFormat="1" applyFont="1" applyFill="1" applyBorder="1" applyAlignment="1" applyProtection="1">
      <alignment horizontal="center" vertical="center" wrapText="1"/>
      <protection hidden="1"/>
    </xf>
    <xf numFmtId="7" fontId="66" fillId="35" borderId="7" xfId="0" applyNumberFormat="1" applyFont="1" applyFill="1" applyBorder="1" applyAlignment="1" applyProtection="1">
      <alignment horizontal="center" vertical="center" wrapText="1"/>
      <protection hidden="1"/>
    </xf>
    <xf numFmtId="7" fontId="66" fillId="35" borderId="20" xfId="0" applyNumberFormat="1" applyFont="1" applyFill="1" applyBorder="1" applyAlignment="1" applyProtection="1">
      <alignment horizontal="center" vertical="center" wrapText="1"/>
      <protection hidden="1"/>
    </xf>
    <xf numFmtId="0" fontId="128" fillId="39" borderId="167" xfId="0" applyFont="1" applyFill="1" applyBorder="1" applyAlignment="1">
      <alignment horizontal="center" vertical="center" wrapText="1"/>
    </xf>
    <xf numFmtId="0" fontId="128" fillId="39" borderId="12" xfId="0" applyFont="1" applyFill="1" applyBorder="1" applyAlignment="1">
      <alignment horizontal="center" vertical="center" wrapText="1"/>
    </xf>
    <xf numFmtId="0" fontId="128" fillId="39" borderId="13" xfId="0" applyFont="1" applyFill="1" applyBorder="1" applyAlignment="1">
      <alignment horizontal="center" vertical="center" wrapText="1"/>
    </xf>
    <xf numFmtId="0" fontId="78" fillId="55" borderId="168" xfId="0" applyFont="1" applyFill="1" applyBorder="1" applyAlignment="1">
      <alignment horizontal="center" vertical="center" wrapText="1"/>
    </xf>
    <xf numFmtId="0" fontId="78" fillId="55" borderId="33" xfId="0" applyFont="1" applyFill="1" applyBorder="1" applyAlignment="1">
      <alignment horizontal="center" vertical="center" wrapText="1"/>
    </xf>
    <xf numFmtId="0" fontId="78" fillId="55" borderId="34" xfId="0" applyFont="1" applyFill="1" applyBorder="1" applyAlignment="1">
      <alignment horizontal="center" vertical="center" wrapText="1"/>
    </xf>
    <xf numFmtId="0" fontId="23" fillId="9" borderId="118" xfId="0" applyFont="1" applyFill="1" applyBorder="1" applyAlignment="1" applyProtection="1">
      <alignment horizontal="center" vertical="center" wrapText="1"/>
      <protection hidden="1"/>
    </xf>
    <xf numFmtId="0" fontId="23" fillId="9" borderId="46" xfId="0" applyFont="1" applyFill="1" applyBorder="1" applyAlignment="1" applyProtection="1">
      <alignment horizontal="center" vertical="center" wrapText="1"/>
      <protection hidden="1"/>
    </xf>
    <xf numFmtId="0" fontId="74" fillId="39" borderId="0" xfId="0" applyFont="1" applyFill="1" applyAlignment="1">
      <alignment horizontal="center" vertical="center" wrapText="1"/>
    </xf>
    <xf numFmtId="0" fontId="74" fillId="39" borderId="0" xfId="0" quotePrefix="1" applyFont="1" applyFill="1" applyAlignment="1">
      <alignment horizontal="center" vertical="center" wrapText="1"/>
    </xf>
    <xf numFmtId="0" fontId="63" fillId="47" borderId="0" xfId="0" applyFont="1" applyFill="1" applyAlignment="1">
      <alignment horizontal="left" vertical="center" wrapText="1"/>
    </xf>
    <xf numFmtId="0" fontId="63" fillId="47" borderId="0" xfId="0" applyFont="1" applyFill="1" applyAlignment="1">
      <alignment horizontal="left" vertical="center"/>
    </xf>
    <xf numFmtId="0" fontId="63" fillId="47" borderId="0" xfId="0" quotePrefix="1" applyFont="1" applyFill="1" applyAlignment="1">
      <alignment horizontal="left" vertical="center"/>
    </xf>
    <xf numFmtId="164" fontId="69" fillId="39" borderId="129" xfId="0" applyNumberFormat="1" applyFont="1" applyFill="1" applyBorder="1" applyAlignment="1">
      <alignment horizontal="center" vertical="center" wrapText="1"/>
    </xf>
    <xf numFmtId="164" fontId="69" fillId="39" borderId="132" xfId="0" applyNumberFormat="1" applyFont="1" applyFill="1" applyBorder="1" applyAlignment="1">
      <alignment horizontal="center" vertical="center" wrapText="1"/>
    </xf>
    <xf numFmtId="164" fontId="69" fillId="39" borderId="133" xfId="0" applyNumberFormat="1" applyFont="1" applyFill="1" applyBorder="1" applyAlignment="1">
      <alignment horizontal="center" vertical="center" wrapText="1"/>
    </xf>
    <xf numFmtId="20" fontId="23" fillId="29" borderId="134" xfId="0" applyNumberFormat="1" applyFont="1" applyFill="1" applyBorder="1" applyAlignment="1">
      <alignment horizontal="center" vertical="center" wrapText="1"/>
    </xf>
    <xf numFmtId="20" fontId="23" fillId="29" borderId="42" xfId="0" applyNumberFormat="1" applyFont="1" applyFill="1" applyBorder="1" applyAlignment="1">
      <alignment horizontal="center" vertical="center" wrapText="1"/>
    </xf>
    <xf numFmtId="164" fontId="69" fillId="39" borderId="116" xfId="0" applyNumberFormat="1" applyFont="1" applyFill="1" applyBorder="1" applyAlignment="1">
      <alignment horizontal="center" vertical="center" wrapText="1"/>
    </xf>
    <xf numFmtId="164" fontId="69" fillId="39" borderId="33" xfId="0" applyNumberFormat="1" applyFont="1" applyFill="1" applyBorder="1" applyAlignment="1">
      <alignment horizontal="center" vertical="center" wrapText="1"/>
    </xf>
    <xf numFmtId="164" fontId="69" fillId="39" borderId="34" xfId="0" applyNumberFormat="1" applyFont="1" applyFill="1" applyBorder="1" applyAlignment="1">
      <alignment horizontal="center" vertical="center" wrapText="1"/>
    </xf>
    <xf numFmtId="0" fontId="51" fillId="0" borderId="0" xfId="0" applyFont="1" applyAlignment="1">
      <alignment horizontal="center" vertical="center" wrapText="1"/>
    </xf>
    <xf numFmtId="20" fontId="69" fillId="50" borderId="164" xfId="0" applyNumberFormat="1" applyFont="1" applyFill="1" applyBorder="1" applyAlignment="1">
      <alignment horizontal="center" vertical="center" wrapText="1"/>
    </xf>
    <xf numFmtId="20" fontId="69" fillId="50" borderId="4" xfId="0" applyNumberFormat="1" applyFont="1" applyFill="1" applyBorder="1" applyAlignment="1">
      <alignment horizontal="center" vertical="center" wrapText="1"/>
    </xf>
    <xf numFmtId="0" fontId="78" fillId="9" borderId="165" xfId="0" applyFont="1" applyFill="1" applyBorder="1" applyAlignment="1">
      <alignment horizontal="center" vertical="center" wrapText="1"/>
    </xf>
    <xf numFmtId="0" fontId="78" fillId="9" borderId="166" xfId="0" applyFont="1" applyFill="1" applyBorder="1" applyAlignment="1">
      <alignment horizontal="center" vertical="center" wrapText="1"/>
    </xf>
    <xf numFmtId="164" fontId="78" fillId="9" borderId="42" xfId="0" applyNumberFormat="1" applyFont="1" applyFill="1" applyBorder="1" applyAlignment="1">
      <alignment horizontal="center" vertical="center" wrapText="1"/>
    </xf>
    <xf numFmtId="164" fontId="78" fillId="9" borderId="28" xfId="0" applyNumberFormat="1" applyFont="1" applyFill="1" applyBorder="1" applyAlignment="1">
      <alignment horizontal="center" vertical="center" wrapText="1"/>
    </xf>
    <xf numFmtId="9" fontId="23" fillId="9" borderId="42" xfId="1" applyFont="1" applyFill="1" applyBorder="1" applyAlignment="1" applyProtection="1">
      <alignment horizontal="center" vertical="center" wrapText="1"/>
      <protection hidden="1"/>
    </xf>
    <xf numFmtId="9" fontId="23" fillId="9" borderId="28" xfId="1" applyFont="1" applyFill="1" applyBorder="1" applyAlignment="1" applyProtection="1">
      <alignment horizontal="center" vertical="center" wrapText="1"/>
      <protection hidden="1"/>
    </xf>
    <xf numFmtId="0" fontId="80" fillId="6" borderId="1" xfId="0" applyFont="1" applyFill="1" applyBorder="1" applyAlignment="1" applyProtection="1">
      <alignment horizontal="center" vertical="center"/>
      <protection hidden="1"/>
    </xf>
    <xf numFmtId="8" fontId="104" fillId="46" borderId="22" xfId="0" applyNumberFormat="1" applyFont="1" applyFill="1" applyBorder="1" applyAlignment="1">
      <alignment horizontal="center" vertical="center"/>
    </xf>
    <xf numFmtId="8" fontId="104" fillId="46" borderId="104" xfId="0" applyNumberFormat="1" applyFont="1" applyFill="1" applyBorder="1" applyAlignment="1">
      <alignment horizontal="center" vertical="center"/>
    </xf>
    <xf numFmtId="0" fontId="23" fillId="9" borderId="7" xfId="0" applyFont="1" applyFill="1" applyBorder="1" applyAlignment="1" applyProtection="1">
      <alignment horizontal="center" vertical="center" wrapText="1"/>
      <protection hidden="1"/>
    </xf>
    <xf numFmtId="0" fontId="23" fillId="9" borderId="102" xfId="0" applyFont="1" applyFill="1" applyBorder="1" applyAlignment="1" applyProtection="1">
      <alignment horizontal="center" vertical="center" wrapText="1"/>
      <protection hidden="1"/>
    </xf>
    <xf numFmtId="0" fontId="23" fillId="9" borderId="24" xfId="0" applyFont="1" applyFill="1" applyBorder="1" applyAlignment="1" applyProtection="1">
      <alignment horizontal="center" vertical="center" wrapText="1"/>
      <protection hidden="1"/>
    </xf>
    <xf numFmtId="0" fontId="23" fillId="9" borderId="26" xfId="0" applyFont="1" applyFill="1" applyBorder="1" applyAlignment="1" applyProtection="1">
      <alignment horizontal="center" vertical="center" wrapText="1"/>
      <protection hidden="1"/>
    </xf>
    <xf numFmtId="0" fontId="23" fillId="9" borderId="177" xfId="0" applyFont="1" applyFill="1" applyBorder="1" applyAlignment="1" applyProtection="1">
      <alignment horizontal="center" vertical="center" wrapText="1"/>
      <protection hidden="1"/>
    </xf>
    <xf numFmtId="0" fontId="23" fillId="9" borderId="178" xfId="0" applyFont="1" applyFill="1" applyBorder="1" applyAlignment="1" applyProtection="1">
      <alignment horizontal="center" vertical="center" wrapText="1"/>
      <protection hidden="1"/>
    </xf>
    <xf numFmtId="0" fontId="78" fillId="29" borderId="118" xfId="0" applyFont="1" applyFill="1" applyBorder="1" applyAlignment="1">
      <alignment horizontal="center" vertical="center" wrapText="1"/>
    </xf>
    <xf numFmtId="0" fontId="78" fillId="29" borderId="14" xfId="0" applyFont="1" applyFill="1" applyBorder="1" applyAlignment="1">
      <alignment horizontal="center" vertical="center" wrapText="1"/>
    </xf>
    <xf numFmtId="0" fontId="78" fillId="29" borderId="144" xfId="0" applyFont="1" applyFill="1" applyBorder="1" applyAlignment="1">
      <alignment horizontal="center" vertical="center" wrapText="1"/>
    </xf>
    <xf numFmtId="0" fontId="78" fillId="29" borderId="31" xfId="0" applyFont="1" applyFill="1" applyBorder="1" applyAlignment="1">
      <alignment horizontal="center" vertical="center" wrapText="1"/>
    </xf>
    <xf numFmtId="0" fontId="78" fillId="6" borderId="0" xfId="0" applyFont="1" applyFill="1" applyAlignment="1">
      <alignment horizontal="center" vertical="center" wrapText="1"/>
    </xf>
    <xf numFmtId="164" fontId="69" fillId="50" borderId="116" xfId="0" applyNumberFormat="1" applyFont="1" applyFill="1" applyBorder="1" applyAlignment="1">
      <alignment horizontal="center" vertical="center" wrapText="1"/>
    </xf>
    <xf numFmtId="164" fontId="69" fillId="50" borderId="33" xfId="0" applyNumberFormat="1" applyFont="1" applyFill="1" applyBorder="1" applyAlignment="1">
      <alignment horizontal="center" vertical="center" wrapText="1"/>
    </xf>
    <xf numFmtId="164" fontId="69" fillId="50" borderId="34" xfId="0" applyNumberFormat="1" applyFont="1" applyFill="1" applyBorder="1" applyAlignment="1">
      <alignment horizontal="center" vertical="center" wrapText="1"/>
    </xf>
    <xf numFmtId="0" fontId="66" fillId="48" borderId="155" xfId="0" applyFont="1" applyFill="1" applyBorder="1" applyAlignment="1">
      <alignment horizontal="center" vertical="center" wrapText="1"/>
    </xf>
    <xf numFmtId="0" fontId="66" fillId="48" borderId="156" xfId="0" applyFont="1" applyFill="1" applyBorder="1" applyAlignment="1">
      <alignment horizontal="center" vertical="center" wrapText="1"/>
    </xf>
    <xf numFmtId="0" fontId="66" fillId="48" borderId="157" xfId="0" applyFont="1" applyFill="1" applyBorder="1" applyAlignment="1">
      <alignment horizontal="center" vertical="center" wrapText="1"/>
    </xf>
    <xf numFmtId="0" fontId="66" fillId="48" borderId="162" xfId="0" applyFont="1" applyFill="1" applyBorder="1" applyAlignment="1">
      <alignment horizontal="center" vertical="center" wrapText="1"/>
    </xf>
    <xf numFmtId="0" fontId="66" fillId="48" borderId="131" xfId="0" applyFont="1" applyFill="1" applyBorder="1" applyAlignment="1">
      <alignment horizontal="center" vertical="center" wrapText="1"/>
    </xf>
    <xf numFmtId="0" fontId="66" fillId="48" borderId="163" xfId="0" applyFont="1" applyFill="1" applyBorder="1" applyAlignment="1">
      <alignment horizontal="center" vertical="center" wrapText="1"/>
    </xf>
    <xf numFmtId="164" fontId="69" fillId="6" borderId="0" xfId="0" applyNumberFormat="1" applyFont="1" applyFill="1" applyAlignment="1">
      <alignment horizontal="center" vertical="center" wrapText="1"/>
    </xf>
    <xf numFmtId="164" fontId="69" fillId="6" borderId="159" xfId="0" applyNumberFormat="1" applyFont="1" applyFill="1" applyBorder="1" applyAlignment="1">
      <alignment horizontal="center" vertical="center" wrapText="1"/>
    </xf>
    <xf numFmtId="164" fontId="69" fillId="39" borderId="10" xfId="0" applyNumberFormat="1" applyFont="1" applyFill="1" applyBorder="1" applyAlignment="1">
      <alignment horizontal="center" vertical="center" wrapText="1"/>
    </xf>
    <xf numFmtId="164" fontId="69" fillId="39" borderId="12" xfId="0" applyNumberFormat="1" applyFont="1" applyFill="1" applyBorder="1" applyAlignment="1">
      <alignment horizontal="center" vertical="center" wrapText="1"/>
    </xf>
    <xf numFmtId="164" fontId="69" fillId="39" borderId="13" xfId="0" applyNumberFormat="1" applyFont="1" applyFill="1" applyBorder="1" applyAlignment="1">
      <alignment horizontal="center" vertical="center" wrapText="1"/>
    </xf>
    <xf numFmtId="164" fontId="122" fillId="53" borderId="14" xfId="0" applyNumberFormat="1" applyFont="1" applyFill="1" applyBorder="1" applyAlignment="1">
      <alignment horizontal="center" vertical="center"/>
    </xf>
    <xf numFmtId="164" fontId="122" fillId="53" borderId="31" xfId="0" applyNumberFormat="1" applyFont="1" applyFill="1" applyBorder="1" applyAlignment="1">
      <alignment horizontal="center" vertical="center"/>
    </xf>
    <xf numFmtId="0" fontId="78" fillId="55" borderId="158" xfId="0" applyFont="1" applyFill="1" applyBorder="1" applyAlignment="1">
      <alignment horizontal="center" vertical="center" wrapText="1"/>
    </xf>
    <xf numFmtId="0" fontId="78" fillId="55" borderId="0" xfId="0" applyFont="1" applyFill="1" applyAlignment="1">
      <alignment horizontal="center" vertical="center" wrapText="1"/>
    </xf>
    <xf numFmtId="0" fontId="78" fillId="55" borderId="21" xfId="0" applyFont="1" applyFill="1" applyBorder="1" applyAlignment="1">
      <alignment horizontal="center" vertical="center" wrapText="1"/>
    </xf>
    <xf numFmtId="164" fontId="122" fillId="53" borderId="153" xfId="0" applyNumberFormat="1" applyFont="1" applyFill="1" applyBorder="1" applyAlignment="1">
      <alignment horizontal="center" vertical="center"/>
    </xf>
    <xf numFmtId="164" fontId="122" fillId="53" borderId="26" xfId="0" applyNumberFormat="1" applyFont="1" applyFill="1" applyBorder="1" applyAlignment="1">
      <alignment horizontal="center" vertical="center"/>
    </xf>
    <xf numFmtId="164" fontId="24" fillId="4" borderId="2" xfId="101" applyNumberFormat="1" applyFont="1" applyFill="1" applyBorder="1" applyAlignment="1">
      <alignment horizontal="center" vertical="center" wrapText="1"/>
    </xf>
    <xf numFmtId="164" fontId="24" fillId="4" borderId="117" xfId="101" applyNumberFormat="1" applyFont="1" applyFill="1" applyBorder="1" applyAlignment="1">
      <alignment horizontal="center" vertical="center" wrapText="1"/>
    </xf>
    <xf numFmtId="164" fontId="24" fillId="4" borderId="2" xfId="101" applyNumberFormat="1" applyFont="1" applyFill="1" applyBorder="1" applyAlignment="1">
      <alignment horizontal="center" vertical="center"/>
    </xf>
    <xf numFmtId="164" fontId="24" fillId="4" borderId="117" xfId="101" applyNumberFormat="1" applyFont="1" applyFill="1" applyBorder="1" applyAlignment="1">
      <alignment horizontal="center" vertical="center"/>
    </xf>
    <xf numFmtId="0" fontId="23" fillId="9" borderId="10" xfId="0" applyFont="1" applyFill="1" applyBorder="1" applyAlignment="1">
      <alignment horizontal="center" vertical="center" wrapText="1"/>
    </xf>
    <xf numFmtId="0" fontId="23" fillId="9" borderId="12" xfId="0" applyFont="1" applyFill="1" applyBorder="1" applyAlignment="1">
      <alignment horizontal="center" vertical="center" wrapText="1"/>
    </xf>
    <xf numFmtId="0" fontId="23" fillId="9" borderId="13" xfId="0" applyFont="1" applyFill="1" applyBorder="1" applyAlignment="1">
      <alignment horizontal="center" vertical="center" wrapText="1"/>
    </xf>
    <xf numFmtId="164" fontId="24" fillId="6" borderId="0" xfId="101" applyNumberFormat="1" applyFont="1" applyFill="1" applyBorder="1" applyAlignment="1">
      <alignment horizontal="center" vertical="center" wrapText="1"/>
    </xf>
    <xf numFmtId="164" fontId="24" fillId="4" borderId="49" xfId="101" applyNumberFormat="1" applyFont="1" applyFill="1" applyBorder="1" applyAlignment="1">
      <alignment horizontal="center" vertical="center" wrapText="1"/>
    </xf>
    <xf numFmtId="164" fontId="24" fillId="4" borderId="120" xfId="101" applyNumberFormat="1" applyFont="1" applyFill="1" applyBorder="1" applyAlignment="1">
      <alignment horizontal="center" vertical="center" wrapText="1"/>
    </xf>
    <xf numFmtId="164" fontId="24" fillId="4" borderId="123" xfId="101" applyNumberFormat="1" applyFont="1" applyFill="1" applyBorder="1" applyAlignment="1">
      <alignment horizontal="center" vertical="center" wrapText="1"/>
    </xf>
    <xf numFmtId="164" fontId="24" fillId="4" borderId="124" xfId="101" applyNumberFormat="1" applyFont="1" applyFill="1" applyBorder="1" applyAlignment="1">
      <alignment horizontal="center" vertical="center" wrapText="1"/>
    </xf>
    <xf numFmtId="0" fontId="23" fillId="9" borderId="119" xfId="0" applyFont="1" applyFill="1" applyBorder="1" applyAlignment="1">
      <alignment horizontal="center" vertical="center" wrapText="1"/>
    </xf>
    <xf numFmtId="0" fontId="23" fillId="9" borderId="47" xfId="0" applyFont="1" applyFill="1" applyBorder="1" applyAlignment="1">
      <alignment horizontal="center" vertical="center" wrapText="1"/>
    </xf>
    <xf numFmtId="0" fontId="23" fillId="9" borderId="120" xfId="0" applyFont="1" applyFill="1" applyBorder="1" applyAlignment="1">
      <alignment horizontal="center" vertical="center" wrapText="1"/>
    </xf>
    <xf numFmtId="0" fontId="23" fillId="6" borderId="0" xfId="0" applyFont="1" applyFill="1" applyAlignment="1">
      <alignment horizontal="center" vertical="center" wrapText="1"/>
    </xf>
    <xf numFmtId="20" fontId="23" fillId="9" borderId="75" xfId="0" applyNumberFormat="1" applyFont="1" applyFill="1" applyBorder="1" applyAlignment="1">
      <alignment horizontal="center" vertical="center" wrapText="1"/>
    </xf>
    <xf numFmtId="20" fontId="23" fillId="9" borderId="76" xfId="0" applyNumberFormat="1" applyFont="1" applyFill="1" applyBorder="1" applyAlignment="1">
      <alignment horizontal="center" vertical="center" wrapText="1"/>
    </xf>
    <xf numFmtId="20" fontId="23" fillId="9" borderId="77" xfId="0" applyNumberFormat="1" applyFont="1" applyFill="1" applyBorder="1" applyAlignment="1">
      <alignment horizontal="center" vertical="center" wrapText="1"/>
    </xf>
    <xf numFmtId="0" fontId="14" fillId="12" borderId="0" xfId="0" applyFont="1" applyFill="1" applyAlignment="1">
      <alignment horizontal="left" vertical="center" wrapText="1"/>
    </xf>
    <xf numFmtId="0" fontId="57" fillId="0" borderId="0" xfId="0" applyFont="1" applyAlignment="1">
      <alignment horizontal="left" vertical="center" wrapText="1"/>
    </xf>
    <xf numFmtId="0" fontId="21" fillId="0" borderId="75" xfId="0" applyFont="1" applyBorder="1" applyAlignment="1">
      <alignment horizontal="center" vertical="center" wrapText="1"/>
    </xf>
    <xf numFmtId="0" fontId="21" fillId="0" borderId="76" xfId="0" applyFont="1" applyBorder="1" applyAlignment="1">
      <alignment horizontal="center" vertical="center" wrapText="1"/>
    </xf>
    <xf numFmtId="0" fontId="21" fillId="0" borderId="77" xfId="0" applyFont="1" applyBorder="1" applyAlignment="1">
      <alignment horizontal="center" vertical="center" wrapText="1"/>
    </xf>
    <xf numFmtId="0" fontId="48" fillId="28" borderId="81" xfId="0" applyFont="1" applyFill="1" applyBorder="1" applyAlignment="1" applyProtection="1">
      <alignment horizontal="center" vertical="center" wrapText="1"/>
      <protection locked="0"/>
    </xf>
    <xf numFmtId="0" fontId="48" fillId="28" borderId="0" xfId="0" applyFont="1" applyFill="1" applyAlignment="1" applyProtection="1">
      <alignment horizontal="center" vertical="center" wrapText="1"/>
      <protection locked="0"/>
    </xf>
    <xf numFmtId="0" fontId="48" fillId="28" borderId="82" xfId="0" applyFont="1" applyFill="1" applyBorder="1" applyAlignment="1" applyProtection="1">
      <alignment horizontal="center" vertical="center" wrapText="1"/>
      <protection locked="0"/>
    </xf>
    <xf numFmtId="0" fontId="25" fillId="0" borderId="81" xfId="0" applyFont="1" applyBorder="1" applyAlignment="1">
      <alignment horizontal="center" vertical="center" wrapText="1"/>
    </xf>
    <xf numFmtId="0" fontId="25" fillId="0" borderId="0" xfId="0" applyFont="1" applyAlignment="1">
      <alignment horizontal="center" vertical="center" wrapText="1"/>
    </xf>
    <xf numFmtId="0" fontId="25" fillId="0" borderId="82" xfId="0" applyFont="1" applyBorder="1" applyAlignment="1">
      <alignment horizontal="center" vertical="center" wrapText="1"/>
    </xf>
    <xf numFmtId="0" fontId="60" fillId="0" borderId="78" xfId="0" applyFont="1" applyBorder="1" applyAlignment="1">
      <alignment horizontal="center" vertical="center" wrapText="1"/>
    </xf>
    <xf numFmtId="0" fontId="60" fillId="0" borderId="79" xfId="0" applyFont="1" applyBorder="1" applyAlignment="1">
      <alignment horizontal="center" vertical="center" wrapText="1"/>
    </xf>
    <xf numFmtId="0" fontId="60" fillId="0" borderId="80" xfId="0" applyFont="1" applyBorder="1" applyAlignment="1">
      <alignment horizontal="center" vertical="center" wrapText="1"/>
    </xf>
    <xf numFmtId="0" fontId="56" fillId="0" borderId="0" xfId="0" applyFont="1" applyAlignment="1">
      <alignment horizontal="center" vertical="center" wrapText="1"/>
    </xf>
    <xf numFmtId="20" fontId="18" fillId="26" borderId="72" xfId="0" applyNumberFormat="1" applyFont="1" applyFill="1" applyBorder="1" applyAlignment="1">
      <alignment horizontal="center" vertical="center" wrapText="1"/>
    </xf>
    <xf numFmtId="20" fontId="18" fillId="26" borderId="73" xfId="0" applyNumberFormat="1" applyFont="1" applyFill="1" applyBorder="1" applyAlignment="1">
      <alignment horizontal="center" vertical="center" wrapText="1"/>
    </xf>
    <xf numFmtId="20" fontId="18" fillId="26" borderId="74" xfId="0" applyNumberFormat="1" applyFont="1" applyFill="1" applyBorder="1" applyAlignment="1">
      <alignment horizontal="center" vertical="center" wrapText="1"/>
    </xf>
    <xf numFmtId="20" fontId="23" fillId="29" borderId="75" xfId="0" applyNumberFormat="1" applyFont="1" applyFill="1" applyBorder="1" applyAlignment="1">
      <alignment horizontal="center" vertical="center" wrapText="1"/>
    </xf>
    <xf numFmtId="20" fontId="23" fillId="29" borderId="84" xfId="0" applyNumberFormat="1" applyFont="1" applyFill="1" applyBorder="1" applyAlignment="1">
      <alignment horizontal="center" vertical="center" wrapText="1"/>
    </xf>
    <xf numFmtId="0" fontId="18" fillId="26" borderId="96" xfId="0" applyFont="1" applyFill="1" applyBorder="1" applyAlignment="1">
      <alignment horizontal="center" vertical="center" wrapText="1"/>
    </xf>
    <xf numFmtId="0" fontId="18" fillId="26" borderId="97" xfId="0" applyFont="1" applyFill="1" applyBorder="1" applyAlignment="1">
      <alignment horizontal="center" vertical="center" wrapText="1"/>
    </xf>
    <xf numFmtId="0" fontId="24" fillId="6" borderId="0" xfId="0" applyFont="1" applyFill="1" applyAlignment="1">
      <alignment horizontal="right" vertical="center" wrapText="1"/>
    </xf>
    <xf numFmtId="0" fontId="0" fillId="6" borderId="0" xfId="0" applyFill="1" applyAlignment="1">
      <alignment horizontal="center" vertical="center" wrapText="1"/>
    </xf>
    <xf numFmtId="20" fontId="23" fillId="9" borderId="25" xfId="0" applyNumberFormat="1" applyFont="1" applyFill="1" applyBorder="1" applyAlignment="1">
      <alignment horizontal="center" vertical="center" wrapText="1"/>
    </xf>
    <xf numFmtId="20" fontId="23" fillId="9" borderId="18" xfId="0" applyNumberFormat="1" applyFont="1" applyFill="1" applyBorder="1" applyAlignment="1">
      <alignment horizontal="center" vertical="center" wrapText="1"/>
    </xf>
    <xf numFmtId="20" fontId="23" fillId="9" borderId="19" xfId="0" applyNumberFormat="1" applyFont="1" applyFill="1" applyBorder="1" applyAlignment="1">
      <alignment horizontal="center" vertical="center" wrapText="1"/>
    </xf>
    <xf numFmtId="0" fontId="18" fillId="26" borderId="6" xfId="0" applyFont="1" applyFill="1" applyBorder="1" applyAlignment="1">
      <alignment horizontal="center" vertical="center" wrapText="1"/>
    </xf>
    <xf numFmtId="0" fontId="18" fillId="26" borderId="7" xfId="0" applyFont="1" applyFill="1" applyBorder="1" applyAlignment="1">
      <alignment horizontal="center" vertical="center" wrapText="1"/>
    </xf>
    <xf numFmtId="0" fontId="18" fillId="26" borderId="20" xfId="0" applyFont="1" applyFill="1" applyBorder="1" applyAlignment="1">
      <alignment horizontal="center" vertical="center" wrapText="1"/>
    </xf>
    <xf numFmtId="0" fontId="15" fillId="6" borderId="0" xfId="0" applyFont="1" applyFill="1" applyAlignment="1">
      <alignment horizontal="center" vertical="center" wrapText="1"/>
    </xf>
    <xf numFmtId="0" fontId="23" fillId="29" borderId="115" xfId="0" applyFont="1" applyFill="1" applyBorder="1" applyAlignment="1">
      <alignment horizontal="center" vertical="center" wrapText="1"/>
    </xf>
    <xf numFmtId="0" fontId="23" fillId="29" borderId="13" xfId="0" applyFont="1" applyFill="1" applyBorder="1" applyAlignment="1">
      <alignment horizontal="center" vertical="center" wrapText="1"/>
    </xf>
    <xf numFmtId="164" fontId="24" fillId="4" borderId="5" xfId="101" applyNumberFormat="1" applyFont="1" applyFill="1" applyBorder="1" applyAlignment="1">
      <alignment horizontal="center" vertical="center" wrapText="1"/>
    </xf>
    <xf numFmtId="164" fontId="24" fillId="4" borderId="68" xfId="101" applyNumberFormat="1" applyFont="1" applyFill="1" applyBorder="1" applyAlignment="1">
      <alignment horizontal="center" vertical="center" wrapText="1"/>
    </xf>
  </cellXfs>
  <cellStyles count="103">
    <cellStyle name="2" xfId="11" xr:uid="{04E0009C-42EB-404F-BB61-CF460429193E}"/>
    <cellStyle name="Borne VE" xfId="12" xr:uid="{717B46F4-96BD-4CED-A875-97E262C0BA5C}"/>
    <cellStyle name="cellule blanche" xfId="13" xr:uid="{31E09DCA-025B-4774-9785-F06B55B66555}"/>
    <cellStyle name="cellule grise" xfId="14" xr:uid="{2F005B5C-8E7A-44F1-AF68-24CE7C20DCA2}"/>
    <cellStyle name="Cellule grise + rouge italique" xfId="15" xr:uid="{46D5B942-6AD3-42C6-B2E5-3779B3129908}"/>
    <cellStyle name="Cellule grise orange" xfId="16" xr:uid="{D4470B65-FBFD-4ACA-BCB5-41307D0D92DD}"/>
    <cellStyle name="cellule jaune" xfId="17" xr:uid="{EA04BAC5-0FD8-44FF-BBBA-64247A8FFA80}"/>
    <cellStyle name="celluleUpgradeV2.01" xfId="18" xr:uid="{BD279B21-9A24-4FCC-947F-4F13B3CCBCA8}"/>
    <cellStyle name="celluleUpgradeV2.02" xfId="19" xr:uid="{5863FE55-585B-4C6B-B8CC-F5271AB45FC2}"/>
    <cellStyle name="celluleUpgradeV2.03" xfId="20" xr:uid="{053D2684-FE53-421F-9420-0DAB9E8847DE}"/>
    <cellStyle name="celluleUpgradeV3.00" xfId="21" xr:uid="{E1266104-8EEA-4364-B06E-5EE5AC34B53E}"/>
    <cellStyle name="celluleUpgradeV3.01" xfId="22" xr:uid="{1FFFF7B5-9918-425F-84F9-8D8816BAE4B6}"/>
    <cellStyle name="celluleUpgradeV3.02" xfId="23" xr:uid="{4340D659-29F9-46CE-9B8F-F1207CB3F2A9}"/>
    <cellStyle name="celluleUpgradeV3.03" xfId="24" xr:uid="{4B24100F-4884-4422-9262-588BF2A3C1AF}"/>
    <cellStyle name="celluleUpgradeV3.04" xfId="25" xr:uid="{5027F31E-A293-4F86-88F0-D71531890F8C}"/>
    <cellStyle name="celluleUpgradeV4.00" xfId="26" xr:uid="{31A0BF47-069C-4D1A-BF9C-68DF9E07C829}"/>
    <cellStyle name="colonne dénomination FdCR" xfId="27" xr:uid="{69641495-7989-460E-A678-D351F66B3C52}"/>
    <cellStyle name="colonne dénomination MAJ" xfId="28" xr:uid="{7DDF0C7F-B8D6-4DEE-A3D2-C5791B512E6D}"/>
    <cellStyle name="colonne identifiant FdCR" xfId="29" xr:uid="{B6253641-E2BC-4631-AA61-2832459611C0}"/>
    <cellStyle name="colonne identifiant MAJ" xfId="30" xr:uid="{71E85CDE-6795-4EFE-8E74-ABAFAD8E7321}"/>
    <cellStyle name="colonne libellé FdCR" xfId="31" xr:uid="{70E32FA4-60B2-4397-9B65-B6C1A3666624}"/>
    <cellStyle name="colonne libellé MAJ" xfId="32" xr:uid="{D4E81E02-D063-4A91-BBE5-AEC8D3EC0D59}"/>
    <cellStyle name="date liste financeurs" xfId="33" xr:uid="{EEF8A83B-8F2F-4921-8734-224A3F118C27}"/>
    <cellStyle name="date MAJ financeurs" xfId="34" xr:uid="{43F2722B-8062-49E2-A44D-40682E81873D}"/>
    <cellStyle name="décompte lignes Data" xfId="35" xr:uid="{8F7AADBF-1DD1-47DA-A94B-90A7B955CF9D}"/>
    <cellStyle name="décompte lignes UC" xfId="36" xr:uid="{93EEC932-AC05-4D30-850E-E758EEBD3931}"/>
    <cellStyle name="Euro" xfId="37" xr:uid="{288C5ED2-69B1-4BBB-B5D5-6E724BB7DBEA}"/>
    <cellStyle name="Excel_BuiltIn_Percent" xfId="38" xr:uid="{6F6BA74A-9CD0-4F7F-BBAC-87989EC3A0A3}"/>
    <cellStyle name="FEADER et rouge" xfId="39" xr:uid="{9CC615EF-45CA-45CA-88FE-6B3CDEC3FD7D}"/>
    <cellStyle name="FEADER_2" xfId="40" xr:uid="{E25F9528-DCE7-41FB-B584-8A416FA262C0}"/>
    <cellStyle name="feuilleUpgradeV2.01" xfId="41" xr:uid="{522278C1-5FAB-4287-B203-2067EFF747FE}"/>
    <cellStyle name="feuilleUpgradeV2.02" xfId="42" xr:uid="{D7F0679B-F90B-4E3C-93FA-2EE5BC744080}"/>
    <cellStyle name="feuilleUpgradeV2.03" xfId="43" xr:uid="{07D21BF2-5B79-4BDC-92E3-10FB7AE811CD}"/>
    <cellStyle name="feuilleUpgradeV3.00" xfId="44" xr:uid="{4330A7B7-392A-4B44-94AE-19DE0FDFD38E}"/>
    <cellStyle name="feuilleUpgradeV3.01" xfId="45" xr:uid="{607B6FAA-A2FE-4973-899E-F93D07E8EE80}"/>
    <cellStyle name="feuilleUpgradeV3.02" xfId="46" xr:uid="{ECB5F15C-F30F-4772-BD42-1C28C16130D2}"/>
    <cellStyle name="feuilleUpgradeV3.03" xfId="47" xr:uid="{CD1D4C5B-558A-4D05-BA78-1094AC100F8B}"/>
    <cellStyle name="feuilleUpgradeV3.04" xfId="48" xr:uid="{C13AB2DE-3AFE-490B-9D98-9A668E87F9DD}"/>
    <cellStyle name="feuilleUpgradeV4.00" xfId="49" xr:uid="{160C2967-3A48-4645-AF9E-0CFDE157ECA6}"/>
    <cellStyle name="Gris" xfId="50" xr:uid="{7783786A-8398-4C2D-9183-86E16745BBB0}"/>
    <cellStyle name="Gris rose" xfId="51" xr:uid="{607F641A-ADBA-42F6-8988-18B6A815DAF0}"/>
    <cellStyle name="gris_et_vert" xfId="52" xr:uid="{F8518523-8579-48F0-9F59-9A069C74C7E8}"/>
    <cellStyle name="Heading" xfId="53" xr:uid="{CCD4EE56-0F4B-4081-B676-F382B5B535A3}"/>
    <cellStyle name="Heading1" xfId="54" xr:uid="{47E5C29B-60A8-49E2-BFE6-7F0F86735BD5}"/>
    <cellStyle name="Installation patch automatique" xfId="55" xr:uid="{CA9113B9-4DAB-46ED-ADB4-2508AE8B7EC7}"/>
    <cellStyle name="jusDeCitronBleu" xfId="56" xr:uid="{94EE1E82-7D87-438A-B1F9-D4DF7D66BA2A}"/>
    <cellStyle name="KO" xfId="57" xr:uid="{F6066D03-418E-4DAC-A17E-4F30C88FE614}"/>
    <cellStyle name="Lien hypertexte" xfId="6" builtinId="8"/>
    <cellStyle name="MC Dépenses ss opé" xfId="58" xr:uid="{DC3A77EC-8E3B-4121-8DBA-8A051B8FB5E6}"/>
    <cellStyle name="MC GUC calcul sub" xfId="59" xr:uid="{A7AEBF45-9085-43FE-BE35-A710F90BCE84}"/>
    <cellStyle name="Milliers 2" xfId="8" xr:uid="{00000000-0005-0000-0000-000035000000}"/>
    <cellStyle name="Milliers 2 2" xfId="60" xr:uid="{2E3906E1-FFC5-4C93-BF87-F58B0ACC636F}"/>
    <cellStyle name="modif_en_vert" xfId="61" xr:uid="{1FF914EA-BCEB-4F35-B563-5223FCDEA39E}"/>
    <cellStyle name="Monétaire" xfId="101" builtinId="4"/>
    <cellStyle name="Monétaire 2" xfId="3" xr:uid="{00000000-0005-0000-0000-000002000000}"/>
    <cellStyle name="Monétaire 2 2" xfId="7" xr:uid="{00000000-0005-0000-0000-000002000000}"/>
    <cellStyle name="Monétaire 3" xfId="9" xr:uid="{00000000-0005-0000-0000-000036000000}"/>
    <cellStyle name="New" xfId="62" xr:uid="{969005A8-8F38-45E2-BF3F-30EDBDF2F390}"/>
    <cellStyle name="Normal" xfId="0" builtinId="0"/>
    <cellStyle name="Normal 2" xfId="2" xr:uid="{00000000-0005-0000-0000-000004000000}"/>
    <cellStyle name="Normal 2 2" xfId="63" xr:uid="{76A2657A-F60E-4144-8F20-C3DA4C920E5F}"/>
    <cellStyle name="Normal 3" xfId="4" xr:uid="{00000000-0005-0000-0000-000005000000}"/>
    <cellStyle name="Normal 4" xfId="10" xr:uid="{EB170D02-90C7-4AC1-9850-BFD3C2EE31BE}"/>
    <cellStyle name="Normal_demande de subvention FSE yc forfaitisation des coûts indirects sans protection" xfId="102" xr:uid="{07C8730F-99AD-4E09-9EA5-701A4931A3D3}"/>
    <cellStyle name="offset ligne contrôle moteur formules" xfId="64" xr:uid="{33B47F17-1BDC-43EF-8846-14B7BA43270A}"/>
    <cellStyle name="offset ligne contrôle Sub*" xfId="65" xr:uid="{A3037A5B-392F-4855-BA60-D1CF01FE5B27}"/>
    <cellStyle name="OK" xfId="66" xr:uid="{871DD451-21BE-4EAE-81C8-64DED1C6C9A4}"/>
    <cellStyle name="orange parme" xfId="67" xr:uid="{AACE495A-C257-4B2A-9BFD-480BF4252368}"/>
    <cellStyle name="plage étirement Assiette TO - Data" xfId="68" xr:uid="{8CFFCD84-6750-4CFE-AD51-61003B72E3CE}"/>
    <cellStyle name="plage étirement Assiette TO - UC" xfId="69" xr:uid="{26FE2F96-D362-4926-AAD8-417CE54731B4}"/>
    <cellStyle name="plage étirement Sub*" xfId="70" xr:uid="{186BA4E8-0C8F-41B5-971C-5EF23109E762}"/>
    <cellStyle name="plage MAJ libellés financeurs" xfId="71" xr:uid="{F9A1D9FB-8F6C-4192-9DD4-944CEE6FCDD2}"/>
    <cellStyle name="plage moteur formules" xfId="72" xr:uid="{20647E00-854D-4E57-9B45-2E54D20F673F}"/>
    <cellStyle name="plage moteur formules obligatoire" xfId="73" xr:uid="{76A675F9-56B5-44A2-A237-518E882E78BB}"/>
    <cellStyle name="Position cellule note patch" xfId="74" xr:uid="{A939A732-49F8-4373-AF9F-39FA1B53A04C}"/>
    <cellStyle name="Position cellule version FDCR" xfId="75" xr:uid="{1FF40AEE-4027-469D-AB3B-4A3C050793DD}"/>
    <cellStyle name="position cellule version patch" xfId="76" xr:uid="{B7FAB01F-DA34-4293-B7C0-D10B3AC0BE77}"/>
    <cellStyle name="position colonne contrôle moteur formules" xfId="77" xr:uid="{37122EFF-CF1C-436B-9293-F74DD01C9EF8}"/>
    <cellStyle name="position colonne contrôle Sub*" xfId="78" xr:uid="{4D6A4752-ADE2-41ED-946F-82079F49C8A5}"/>
    <cellStyle name="Pourcentage" xfId="1" builtinId="5"/>
    <cellStyle name="Pourcentage 2" xfId="79" xr:uid="{8A94931A-6F4E-4C1C-8014-32E10318AAAC}"/>
    <cellStyle name="Princ" xfId="80" xr:uid="{86C26E0D-9D58-48B6-94F6-C8C3D68807EB}"/>
    <cellStyle name="Princ et rouge" xfId="81" xr:uid="{6D025FF4-4CE2-42AE-8F39-965275EB166D}"/>
    <cellStyle name="Result" xfId="82" xr:uid="{9715B7EC-C879-48DA-8EE2-A5DAA3981697}"/>
    <cellStyle name="Result2" xfId="83" xr:uid="{4CEADEDA-CEE1-47FE-831B-4ED401AA4AB4}"/>
    <cellStyle name="Rose Test ATO" xfId="84" xr:uid="{88EACBE7-C654-4EA0-A44D-EA47268B1005}"/>
    <cellStyle name="rouge_2" xfId="85" xr:uid="{6F6BDC27-28DD-4CAE-8158-ACBDDB6308D4}"/>
    <cellStyle name="Sans nom1" xfId="86" xr:uid="{07DCB6D3-3B77-4570-BF47-107D9F3DED4E}"/>
    <cellStyle name="Sans nom2" xfId="87" xr:uid="{9999AADE-5161-4655-82E7-E174A8D0D485}"/>
    <cellStyle name="Sans nom3" xfId="88" xr:uid="{03E3AF92-E840-40F7-A1E1-23061F7E1003}"/>
    <cellStyle name="Sans nom4" xfId="89" xr:uid="{F3DB3104-8BB4-4E87-A83C-73164F5C8D73}"/>
    <cellStyle name="Sans nom5" xfId="90" xr:uid="{CB8366A7-E4ED-4ADA-942A-311859DFCA3C}"/>
    <cellStyle name="Sans nom6" xfId="91" xr:uid="{4B2A77C5-8699-4CC0-9764-3009C803B5F9}"/>
    <cellStyle name="Sans nom7" xfId="92" xr:uid="{63675C14-9F03-497D-8199-2643124AF773}"/>
    <cellStyle name="status connexion sécurisée" xfId="93" xr:uid="{651F22DD-E317-4993-9B95-0AE49296738D}"/>
    <cellStyle name="statut connexion sécurisée" xfId="94" xr:uid="{5782F067-9724-42DC-BC57-38188AACA7B4}"/>
    <cellStyle name="TableStyleLight1" xfId="95" xr:uid="{51ADD55B-3EC2-43D2-8A67-E1E8CCC94C9E}"/>
    <cellStyle name="test" xfId="96" xr:uid="{422211AC-2946-4BD7-801E-9E7F801C69AC}"/>
    <cellStyle name="Texte explicatif 2" xfId="5" xr:uid="{00000000-0005-0000-0000-000007000000}"/>
    <cellStyle name="Tout blanc" xfId="97" xr:uid="{6170235F-B6F2-4B06-B1F4-57547D39A6D2}"/>
    <cellStyle name="typeCollageUpgrade" xfId="98" xr:uid="{CA9878CA-D4A0-44AF-A3C5-DF7E54AE02C7}"/>
    <cellStyle name="URL liste financeurs" xfId="99" xr:uid="{EE86A3A6-3F88-40ED-9138-AD581F5C3CAC}"/>
    <cellStyle name="URL liste patch" xfId="100" xr:uid="{3E7C89C2-776E-4541-A061-F45017478925}"/>
  </cellStyles>
  <dxfs count="14">
    <dxf>
      <font>
        <color theme="0"/>
      </font>
      <fill>
        <patternFill>
          <bgColor rgb="FFC00000"/>
        </patternFill>
      </fill>
    </dxf>
    <dxf>
      <fill>
        <patternFill>
          <bgColor rgb="FF00B05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color rgb="FFFF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color rgb="FFFF0000"/>
      </font>
      <fill>
        <patternFill>
          <bgColor rgb="FFFFFF00"/>
        </patternFill>
      </fill>
    </dxf>
  </dxfs>
  <tableStyles count="0" defaultTableStyle="TableStyleMedium2" defaultPivotStyle="PivotStyleLight16"/>
  <colors>
    <mruColors>
      <color rgb="FFF5903D"/>
      <color rgb="FF92E133"/>
      <color rgb="FF227A56"/>
      <color rgb="FFFFFF00"/>
      <color rgb="FF5FAF7A"/>
      <color rgb="FFFFE699"/>
      <color rgb="FF99FF66"/>
      <color rgb="FFE6B396"/>
      <color rgb="FFF2D8CA"/>
      <color rgb="FFEAC0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svg"/><Relationship Id="rId7" Type="http://schemas.openxmlformats.org/officeDocument/2006/relationships/image" Target="../media/image7.sv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svg"/><Relationship Id="rId4" Type="http://schemas.openxmlformats.org/officeDocument/2006/relationships/image" Target="../media/image4.png"/><Relationship Id="rId9" Type="http://schemas.openxmlformats.org/officeDocument/2006/relationships/image" Target="../media/image9.sv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8" Type="http://schemas.openxmlformats.org/officeDocument/2006/relationships/image" Target="../media/image2.png"/><Relationship Id="rId3" Type="http://schemas.openxmlformats.org/officeDocument/2006/relationships/image" Target="../media/image11.svg"/><Relationship Id="rId7" Type="http://schemas.openxmlformats.org/officeDocument/2006/relationships/image" Target="../media/image15.svg"/><Relationship Id="rId2" Type="http://schemas.openxmlformats.org/officeDocument/2006/relationships/image" Target="../media/image10.png"/><Relationship Id="rId1" Type="http://schemas.openxmlformats.org/officeDocument/2006/relationships/image" Target="../media/image1.png"/><Relationship Id="rId6" Type="http://schemas.openxmlformats.org/officeDocument/2006/relationships/image" Target="../media/image14.png"/><Relationship Id="rId5" Type="http://schemas.openxmlformats.org/officeDocument/2006/relationships/image" Target="../media/image13.svg"/><Relationship Id="rId4" Type="http://schemas.openxmlformats.org/officeDocument/2006/relationships/image" Target="../media/image12.png"/><Relationship Id="rId9" Type="http://schemas.openxmlformats.org/officeDocument/2006/relationships/image" Target="../media/image3.sv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219363</xdr:colOff>
      <xdr:row>0</xdr:row>
      <xdr:rowOff>137154</xdr:rowOff>
    </xdr:from>
    <xdr:to>
      <xdr:col>2</xdr:col>
      <xdr:colOff>515432</xdr:colOff>
      <xdr:row>7</xdr:row>
      <xdr:rowOff>83322</xdr:rowOff>
    </xdr:to>
    <xdr:pic>
      <xdr:nvPicPr>
        <xdr:cNvPr id="2" name="Image 1">
          <a:extLst>
            <a:ext uri="{FF2B5EF4-FFF2-40B4-BE49-F238E27FC236}">
              <a16:creationId xmlns:a16="http://schemas.microsoft.com/office/drawing/2014/main" id="{0CA5FE57-7E10-4D9A-89FE-8EC7A6DBA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9363" y="137154"/>
          <a:ext cx="1889342" cy="1334798"/>
        </a:xfrm>
        <a:prstGeom prst="rect">
          <a:avLst/>
        </a:prstGeom>
      </xdr:spPr>
    </xdr:pic>
    <xdr:clientData/>
  </xdr:twoCellAnchor>
  <xdr:twoCellAnchor editAs="oneCell">
    <xdr:from>
      <xdr:col>10</xdr:col>
      <xdr:colOff>812800</xdr:colOff>
      <xdr:row>25</xdr:row>
      <xdr:rowOff>1470025</xdr:rowOff>
    </xdr:from>
    <xdr:to>
      <xdr:col>11</xdr:col>
      <xdr:colOff>581025</xdr:colOff>
      <xdr:row>26</xdr:row>
      <xdr:rowOff>95250</xdr:rowOff>
    </xdr:to>
    <xdr:pic>
      <xdr:nvPicPr>
        <xdr:cNvPr id="4" name="Graphique 3" descr="Flèches de chevron avec un remplissage uni">
          <a:extLst>
            <a:ext uri="{FF2B5EF4-FFF2-40B4-BE49-F238E27FC236}">
              <a16:creationId xmlns:a16="http://schemas.microsoft.com/office/drawing/2014/main" id="{1E1B55F4-8A12-9D3A-F7C6-5FD2FE8E341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0248900" y="12023725"/>
          <a:ext cx="923925" cy="923925"/>
        </a:xfrm>
        <a:prstGeom prst="rect">
          <a:avLst/>
        </a:prstGeom>
      </xdr:spPr>
    </xdr:pic>
    <xdr:clientData/>
  </xdr:twoCellAnchor>
  <xdr:twoCellAnchor editAs="oneCell">
    <xdr:from>
      <xdr:col>10</xdr:col>
      <xdr:colOff>990600</xdr:colOff>
      <xdr:row>28</xdr:row>
      <xdr:rowOff>1200150</xdr:rowOff>
    </xdr:from>
    <xdr:to>
      <xdr:col>11</xdr:col>
      <xdr:colOff>762000</xdr:colOff>
      <xdr:row>30</xdr:row>
      <xdr:rowOff>657225</xdr:rowOff>
    </xdr:to>
    <xdr:pic>
      <xdr:nvPicPr>
        <xdr:cNvPr id="7" name="Graphique 6" descr="Flèches de chevron avec un remplissage uni">
          <a:extLst>
            <a:ext uri="{FF2B5EF4-FFF2-40B4-BE49-F238E27FC236}">
              <a16:creationId xmlns:a16="http://schemas.microsoft.com/office/drawing/2014/main" id="{2950ACC5-6033-09AC-3762-B26C324995A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5400000">
          <a:off x="10531475" y="15306675"/>
          <a:ext cx="933450" cy="914400"/>
        </a:xfrm>
        <a:prstGeom prst="rect">
          <a:avLst/>
        </a:prstGeom>
      </xdr:spPr>
    </xdr:pic>
    <xdr:clientData/>
  </xdr:twoCellAnchor>
  <xdr:twoCellAnchor editAs="oneCell">
    <xdr:from>
      <xdr:col>10</xdr:col>
      <xdr:colOff>901700</xdr:colOff>
      <xdr:row>30</xdr:row>
      <xdr:rowOff>1266825</xdr:rowOff>
    </xdr:from>
    <xdr:to>
      <xdr:col>11</xdr:col>
      <xdr:colOff>952500</xdr:colOff>
      <xdr:row>31</xdr:row>
      <xdr:rowOff>314325</xdr:rowOff>
    </xdr:to>
    <xdr:pic>
      <xdr:nvPicPr>
        <xdr:cNvPr id="9" name="Graphique 8" descr="Badge 3 avec un remplissage uni">
          <a:extLst>
            <a:ext uri="{FF2B5EF4-FFF2-40B4-BE49-F238E27FC236}">
              <a16:creationId xmlns:a16="http://schemas.microsoft.com/office/drawing/2014/main" id="{FDFA3F0E-06D8-B0FC-4053-60CB378EB8A2}"/>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0283825" y="16824325"/>
          <a:ext cx="1193800" cy="1193800"/>
        </a:xfrm>
        <a:prstGeom prst="rect">
          <a:avLst/>
        </a:prstGeom>
      </xdr:spPr>
    </xdr:pic>
    <xdr:clientData/>
  </xdr:twoCellAnchor>
  <xdr:twoCellAnchor editAs="oneCell">
    <xdr:from>
      <xdr:col>1</xdr:col>
      <xdr:colOff>122200</xdr:colOff>
      <xdr:row>23</xdr:row>
      <xdr:rowOff>452400</xdr:rowOff>
    </xdr:from>
    <xdr:to>
      <xdr:col>2</xdr:col>
      <xdr:colOff>533400</xdr:colOff>
      <xdr:row>24</xdr:row>
      <xdr:rowOff>609600</xdr:rowOff>
    </xdr:to>
    <xdr:pic>
      <xdr:nvPicPr>
        <xdr:cNvPr id="13" name="Graphique 12" descr="Badge 1 avec un remplissage uni">
          <a:extLst>
            <a:ext uri="{FF2B5EF4-FFF2-40B4-BE49-F238E27FC236}">
              <a16:creationId xmlns:a16="http://schemas.microsoft.com/office/drawing/2014/main" id="{E9EBC2A1-EB93-32AE-A9A3-95787652D8C6}"/>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935000" y="8428000"/>
          <a:ext cx="1224000" cy="1224000"/>
        </a:xfrm>
        <a:prstGeom prst="rect">
          <a:avLst/>
        </a:prstGeom>
      </xdr:spPr>
    </xdr:pic>
    <xdr:clientData/>
  </xdr:twoCellAnchor>
  <xdr:twoCellAnchor editAs="oneCell">
    <xdr:from>
      <xdr:col>11</xdr:col>
      <xdr:colOff>946150</xdr:colOff>
      <xdr:row>23</xdr:row>
      <xdr:rowOff>434975</xdr:rowOff>
    </xdr:from>
    <xdr:to>
      <xdr:col>12</xdr:col>
      <xdr:colOff>523875</xdr:colOff>
      <xdr:row>24</xdr:row>
      <xdr:rowOff>673100</xdr:rowOff>
    </xdr:to>
    <xdr:pic>
      <xdr:nvPicPr>
        <xdr:cNvPr id="15" name="Graphique 14" descr="Badge avec un remplissage uni">
          <a:extLst>
            <a:ext uri="{FF2B5EF4-FFF2-40B4-BE49-F238E27FC236}">
              <a16:creationId xmlns:a16="http://schemas.microsoft.com/office/drawing/2014/main" id="{C7584C76-5063-5532-89A2-7DA6071DCB99}"/>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11471275" y="8372475"/>
          <a:ext cx="1320800" cy="1320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74083</xdr:rowOff>
    </xdr:from>
    <xdr:to>
      <xdr:col>0</xdr:col>
      <xdr:colOff>941917</xdr:colOff>
      <xdr:row>1</xdr:row>
      <xdr:rowOff>611526</xdr:rowOff>
    </xdr:to>
    <xdr:pic>
      <xdr:nvPicPr>
        <xdr:cNvPr id="3" name="Image 2">
          <a:extLst>
            <a:ext uri="{FF2B5EF4-FFF2-40B4-BE49-F238E27FC236}">
              <a16:creationId xmlns:a16="http://schemas.microsoft.com/office/drawing/2014/main" id="{8103F59A-EA5B-4AC8-8FB1-76A3D37CA3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4083"/>
          <a:ext cx="941917" cy="7226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3</xdr:row>
      <xdr:rowOff>392207</xdr:rowOff>
    </xdr:from>
    <xdr:to>
      <xdr:col>1</xdr:col>
      <xdr:colOff>541619</xdr:colOff>
      <xdr:row>5</xdr:row>
      <xdr:rowOff>83897</xdr:rowOff>
    </xdr:to>
    <xdr:pic>
      <xdr:nvPicPr>
        <xdr:cNvPr id="2" name="Image 1">
          <a:extLst>
            <a:ext uri="{FF2B5EF4-FFF2-40B4-BE49-F238E27FC236}">
              <a16:creationId xmlns:a16="http://schemas.microsoft.com/office/drawing/2014/main" id="{EF197451-3C8C-4DF4-8FCF-D1AC501AD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2708089"/>
          <a:ext cx="1494118" cy="106142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1173715</xdr:colOff>
      <xdr:row>1</xdr:row>
      <xdr:rowOff>198052</xdr:rowOff>
    </xdr:to>
    <xdr:pic>
      <xdr:nvPicPr>
        <xdr:cNvPr id="5" name="Image 1">
          <a:extLst>
            <a:ext uri="{FF2B5EF4-FFF2-40B4-BE49-F238E27FC236}">
              <a16:creationId xmlns:a16="http://schemas.microsoft.com/office/drawing/2014/main" id="{2B9B3FAB-9773-B242-9720-DF7CC4F383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173715" cy="88596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1778000</xdr:colOff>
      <xdr:row>2</xdr:row>
      <xdr:rowOff>16379</xdr:rowOff>
    </xdr:to>
    <xdr:pic>
      <xdr:nvPicPr>
        <xdr:cNvPr id="2" name="Image 1">
          <a:extLst>
            <a:ext uri="{FF2B5EF4-FFF2-40B4-BE49-F238E27FC236}">
              <a16:creationId xmlns:a16="http://schemas.microsoft.com/office/drawing/2014/main" id="{6B710B83-C37C-45C0-B2DE-2409CE6F85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90500"/>
          <a:ext cx="1778000" cy="1378454"/>
        </a:xfrm>
        <a:prstGeom prst="rect">
          <a:avLst/>
        </a:prstGeom>
      </xdr:spPr>
    </xdr:pic>
    <xdr:clientData/>
  </xdr:twoCellAnchor>
  <xdr:twoCellAnchor editAs="oneCell">
    <xdr:from>
      <xdr:col>7</xdr:col>
      <xdr:colOff>2215805</xdr:colOff>
      <xdr:row>4</xdr:row>
      <xdr:rowOff>977272</xdr:rowOff>
    </xdr:from>
    <xdr:to>
      <xdr:col>8</xdr:col>
      <xdr:colOff>438467</xdr:colOff>
      <xdr:row>5</xdr:row>
      <xdr:rowOff>816881</xdr:rowOff>
    </xdr:to>
    <xdr:pic>
      <xdr:nvPicPr>
        <xdr:cNvPr id="7" name="Graphique 2" descr="Flèches de chevron avec un remplissage uni">
          <a:extLst>
            <a:ext uri="{FF2B5EF4-FFF2-40B4-BE49-F238E27FC236}">
              <a16:creationId xmlns:a16="http://schemas.microsoft.com/office/drawing/2014/main" id="{391187A8-F21B-4E50-8D6A-9F479FE2F2B8}"/>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3038513" y="4363939"/>
          <a:ext cx="762662" cy="897943"/>
        </a:xfrm>
        <a:prstGeom prst="rect">
          <a:avLst/>
        </a:prstGeom>
      </xdr:spPr>
    </xdr:pic>
    <xdr:clientData/>
  </xdr:twoCellAnchor>
  <xdr:twoCellAnchor editAs="oneCell">
    <xdr:from>
      <xdr:col>12</xdr:col>
      <xdr:colOff>2378076</xdr:colOff>
      <xdr:row>4</xdr:row>
      <xdr:rowOff>1032933</xdr:rowOff>
    </xdr:from>
    <xdr:to>
      <xdr:col>12</xdr:col>
      <xdr:colOff>3136168</xdr:colOff>
      <xdr:row>5</xdr:row>
      <xdr:rowOff>885544</xdr:rowOff>
    </xdr:to>
    <xdr:pic>
      <xdr:nvPicPr>
        <xdr:cNvPr id="3" name="Graphique 3" descr="Flèches de chevron avec un remplissage uni">
          <a:extLst>
            <a:ext uri="{FF2B5EF4-FFF2-40B4-BE49-F238E27FC236}">
              <a16:creationId xmlns:a16="http://schemas.microsoft.com/office/drawing/2014/main" id="{41ABD118-878A-4804-9FE6-FA89B4468AAA}"/>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36853284" y="4419600"/>
          <a:ext cx="761267" cy="90777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730250</xdr:colOff>
      <xdr:row>1</xdr:row>
      <xdr:rowOff>1060034</xdr:rowOff>
    </xdr:to>
    <xdr:pic>
      <xdr:nvPicPr>
        <xdr:cNvPr id="2" name="Image 1">
          <a:extLst>
            <a:ext uri="{FF2B5EF4-FFF2-40B4-BE49-F238E27FC236}">
              <a16:creationId xmlns:a16="http://schemas.microsoft.com/office/drawing/2014/main" id="{EE8A438B-0686-4E19-B832-D50E76EE90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530350" cy="1241009"/>
        </a:xfrm>
        <a:prstGeom prst="rect">
          <a:avLst/>
        </a:prstGeom>
      </xdr:spPr>
    </xdr:pic>
    <xdr:clientData/>
  </xdr:twoCellAnchor>
  <xdr:twoCellAnchor editAs="oneCell">
    <xdr:from>
      <xdr:col>2</xdr:col>
      <xdr:colOff>1905000</xdr:colOff>
      <xdr:row>13</xdr:row>
      <xdr:rowOff>64812</xdr:rowOff>
    </xdr:from>
    <xdr:to>
      <xdr:col>3</xdr:col>
      <xdr:colOff>440060</xdr:colOff>
      <xdr:row>14</xdr:row>
      <xdr:rowOff>612224</xdr:rowOff>
    </xdr:to>
    <xdr:pic>
      <xdr:nvPicPr>
        <xdr:cNvPr id="3" name="Graphique 3" descr="Badge 1 avec un remplissage uni">
          <a:extLst>
            <a:ext uri="{FF2B5EF4-FFF2-40B4-BE49-F238E27FC236}">
              <a16:creationId xmlns:a16="http://schemas.microsoft.com/office/drawing/2014/main" id="{958A1380-FFD5-42D7-AE23-AF1E44E61248}"/>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6267174" y="12543942"/>
          <a:ext cx="1351147" cy="1292847"/>
        </a:xfrm>
        <a:prstGeom prst="rect">
          <a:avLst/>
        </a:prstGeom>
      </xdr:spPr>
    </xdr:pic>
    <xdr:clientData/>
  </xdr:twoCellAnchor>
  <xdr:twoCellAnchor editAs="oneCell">
    <xdr:from>
      <xdr:col>0</xdr:col>
      <xdr:colOff>0</xdr:colOff>
      <xdr:row>22</xdr:row>
      <xdr:rowOff>612635</xdr:rowOff>
    </xdr:from>
    <xdr:to>
      <xdr:col>1</xdr:col>
      <xdr:colOff>612076</xdr:colOff>
      <xdr:row>23</xdr:row>
      <xdr:rowOff>406428</xdr:rowOff>
    </xdr:to>
    <xdr:pic>
      <xdr:nvPicPr>
        <xdr:cNvPr id="6" name="Graphique 15" descr="Badge 3 avec un remplissage uni">
          <a:extLst>
            <a:ext uri="{FF2B5EF4-FFF2-40B4-BE49-F238E27FC236}">
              <a16:creationId xmlns:a16="http://schemas.microsoft.com/office/drawing/2014/main" id="{B53BDF64-10DA-49B0-877E-F2E34DA32856}"/>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0" y="28330385"/>
          <a:ext cx="1421701" cy="1171743"/>
        </a:xfrm>
        <a:prstGeom prst="rect">
          <a:avLst/>
        </a:prstGeom>
      </xdr:spPr>
    </xdr:pic>
    <xdr:clientData/>
  </xdr:twoCellAnchor>
  <xdr:oneCellAnchor>
    <xdr:from>
      <xdr:col>7</xdr:col>
      <xdr:colOff>2774492</xdr:colOff>
      <xdr:row>13</xdr:row>
      <xdr:rowOff>125554</xdr:rowOff>
    </xdr:from>
    <xdr:ext cx="1268739" cy="1266944"/>
    <xdr:pic>
      <xdr:nvPicPr>
        <xdr:cNvPr id="7" name="Graphique 7" descr="Badge avec un remplissage uni">
          <a:extLst>
            <a:ext uri="{FF2B5EF4-FFF2-40B4-BE49-F238E27FC236}">
              <a16:creationId xmlns:a16="http://schemas.microsoft.com/office/drawing/2014/main" id="{28B83464-39A2-4E04-8AC1-EC5F6F6D5B58}"/>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26134555" y="12627117"/>
          <a:ext cx="1268739" cy="1266944"/>
        </a:xfrm>
        <a:prstGeom prst="rect">
          <a:avLst/>
        </a:prstGeom>
      </xdr:spPr>
    </xdr:pic>
    <xdr:clientData/>
  </xdr:oneCellAnchor>
  <xdr:twoCellAnchor editAs="oneCell">
    <xdr:from>
      <xdr:col>5</xdr:col>
      <xdr:colOff>3364371</xdr:colOff>
      <xdr:row>29</xdr:row>
      <xdr:rowOff>2654727</xdr:rowOff>
    </xdr:from>
    <xdr:to>
      <xdr:col>5</xdr:col>
      <xdr:colOff>4275596</xdr:colOff>
      <xdr:row>31</xdr:row>
      <xdr:rowOff>580867</xdr:rowOff>
    </xdr:to>
    <xdr:pic>
      <xdr:nvPicPr>
        <xdr:cNvPr id="10" name="Graphique 6" descr="Flèches de chevron avec un remplissage uni">
          <a:extLst>
            <a:ext uri="{FF2B5EF4-FFF2-40B4-BE49-F238E27FC236}">
              <a16:creationId xmlns:a16="http://schemas.microsoft.com/office/drawing/2014/main" id="{78E7214C-F18F-472D-A352-202653FCB036}"/>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rot="5400000">
          <a:off x="18009827" y="38990700"/>
          <a:ext cx="773011" cy="9144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0</xdr:col>
      <xdr:colOff>254000</xdr:colOff>
      <xdr:row>0</xdr:row>
      <xdr:rowOff>469900</xdr:rowOff>
    </xdr:from>
    <xdr:ext cx="2671042" cy="1957595"/>
    <xdr:pic>
      <xdr:nvPicPr>
        <xdr:cNvPr id="2" name="Image 1">
          <a:extLst>
            <a:ext uri="{FF2B5EF4-FFF2-40B4-BE49-F238E27FC236}">
              <a16:creationId xmlns:a16="http://schemas.microsoft.com/office/drawing/2014/main" id="{88FB02C7-C261-924D-9F4F-4372A06CA0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0" y="190500"/>
          <a:ext cx="2671042" cy="1957595"/>
        </a:xfrm>
        <a:prstGeom prst="rect">
          <a:avLst/>
        </a:prstGeom>
      </xdr:spPr>
    </xdr:pic>
    <xdr:clientData/>
  </xdr:one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69F85-4302-42F6-94D5-23A96EC51A1F}">
  <sheetPr>
    <pageSetUpPr fitToPage="1"/>
  </sheetPr>
  <dimension ref="B1:Y42"/>
  <sheetViews>
    <sheetView showGridLines="0" topLeftCell="A15" zoomScale="50" zoomScaleNormal="70" workbookViewId="0">
      <selection activeCell="K25" sqref="K25"/>
    </sheetView>
  </sheetViews>
  <sheetFormatPr baseColWidth="10" defaultColWidth="11.42578125" defaultRowHeight="15"/>
  <cols>
    <col min="1" max="2" width="11.42578125" style="13"/>
    <col min="3" max="3" width="20.85546875" style="13" customWidth="1"/>
    <col min="4" max="5" width="11.42578125" style="13"/>
    <col min="6" max="6" width="22.42578125" style="13" customWidth="1"/>
    <col min="7" max="10" width="11.42578125" style="13"/>
    <col min="11" max="11" width="16.42578125" style="13" customWidth="1"/>
    <col min="12" max="12" width="24.85546875" style="13" customWidth="1"/>
    <col min="13" max="13" width="11.42578125" style="13"/>
    <col min="14" max="14" width="13.42578125" style="13" customWidth="1"/>
    <col min="15" max="20" width="11.42578125" style="13"/>
    <col min="21" max="21" width="29.42578125" style="13" customWidth="1"/>
    <col min="22" max="23" width="11.42578125" style="13"/>
    <col min="24" max="24" width="56.42578125" style="13" customWidth="1"/>
    <col min="25" max="16384" width="11.42578125" style="13"/>
  </cols>
  <sheetData>
    <row r="1" spans="2:25">
      <c r="B1" s="11"/>
      <c r="C1" s="11"/>
      <c r="D1" s="11"/>
      <c r="E1" s="11"/>
      <c r="F1" s="11"/>
      <c r="G1" s="11"/>
      <c r="H1" s="11"/>
      <c r="I1" s="11"/>
      <c r="J1" s="11"/>
      <c r="K1" s="11"/>
      <c r="L1" s="11"/>
      <c r="M1" s="11"/>
      <c r="N1" s="11"/>
      <c r="O1" s="11"/>
      <c r="P1" s="11"/>
      <c r="Q1" s="11"/>
      <c r="R1" s="11"/>
      <c r="S1" s="11"/>
      <c r="T1" s="11"/>
      <c r="U1" s="11"/>
      <c r="V1" s="11"/>
      <c r="W1" s="11"/>
      <c r="X1" s="11"/>
      <c r="Y1" s="12"/>
    </row>
    <row r="2" spans="2:25">
      <c r="Y2" s="14"/>
    </row>
    <row r="3" spans="2:25">
      <c r="Y3" s="14"/>
    </row>
    <row r="4" spans="2:25">
      <c r="Y4" s="14"/>
    </row>
    <row r="5" spans="2:25">
      <c r="Y5" s="14"/>
    </row>
    <row r="6" spans="2:25">
      <c r="Y6" s="14"/>
    </row>
    <row r="7" spans="2:25" ht="21.75" customHeight="1">
      <c r="B7" s="15"/>
      <c r="C7" s="16"/>
      <c r="D7" s="16"/>
      <c r="E7" s="16"/>
      <c r="F7" s="16"/>
      <c r="G7" s="16"/>
      <c r="H7" s="16"/>
      <c r="I7" s="16"/>
      <c r="J7" s="16"/>
      <c r="K7" s="17"/>
      <c r="L7" s="17"/>
      <c r="M7" s="17"/>
      <c r="N7" s="17"/>
      <c r="O7" s="17"/>
      <c r="P7" s="16"/>
      <c r="Q7" s="16"/>
      <c r="R7" s="16"/>
      <c r="S7" s="16"/>
      <c r="T7" s="16"/>
      <c r="U7" s="16"/>
      <c r="V7" s="16"/>
      <c r="W7" s="16"/>
      <c r="X7" s="16"/>
      <c r="Y7" s="18"/>
    </row>
    <row r="8" spans="2:25" ht="28.5">
      <c r="B8" s="564" t="s">
        <v>0</v>
      </c>
      <c r="C8" s="565"/>
      <c r="D8" s="565"/>
      <c r="E8" s="565"/>
      <c r="F8" s="565"/>
      <c r="G8" s="565"/>
      <c r="H8" s="565"/>
      <c r="I8" s="565"/>
      <c r="J8" s="565"/>
      <c r="K8" s="565"/>
      <c r="L8" s="565"/>
      <c r="M8" s="565"/>
      <c r="N8" s="565"/>
      <c r="O8" s="565"/>
      <c r="P8" s="565"/>
      <c r="Q8" s="565"/>
      <c r="R8" s="565"/>
      <c r="S8" s="565"/>
      <c r="T8" s="565"/>
      <c r="U8" s="565"/>
      <c r="V8" s="565"/>
      <c r="W8" s="565"/>
      <c r="X8" s="565"/>
      <c r="Y8" s="566"/>
    </row>
    <row r="9" spans="2:25" ht="21">
      <c r="B9" s="559" t="s">
        <v>1</v>
      </c>
      <c r="C9" s="560"/>
      <c r="D9" s="560"/>
      <c r="E9" s="560"/>
      <c r="F9" s="560"/>
      <c r="G9" s="560"/>
      <c r="H9" s="560"/>
      <c r="I9" s="560"/>
      <c r="J9" s="560"/>
      <c r="K9" s="560"/>
      <c r="L9" s="560"/>
      <c r="M9" s="560"/>
      <c r="N9" s="560"/>
      <c r="O9" s="560"/>
      <c r="P9" s="560"/>
      <c r="Q9" s="560"/>
      <c r="R9" s="560"/>
      <c r="S9" s="560"/>
      <c r="T9" s="560"/>
      <c r="U9" s="560"/>
      <c r="V9" s="560"/>
      <c r="W9" s="560"/>
      <c r="X9" s="560"/>
      <c r="Y9" s="561"/>
    </row>
    <row r="10" spans="2:25" ht="28.5" customHeight="1">
      <c r="B10" s="575" t="s">
        <v>2</v>
      </c>
      <c r="C10" s="575"/>
      <c r="D10" s="575"/>
      <c r="E10" s="575"/>
      <c r="F10" s="575"/>
      <c r="G10" s="575"/>
      <c r="H10" s="575"/>
      <c r="I10" s="575"/>
      <c r="J10" s="575"/>
      <c r="K10" s="575"/>
      <c r="L10" s="575"/>
      <c r="M10" s="575"/>
      <c r="N10" s="575"/>
      <c r="O10" s="575"/>
      <c r="P10" s="575"/>
      <c r="Q10" s="575"/>
      <c r="R10" s="575"/>
      <c r="S10" s="575"/>
      <c r="T10" s="575"/>
      <c r="U10" s="575"/>
      <c r="V10" s="575"/>
      <c r="W10" s="575"/>
      <c r="X10" s="575"/>
      <c r="Y10" s="576"/>
    </row>
    <row r="11" spans="2:25" ht="48" customHeight="1">
      <c r="B11" s="567" t="s">
        <v>3</v>
      </c>
      <c r="C11" s="568"/>
      <c r="D11" s="568"/>
      <c r="E11" s="568"/>
      <c r="F11" s="568"/>
      <c r="G11" s="568"/>
      <c r="H11" s="568"/>
      <c r="I11" s="568"/>
      <c r="J11" s="568"/>
      <c r="K11" s="568"/>
      <c r="L11" s="568"/>
      <c r="M11" s="568"/>
      <c r="N11" s="568"/>
      <c r="O11" s="568"/>
      <c r="P11" s="568"/>
      <c r="Q11" s="568"/>
      <c r="R11" s="568"/>
      <c r="S11" s="568"/>
      <c r="T11" s="568"/>
      <c r="U11" s="568"/>
      <c r="V11" s="568"/>
      <c r="W11" s="568"/>
      <c r="X11" s="568"/>
      <c r="Y11" s="569"/>
    </row>
    <row r="12" spans="2:25" ht="35.25" customHeight="1">
      <c r="C12" s="570" t="s">
        <v>4</v>
      </c>
      <c r="D12" s="570"/>
      <c r="E12" s="570"/>
      <c r="F12" s="570"/>
      <c r="G12" s="570"/>
      <c r="H12" s="570"/>
      <c r="I12" s="570"/>
      <c r="J12" s="570"/>
      <c r="K12" s="570"/>
      <c r="L12" s="570"/>
      <c r="M12" s="570"/>
      <c r="N12" s="570"/>
      <c r="O12" s="570"/>
      <c r="P12" s="570"/>
      <c r="Q12" s="570"/>
      <c r="R12" s="570"/>
      <c r="S12" s="570"/>
      <c r="T12" s="570"/>
      <c r="U12" s="570"/>
      <c r="V12" s="570"/>
      <c r="W12" s="570"/>
      <c r="X12" s="570"/>
      <c r="Y12" s="14"/>
    </row>
    <row r="13" spans="2:25" ht="35.25" customHeight="1">
      <c r="C13" s="87"/>
      <c r="D13" s="87"/>
      <c r="E13" s="87"/>
      <c r="F13" s="87"/>
      <c r="G13" s="87"/>
      <c r="H13" s="87"/>
      <c r="I13" s="87"/>
      <c r="J13" s="87"/>
      <c r="K13" s="87"/>
      <c r="L13" s="87"/>
      <c r="M13" s="87"/>
      <c r="N13" s="87"/>
      <c r="O13" s="87"/>
      <c r="P13" s="87"/>
      <c r="Q13" s="87"/>
      <c r="R13" s="87"/>
      <c r="S13" s="87"/>
      <c r="T13" s="87"/>
      <c r="U13" s="87"/>
      <c r="V13" s="87"/>
      <c r="W13" s="87"/>
      <c r="X13" s="87"/>
      <c r="Y13" s="14"/>
    </row>
    <row r="14" spans="2:25" ht="35.25" customHeight="1" thickBot="1">
      <c r="C14" s="562" t="s">
        <v>5</v>
      </c>
      <c r="D14" s="562"/>
      <c r="E14" s="87"/>
      <c r="F14" s="87"/>
      <c r="G14" s="87"/>
      <c r="H14" s="87"/>
      <c r="I14" s="87"/>
      <c r="J14" s="87"/>
      <c r="K14" s="87"/>
      <c r="L14" s="87"/>
      <c r="M14" s="87"/>
      <c r="N14" s="87"/>
      <c r="O14" s="87"/>
      <c r="P14" s="87"/>
      <c r="Q14" s="87"/>
      <c r="R14" s="87"/>
      <c r="S14" s="87"/>
      <c r="T14" s="87"/>
      <c r="U14" s="87"/>
      <c r="V14" s="87"/>
      <c r="W14" s="87"/>
      <c r="X14" s="87"/>
      <c r="Y14" s="14"/>
    </row>
    <row r="15" spans="2:25" ht="35.25" customHeight="1">
      <c r="C15" s="387" t="s">
        <v>6</v>
      </c>
      <c r="D15" s="388"/>
      <c r="E15" s="388"/>
      <c r="F15" s="90"/>
      <c r="G15" s="571" t="s">
        <v>7</v>
      </c>
      <c r="H15" s="571"/>
      <c r="I15" s="571"/>
      <c r="J15" s="571"/>
      <c r="K15" s="571"/>
      <c r="L15" s="571"/>
      <c r="M15" s="571"/>
      <c r="N15" s="571"/>
      <c r="O15" s="571"/>
      <c r="P15" s="571"/>
      <c r="Q15" s="571"/>
      <c r="R15" s="571"/>
      <c r="S15" s="571"/>
      <c r="T15" s="571"/>
      <c r="U15" s="571"/>
      <c r="V15" s="571"/>
      <c r="W15" s="571"/>
      <c r="X15" s="572"/>
      <c r="Y15" s="14"/>
    </row>
    <row r="16" spans="2:25" ht="35.25" customHeight="1">
      <c r="C16" s="386" t="s">
        <v>8</v>
      </c>
      <c r="D16" s="385"/>
      <c r="E16" s="385"/>
      <c r="F16" s="87"/>
      <c r="G16" s="573" t="s">
        <v>7</v>
      </c>
      <c r="H16" s="573"/>
      <c r="I16" s="573"/>
      <c r="J16" s="573"/>
      <c r="K16" s="573"/>
      <c r="L16" s="573"/>
      <c r="M16" s="573"/>
      <c r="N16" s="573"/>
      <c r="O16" s="573"/>
      <c r="P16" s="573"/>
      <c r="Q16" s="573"/>
      <c r="R16" s="573"/>
      <c r="S16" s="573"/>
      <c r="T16" s="573"/>
      <c r="U16" s="573"/>
      <c r="V16" s="573"/>
      <c r="W16" s="573"/>
      <c r="X16" s="574"/>
      <c r="Y16" s="14"/>
    </row>
    <row r="17" spans="3:25" ht="35.25" customHeight="1">
      <c r="C17" s="579" t="s">
        <v>9</v>
      </c>
      <c r="D17" s="580"/>
      <c r="E17" s="580"/>
      <c r="F17" s="580"/>
      <c r="G17" s="573" t="s">
        <v>7</v>
      </c>
      <c r="H17" s="573"/>
      <c r="I17" s="573"/>
      <c r="J17" s="573"/>
      <c r="K17" s="573"/>
      <c r="L17" s="573"/>
      <c r="M17" s="573"/>
      <c r="N17" s="573"/>
      <c r="O17" s="573"/>
      <c r="P17" s="573"/>
      <c r="Q17" s="573"/>
      <c r="R17" s="573"/>
      <c r="S17" s="573"/>
      <c r="T17" s="573"/>
      <c r="U17" s="573"/>
      <c r="V17" s="573"/>
      <c r="W17" s="573"/>
      <c r="X17" s="574"/>
      <c r="Y17" s="14"/>
    </row>
    <row r="18" spans="3:25" ht="35.25" customHeight="1" thickBot="1">
      <c r="C18" s="581" t="s">
        <v>10</v>
      </c>
      <c r="D18" s="582"/>
      <c r="E18" s="582"/>
      <c r="F18" s="582"/>
      <c r="G18" s="577" t="s">
        <v>7</v>
      </c>
      <c r="H18" s="577"/>
      <c r="I18" s="577"/>
      <c r="J18" s="577"/>
      <c r="K18" s="577"/>
      <c r="L18" s="577"/>
      <c r="M18" s="577"/>
      <c r="N18" s="577"/>
      <c r="O18" s="577"/>
      <c r="P18" s="577"/>
      <c r="Q18" s="577"/>
      <c r="R18" s="577"/>
      <c r="S18" s="577"/>
      <c r="T18" s="577"/>
      <c r="U18" s="577"/>
      <c r="V18" s="577"/>
      <c r="W18" s="577"/>
      <c r="X18" s="578"/>
      <c r="Y18" s="14"/>
    </row>
    <row r="19" spans="3:25" s="91" customFormat="1" ht="35.25" customHeight="1">
      <c r="C19" s="92"/>
      <c r="D19" s="92"/>
      <c r="E19" s="92"/>
      <c r="F19" s="93"/>
      <c r="H19" s="94"/>
      <c r="I19" s="94"/>
      <c r="J19" s="94"/>
      <c r="K19" s="94"/>
      <c r="L19" s="94"/>
      <c r="M19" s="94"/>
      <c r="N19" s="94"/>
      <c r="O19" s="94"/>
      <c r="P19" s="94"/>
      <c r="Q19" s="94"/>
      <c r="R19" s="94"/>
      <c r="S19" s="94"/>
      <c r="T19" s="94"/>
      <c r="U19" s="94"/>
      <c r="V19" s="94"/>
      <c r="W19" s="94"/>
      <c r="X19" s="94"/>
      <c r="Y19" s="95"/>
    </row>
    <row r="20" spans="3:25" s="91" customFormat="1" ht="35.25" customHeight="1">
      <c r="C20" s="92"/>
      <c r="D20" s="92"/>
      <c r="E20" s="92"/>
      <c r="F20" s="93"/>
      <c r="H20" s="94"/>
      <c r="I20" s="94"/>
      <c r="J20" s="94"/>
      <c r="K20" s="94"/>
      <c r="L20" s="94"/>
      <c r="M20" s="94"/>
      <c r="N20" s="94"/>
      <c r="O20" s="94"/>
      <c r="P20" s="94"/>
      <c r="Q20" s="94"/>
      <c r="R20" s="94"/>
      <c r="S20" s="94"/>
      <c r="T20" s="94"/>
      <c r="U20" s="94"/>
      <c r="V20" s="94"/>
      <c r="W20" s="94"/>
      <c r="X20" s="94"/>
      <c r="Y20" s="95"/>
    </row>
    <row r="21" spans="3:25" ht="29.25" customHeight="1">
      <c r="C21" s="563" t="s">
        <v>11</v>
      </c>
      <c r="D21" s="563"/>
      <c r="E21" s="563"/>
      <c r="F21" s="563"/>
      <c r="Y21" s="14"/>
    </row>
    <row r="22" spans="3:25" ht="15.95" customHeight="1">
      <c r="Y22" s="14"/>
    </row>
    <row r="23" spans="3:25" ht="62.25" customHeight="1">
      <c r="C23" s="556" t="s">
        <v>12</v>
      </c>
      <c r="D23" s="557"/>
      <c r="E23" s="557"/>
      <c r="F23" s="557"/>
      <c r="G23" s="557"/>
      <c r="H23" s="557"/>
      <c r="I23" s="557"/>
      <c r="J23" s="557"/>
      <c r="K23" s="557"/>
      <c r="L23" s="557"/>
      <c r="M23" s="557"/>
      <c r="N23" s="557"/>
      <c r="O23" s="557"/>
      <c r="P23" s="557"/>
      <c r="Q23" s="557"/>
      <c r="R23" s="557"/>
      <c r="S23" s="557"/>
      <c r="T23" s="557"/>
      <c r="U23" s="557"/>
      <c r="V23" s="557"/>
      <c r="W23" s="557"/>
      <c r="X23" s="558"/>
      <c r="Y23" s="14"/>
    </row>
    <row r="24" spans="3:25" s="91" customFormat="1" ht="84.75" customHeight="1" thickBot="1">
      <c r="C24" s="96"/>
      <c r="D24" s="97"/>
      <c r="E24" s="97"/>
      <c r="F24" s="97"/>
      <c r="G24" s="97"/>
      <c r="H24" s="97"/>
      <c r="I24" s="97"/>
      <c r="J24" s="97"/>
      <c r="K24" s="97"/>
      <c r="L24" s="97"/>
      <c r="M24" s="97"/>
      <c r="N24" s="97"/>
      <c r="O24" s="97"/>
      <c r="P24" s="97"/>
      <c r="Q24" s="97"/>
      <c r="R24" s="97"/>
      <c r="S24" s="97"/>
      <c r="T24" s="97"/>
      <c r="U24" s="97"/>
      <c r="V24" s="97"/>
      <c r="W24" s="97"/>
      <c r="X24" s="97"/>
      <c r="Y24" s="95"/>
    </row>
    <row r="25" spans="3:25" s="91" customFormat="1" ht="84.75" customHeight="1">
      <c r="C25" s="601" t="s">
        <v>13</v>
      </c>
      <c r="D25" s="602"/>
      <c r="E25" s="602"/>
      <c r="F25" s="602"/>
      <c r="G25" s="602"/>
      <c r="H25" s="602"/>
      <c r="I25" s="602"/>
      <c r="J25" s="603"/>
      <c r="K25" s="97"/>
      <c r="L25" s="97"/>
      <c r="M25" s="592" t="s">
        <v>14</v>
      </c>
      <c r="N25" s="593"/>
      <c r="O25" s="593"/>
      <c r="P25" s="593"/>
      <c r="Q25" s="593"/>
      <c r="R25" s="593"/>
      <c r="S25" s="593"/>
      <c r="T25" s="593"/>
      <c r="U25" s="593"/>
      <c r="V25" s="593"/>
      <c r="W25" s="594"/>
      <c r="Y25" s="95"/>
    </row>
    <row r="26" spans="3:25" s="91" customFormat="1" ht="180.75" customHeight="1">
      <c r="C26" s="589" t="s">
        <v>15</v>
      </c>
      <c r="D26" s="590"/>
      <c r="E26" s="590"/>
      <c r="F26" s="590"/>
      <c r="G26" s="590"/>
      <c r="H26" s="590"/>
      <c r="I26" s="590"/>
      <c r="J26" s="591"/>
      <c r="K26" s="97"/>
      <c r="L26" s="97"/>
      <c r="M26" s="589" t="s">
        <v>16</v>
      </c>
      <c r="N26" s="590"/>
      <c r="O26" s="590"/>
      <c r="P26" s="590"/>
      <c r="Q26" s="590"/>
      <c r="R26" s="590"/>
      <c r="S26" s="590"/>
      <c r="T26" s="590"/>
      <c r="U26" s="590"/>
      <c r="V26" s="590"/>
      <c r="W26" s="591"/>
      <c r="Y26" s="95"/>
    </row>
    <row r="27" spans="3:25" s="91" customFormat="1" ht="51.95" customHeight="1">
      <c r="C27" s="595" t="s">
        <v>17</v>
      </c>
      <c r="D27" s="596"/>
      <c r="E27" s="596"/>
      <c r="F27" s="596"/>
      <c r="G27" s="596"/>
      <c r="H27" s="596"/>
      <c r="I27" s="596"/>
      <c r="J27" s="597"/>
      <c r="K27" s="97"/>
      <c r="L27" s="97"/>
      <c r="M27" s="589" t="s">
        <v>18</v>
      </c>
      <c r="N27" s="590"/>
      <c r="O27" s="590"/>
      <c r="P27" s="590"/>
      <c r="Q27" s="590"/>
      <c r="R27" s="590"/>
      <c r="S27" s="590"/>
      <c r="T27" s="590"/>
      <c r="U27" s="590"/>
      <c r="V27" s="590"/>
      <c r="W27" s="591"/>
      <c r="Y27" s="95"/>
    </row>
    <row r="28" spans="3:25" s="91" customFormat="1" ht="81.95" customHeight="1">
      <c r="C28" s="595" t="s">
        <v>19</v>
      </c>
      <c r="D28" s="596"/>
      <c r="E28" s="596"/>
      <c r="F28" s="596"/>
      <c r="G28" s="596"/>
      <c r="H28" s="596"/>
      <c r="I28" s="596"/>
      <c r="J28" s="597"/>
      <c r="K28" s="97"/>
      <c r="L28" s="97"/>
      <c r="M28" s="589"/>
      <c r="N28" s="590"/>
      <c r="O28" s="590"/>
      <c r="P28" s="590"/>
      <c r="Q28" s="590"/>
      <c r="R28" s="590"/>
      <c r="S28" s="590"/>
      <c r="T28" s="590"/>
      <c r="U28" s="590"/>
      <c r="V28" s="590"/>
      <c r="W28" s="591"/>
      <c r="Y28" s="95"/>
    </row>
    <row r="29" spans="3:25" s="91" customFormat="1" ht="102.75" customHeight="1" thickBot="1">
      <c r="C29" s="598"/>
      <c r="D29" s="599"/>
      <c r="E29" s="599"/>
      <c r="F29" s="599"/>
      <c r="G29" s="599"/>
      <c r="H29" s="599"/>
      <c r="I29" s="599"/>
      <c r="J29" s="600"/>
      <c r="K29" s="97"/>
      <c r="L29" s="97"/>
      <c r="M29" s="589"/>
      <c r="N29" s="590"/>
      <c r="O29" s="590"/>
      <c r="P29" s="590"/>
      <c r="Q29" s="590"/>
      <c r="R29" s="590"/>
      <c r="S29" s="590"/>
      <c r="T29" s="590"/>
      <c r="U29" s="590"/>
      <c r="V29" s="590"/>
      <c r="W29" s="591"/>
      <c r="Y29" s="95"/>
    </row>
    <row r="30" spans="3:25" s="91" customFormat="1" ht="12.95" customHeight="1" thickBot="1">
      <c r="C30" s="96"/>
      <c r="D30" s="97"/>
      <c r="E30" s="97"/>
      <c r="F30" s="97"/>
      <c r="G30" s="97"/>
      <c r="H30" s="97"/>
      <c r="I30" s="97"/>
      <c r="J30" s="97"/>
      <c r="K30" s="97"/>
      <c r="L30" s="97"/>
      <c r="M30" s="586"/>
      <c r="N30" s="587"/>
      <c r="O30" s="587"/>
      <c r="P30" s="587"/>
      <c r="Q30" s="587"/>
      <c r="R30" s="587"/>
      <c r="S30" s="587"/>
      <c r="T30" s="587"/>
      <c r="U30" s="587"/>
      <c r="V30" s="587"/>
      <c r="W30" s="588"/>
      <c r="Y30" s="95"/>
    </row>
    <row r="31" spans="3:25" s="91" customFormat="1" ht="168.95" customHeight="1" thickBot="1">
      <c r="N31" s="98"/>
      <c r="O31" s="98"/>
      <c r="P31" s="98"/>
      <c r="Q31" s="98"/>
      <c r="R31" s="98"/>
      <c r="S31" s="98"/>
      <c r="T31" s="98"/>
      <c r="U31" s="98"/>
      <c r="V31" s="98"/>
      <c r="W31" s="98"/>
      <c r="X31" s="98"/>
      <c r="Y31" s="95"/>
    </row>
    <row r="32" spans="3:25" s="91" customFormat="1" ht="83.45" customHeight="1">
      <c r="C32" s="583" t="s">
        <v>20</v>
      </c>
      <c r="D32" s="584"/>
      <c r="E32" s="584"/>
      <c r="F32" s="584"/>
      <c r="G32" s="584"/>
      <c r="H32" s="584"/>
      <c r="I32" s="584"/>
      <c r="J32" s="584"/>
      <c r="K32" s="584"/>
      <c r="L32" s="584"/>
      <c r="M32" s="584"/>
      <c r="N32" s="584"/>
      <c r="O32" s="584"/>
      <c r="P32" s="584"/>
      <c r="Q32" s="584"/>
      <c r="R32" s="584"/>
      <c r="S32" s="584"/>
      <c r="T32" s="584"/>
      <c r="U32" s="584"/>
      <c r="V32" s="584"/>
      <c r="W32" s="585"/>
      <c r="X32" s="98"/>
      <c r="Y32" s="95"/>
    </row>
    <row r="33" spans="3:25" s="91" customFormat="1" ht="144.94999999999999" customHeight="1" thickBot="1">
      <c r="C33" s="586" t="s">
        <v>21</v>
      </c>
      <c r="D33" s="587"/>
      <c r="E33" s="587"/>
      <c r="F33" s="587"/>
      <c r="G33" s="587"/>
      <c r="H33" s="587"/>
      <c r="I33" s="587"/>
      <c r="J33" s="587"/>
      <c r="K33" s="587"/>
      <c r="L33" s="587"/>
      <c r="M33" s="587"/>
      <c r="N33" s="587"/>
      <c r="O33" s="587"/>
      <c r="P33" s="587"/>
      <c r="Q33" s="587"/>
      <c r="R33" s="587"/>
      <c r="S33" s="587"/>
      <c r="T33" s="587"/>
      <c r="U33" s="587"/>
      <c r="V33" s="587"/>
      <c r="W33" s="588"/>
      <c r="X33" s="98"/>
      <c r="Y33" s="95"/>
    </row>
    <row r="34" spans="3:25" s="91" customFormat="1" ht="54.95" customHeight="1">
      <c r="N34" s="98"/>
      <c r="O34" s="98"/>
      <c r="P34" s="98"/>
      <c r="Q34" s="98"/>
      <c r="R34" s="98"/>
      <c r="S34" s="98"/>
      <c r="T34" s="98"/>
      <c r="U34" s="98"/>
      <c r="V34" s="98"/>
      <c r="W34" s="98"/>
      <c r="X34" s="98"/>
      <c r="Y34" s="95"/>
    </row>
    <row r="35" spans="3:25" s="91" customFormat="1" ht="93" customHeight="1">
      <c r="N35" s="98"/>
      <c r="O35" s="98"/>
      <c r="P35" s="98"/>
      <c r="Q35" s="98"/>
      <c r="R35" s="98"/>
      <c r="S35" s="98"/>
      <c r="T35" s="98"/>
      <c r="U35" s="98"/>
      <c r="V35" s="98"/>
      <c r="W35" s="98"/>
      <c r="X35" s="98"/>
      <c r="Y35" s="95"/>
    </row>
    <row r="36" spans="3:25" s="91" customFormat="1" ht="87" customHeight="1">
      <c r="N36" s="98"/>
      <c r="O36" s="98"/>
      <c r="P36" s="98"/>
      <c r="Q36" s="98"/>
      <c r="R36" s="98"/>
      <c r="S36" s="98"/>
      <c r="T36" s="98"/>
      <c r="U36" s="98"/>
      <c r="V36" s="98"/>
      <c r="W36" s="98"/>
      <c r="X36" s="98"/>
      <c r="Y36" s="95"/>
    </row>
    <row r="37" spans="3:25" s="91" customFormat="1" ht="58.5" customHeight="1">
      <c r="Y37" s="95"/>
    </row>
    <row r="38" spans="3:25" s="91" customFormat="1" ht="85.5" customHeight="1">
      <c r="N38" s="13"/>
      <c r="O38" s="13"/>
      <c r="P38" s="13"/>
      <c r="Q38" s="13"/>
      <c r="R38" s="13"/>
      <c r="S38" s="13"/>
      <c r="T38" s="13"/>
      <c r="U38" s="13"/>
      <c r="V38" s="13"/>
      <c r="W38" s="13"/>
      <c r="X38" s="13"/>
    </row>
    <row r="39" spans="3:25" s="91" customFormat="1" ht="84.75" customHeight="1">
      <c r="M39" s="97"/>
      <c r="N39" s="97"/>
      <c r="O39" s="97"/>
      <c r="P39" s="97"/>
      <c r="Q39" s="97"/>
      <c r="R39" s="97"/>
      <c r="S39" s="97"/>
      <c r="T39" s="97"/>
      <c r="U39" s="97"/>
      <c r="V39" s="97"/>
      <c r="W39" s="97"/>
      <c r="X39" s="97"/>
    </row>
    <row r="42" spans="3:25" ht="117" customHeight="1"/>
  </sheetData>
  <sheetProtection algorithmName="SHA-512" hashValue="mOYzx8E2aIaNnBVRcpF+HrTlwObLmy1MQPEMokmORV34JSVmqCdGT+dj9ppTex7OFXbW05jkjIASchEI2GjULQ==" saltValue="tgBpqsbbqkHC/p/2t3GI2g==" spinCount="100000" sheet="1" objects="1" scenarios="1" formatCells="0" formatColumns="0" formatRows="0"/>
  <mergeCells count="23">
    <mergeCell ref="C32:W32"/>
    <mergeCell ref="C33:W33"/>
    <mergeCell ref="M27:W30"/>
    <mergeCell ref="M25:W25"/>
    <mergeCell ref="M26:W26"/>
    <mergeCell ref="C28:J29"/>
    <mergeCell ref="C25:J25"/>
    <mergeCell ref="C26:J26"/>
    <mergeCell ref="C27:J27"/>
    <mergeCell ref="C23:X23"/>
    <mergeCell ref="B9:Y9"/>
    <mergeCell ref="C14:D14"/>
    <mergeCell ref="C21:F21"/>
    <mergeCell ref="B8:Y8"/>
    <mergeCell ref="B11:Y11"/>
    <mergeCell ref="C12:X12"/>
    <mergeCell ref="G15:X15"/>
    <mergeCell ref="G16:X16"/>
    <mergeCell ref="G17:X17"/>
    <mergeCell ref="B10:Y10"/>
    <mergeCell ref="G18:X18"/>
    <mergeCell ref="C17:F17"/>
    <mergeCell ref="C18:F18"/>
  </mergeCells>
  <pageMargins left="6.6666666666666671E-3" right="0.7" top="3.3333333333333335E-3" bottom="0.75" header="0.3" footer="0.3"/>
  <pageSetup paperSize="9" scale="2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0853-78F1-4521-8CE0-72CF8BCD8C17}">
  <sheetPr>
    <tabColor rgb="FF7030A0"/>
  </sheetPr>
  <dimension ref="A2:K16"/>
  <sheetViews>
    <sheetView showGridLines="0" zoomScale="85" zoomScaleNormal="85" workbookViewId="0">
      <selection activeCell="B11" sqref="B11"/>
    </sheetView>
  </sheetViews>
  <sheetFormatPr baseColWidth="10" defaultColWidth="11.42578125" defaultRowHeight="15" outlineLevelCol="1"/>
  <cols>
    <col min="1" max="1" width="16.85546875" customWidth="1"/>
    <col min="2" max="2" width="71.140625" customWidth="1"/>
    <col min="3" max="3" width="25.42578125" customWidth="1"/>
    <col min="4" max="4" width="23.42578125" customWidth="1"/>
    <col min="7" max="7" width="50.85546875" hidden="1" customWidth="1" outlineLevel="1"/>
    <col min="8" max="8" width="11.42578125" collapsed="1"/>
  </cols>
  <sheetData>
    <row r="2" spans="1:11" ht="54.95" customHeight="1">
      <c r="B2" s="609" t="s">
        <v>22</v>
      </c>
      <c r="C2" s="610"/>
      <c r="D2" s="610"/>
    </row>
    <row r="3" spans="1:11" ht="24.95" customHeight="1">
      <c r="B3" s="189"/>
      <c r="C3" s="189"/>
    </row>
    <row r="4" spans="1:11" ht="54.95" customHeight="1">
      <c r="B4" s="608" t="s">
        <v>23</v>
      </c>
      <c r="C4" s="607"/>
      <c r="D4" s="607"/>
      <c r="E4" s="192"/>
      <c r="F4" s="193"/>
      <c r="G4" s="193"/>
      <c r="H4" s="176"/>
      <c r="I4" s="176"/>
    </row>
    <row r="5" spans="1:11" ht="21.75" customHeight="1" thickBot="1">
      <c r="B5" s="189"/>
      <c r="C5" s="189"/>
    </row>
    <row r="6" spans="1:11" ht="42.75" thickBot="1">
      <c r="B6" s="244" t="s">
        <v>24</v>
      </c>
      <c r="C6" s="245" t="s">
        <v>25</v>
      </c>
      <c r="D6" s="199" t="s">
        <v>26</v>
      </c>
      <c r="G6" s="247" t="s">
        <v>27</v>
      </c>
      <c r="H6" s="194"/>
      <c r="I6" s="194"/>
      <c r="J6" s="194"/>
      <c r="K6" s="194"/>
    </row>
    <row r="7" spans="1:11" ht="75.75" thickBot="1">
      <c r="A7" s="243" t="s">
        <v>28</v>
      </c>
      <c r="B7" s="246" t="s">
        <v>29</v>
      </c>
      <c r="C7" s="195"/>
      <c r="D7" s="196" t="str">
        <f>IF(C7="","",IF(C7=$G$10,"Au réel","Taux forfaitaire"))</f>
        <v/>
      </c>
      <c r="G7" s="246" t="s">
        <v>29</v>
      </c>
      <c r="H7" s="194"/>
      <c r="I7" s="194"/>
      <c r="J7" s="194"/>
      <c r="K7" s="194"/>
    </row>
    <row r="8" spans="1:11" ht="15.75" thickBot="1">
      <c r="G8" s="191"/>
    </row>
    <row r="9" spans="1:11" ht="43.5" customHeight="1">
      <c r="A9" s="190"/>
      <c r="B9" s="607" t="s">
        <v>30</v>
      </c>
      <c r="C9" s="607"/>
      <c r="D9" s="607"/>
      <c r="G9" s="247" t="s">
        <v>31</v>
      </c>
      <c r="H9" s="194"/>
      <c r="I9" s="194"/>
      <c r="J9" s="194"/>
      <c r="K9" s="194"/>
    </row>
    <row r="10" spans="1:11" ht="29.45" customHeight="1" thickBot="1">
      <c r="A10" s="190"/>
      <c r="B10" s="191"/>
      <c r="C10" s="191"/>
      <c r="G10" s="248" t="s">
        <v>32</v>
      </c>
      <c r="H10" s="194"/>
      <c r="I10" s="194"/>
      <c r="J10" s="194"/>
      <c r="K10" s="194"/>
    </row>
    <row r="11" spans="1:11" ht="30.75" thickBot="1">
      <c r="A11" s="605" t="s">
        <v>33</v>
      </c>
      <c r="B11" s="250" t="s">
        <v>29</v>
      </c>
      <c r="C11" s="251" t="s">
        <v>32</v>
      </c>
      <c r="D11" s="457" t="str">
        <f>IF(C11="","",IF(C11=$G$10,"Au réel","Taux forfaitaire"))</f>
        <v>Au réel</v>
      </c>
      <c r="G11" s="249" t="s">
        <v>34</v>
      </c>
      <c r="H11" s="194"/>
      <c r="I11" s="194"/>
      <c r="J11" s="194"/>
      <c r="K11" s="194"/>
    </row>
    <row r="12" spans="1:11" ht="15.75" thickBot="1">
      <c r="A12" s="606"/>
      <c r="B12" s="252" t="s">
        <v>29</v>
      </c>
      <c r="C12" s="242" t="s">
        <v>34</v>
      </c>
      <c r="D12" s="253" t="str">
        <f t="shared" ref="D12" si="0">IF(C12="","",IF(C12=$G$10,"Au réel","Taux forfaitaire"))</f>
        <v>Taux forfaitaire</v>
      </c>
      <c r="G12" s="194"/>
      <c r="H12" s="194"/>
      <c r="I12" s="194"/>
      <c r="J12" s="194"/>
      <c r="K12" s="194"/>
    </row>
    <row r="13" spans="1:11" ht="15.75" thickBot="1">
      <c r="A13" s="190"/>
      <c r="B13" s="191"/>
      <c r="C13" s="191"/>
      <c r="G13" s="247" t="s">
        <v>35</v>
      </c>
      <c r="H13" s="194"/>
      <c r="I13" s="194"/>
      <c r="J13" s="194"/>
      <c r="K13" s="194"/>
    </row>
    <row r="14" spans="1:11" s="83" customFormat="1" ht="71.25" customHeight="1">
      <c r="A14" s="197"/>
      <c r="B14" s="465" t="s">
        <v>36</v>
      </c>
      <c r="C14" s="466" t="s">
        <v>37</v>
      </c>
      <c r="D14" s="463" t="s">
        <v>38</v>
      </c>
      <c r="G14" s="248" t="s">
        <v>39</v>
      </c>
      <c r="H14" s="198"/>
      <c r="I14" s="198"/>
      <c r="J14" s="198"/>
      <c r="K14" s="198"/>
    </row>
    <row r="15" spans="1:11" ht="17.100000000000001" customHeight="1" thickBot="1">
      <c r="A15" s="604" t="s">
        <v>40</v>
      </c>
      <c r="B15" s="536"/>
      <c r="C15" s="537"/>
      <c r="D15" s="464" t="str">
        <f>IF(C15="","",IF(C15=$G$10,"Au réel","Taux forfaitaire"))</f>
        <v/>
      </c>
      <c r="G15" s="249" t="s">
        <v>41</v>
      </c>
      <c r="H15" s="194"/>
      <c r="I15" s="194"/>
      <c r="J15" s="194"/>
      <c r="K15" s="194"/>
    </row>
    <row r="16" spans="1:11" ht="17.100000000000001" customHeight="1">
      <c r="A16" s="604"/>
      <c r="B16" s="536"/>
      <c r="C16" s="537"/>
      <c r="D16" s="464" t="str">
        <f>IF(C16="","",IF(C16=$G$10,"Au réel","Taux forfaitaire"))</f>
        <v/>
      </c>
      <c r="G16" s="391"/>
      <c r="H16" s="194"/>
      <c r="I16" s="194"/>
      <c r="J16" s="194"/>
      <c r="K16" s="194"/>
    </row>
  </sheetData>
  <sheetProtection algorithmName="SHA-512" hashValue="YDGg1a/FylripYgt0IPZ5LBUs0n0uoue0v3lOUIDl3RGwocu0Cl+vfXRAhfD6ANJ10h3eRR5BVYGrfssq2Jpyw==" saltValue="3y+Yl/IZ/B2IndgZqDR7Qw==" spinCount="100000" sheet="1" objects="1" scenarios="1" formatCells="0" formatColumns="0" formatRows="0"/>
  <mergeCells count="5">
    <mergeCell ref="A15:A16"/>
    <mergeCell ref="A11:A12"/>
    <mergeCell ref="B9:D9"/>
    <mergeCell ref="B4:D4"/>
    <mergeCell ref="B2:D2"/>
  </mergeCells>
  <phoneticPr fontId="11" type="noConversion"/>
  <dataValidations count="5">
    <dataValidation type="list" allowBlank="1" showInputMessage="1" showErrorMessage="1" sqref="B10" xr:uid="{5664F73D-52DB-4FA8-8D9A-5124B0363109}">
      <formula1>"1-Investissements,2-Frais généraux,3-Contributions en nature,4-Amortissement,5-Tx forf personnel+autoconst,6-Coût unitaire bananes,7-Coût unitaire cannes à sucre"</formula1>
    </dataValidation>
    <dataValidation type="list" allowBlank="1" showInputMessage="1" showErrorMessage="1" sqref="B13" xr:uid="{361DD05A-7134-4378-8F75-75AA63BE9685}">
      <formula1>"1-Investissements,2-Frais généraux,3-Frais de personnel"</formula1>
    </dataValidation>
    <dataValidation allowBlank="1" showErrorMessage="1" promptTitle="Sélectionnez un type d'action" sqref="G8:G10 G13:G14" xr:uid="{61526F7A-E436-4E70-AFDD-7526E0BF0313}"/>
    <dataValidation type="list" allowBlank="1" showInputMessage="1" showErrorMessage="1" sqref="C7 C11:C12 C15:C16" xr:uid="{B8423157-C658-E04E-8F44-5881D49BAEF4}">
      <formula1>$G$10:$G$11</formula1>
    </dataValidation>
    <dataValidation type="list" allowBlank="1" showErrorMessage="1" promptTitle="Sélectionnez un type d'action" sqref="B11:B12 B15:B16" xr:uid="{6904AA62-757D-C643-AE83-092B47698426}">
      <formula1>$G$7</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6F89B-832B-4560-B209-59DB0F544350}">
  <sheetPr>
    <tabColor rgb="FF227A56"/>
    <pageSetUpPr fitToPage="1"/>
  </sheetPr>
  <dimension ref="A1:BI116"/>
  <sheetViews>
    <sheetView showGridLines="0" topLeftCell="A4" zoomScale="70" zoomScaleNormal="70" workbookViewId="0">
      <selection activeCell="V15" sqref="V15"/>
    </sheetView>
  </sheetViews>
  <sheetFormatPr baseColWidth="10" defaultColWidth="11.42578125" defaultRowHeight="15" outlineLevelCol="1"/>
  <cols>
    <col min="1" max="1" width="12.42578125" bestFit="1" customWidth="1"/>
    <col min="2" max="2" width="12.42578125" customWidth="1"/>
    <col min="3" max="3" width="27.140625" customWidth="1"/>
    <col min="4" max="4" width="28.42578125" customWidth="1"/>
    <col min="5" max="5" width="27.42578125" customWidth="1"/>
    <col min="6" max="6" width="30.85546875" customWidth="1"/>
    <col min="7" max="7" width="29.42578125" customWidth="1"/>
    <col min="8" max="8" width="21" customWidth="1"/>
    <col min="9" max="10" width="25.85546875" customWidth="1"/>
    <col min="11" max="11" width="19.42578125" customWidth="1"/>
    <col min="12" max="12" width="22.42578125" customWidth="1"/>
    <col min="13" max="13" width="19.42578125" customWidth="1"/>
    <col min="14" max="14" width="20.85546875" customWidth="1"/>
    <col min="15" max="15" width="19.85546875" customWidth="1"/>
    <col min="16" max="16" width="21.140625" customWidth="1"/>
    <col min="17" max="17" width="20.85546875" customWidth="1"/>
    <col min="18" max="18" width="20.42578125" customWidth="1"/>
    <col min="19" max="19" width="21.140625" customWidth="1"/>
    <col min="20" max="20" width="21.42578125" customWidth="1"/>
    <col min="21" max="21" width="20.42578125" customWidth="1"/>
    <col min="22" max="22" width="35.42578125" customWidth="1"/>
    <col min="23" max="23" width="17.42578125" customWidth="1"/>
    <col min="24" max="25" width="18.140625" customWidth="1"/>
    <col min="26" max="26" width="49.42578125" customWidth="1"/>
    <col min="27" max="32" width="27.42578125" hidden="1" customWidth="1" outlineLevel="1"/>
    <col min="33" max="33" width="19.85546875" hidden="1" customWidth="1" outlineLevel="1"/>
    <col min="34" max="35" width="25.85546875" hidden="1" customWidth="1" outlineLevel="1"/>
    <col min="36" max="36" width="19.85546875" hidden="1" customWidth="1" outlineLevel="1"/>
    <col min="37" max="37" width="22.42578125" hidden="1" customWidth="1" outlineLevel="1"/>
    <col min="38" max="39" width="19.85546875" hidden="1" customWidth="1" outlineLevel="1"/>
    <col min="40" max="40" width="19.140625" hidden="1" customWidth="1" outlineLevel="1"/>
    <col min="41" max="46" width="20.42578125" hidden="1" customWidth="1" outlineLevel="1"/>
    <col min="47" max="47" width="19.85546875" hidden="1" customWidth="1" outlineLevel="1"/>
    <col min="48" max="48" width="24.42578125" hidden="1" customWidth="1" outlineLevel="1"/>
    <col min="49" max="49" width="25" hidden="1" customWidth="1" outlineLevel="1"/>
    <col min="50" max="50" width="27.42578125" hidden="1" customWidth="1" outlineLevel="1"/>
    <col min="51" max="54" width="25" hidden="1" customWidth="1" outlineLevel="1"/>
    <col min="55" max="55" width="43.140625" hidden="1" customWidth="1" outlineLevel="1"/>
    <col min="56" max="56" width="27.42578125" hidden="1" customWidth="1" outlineLevel="1"/>
    <col min="57" max="57" width="27.85546875" hidden="1" customWidth="1" outlineLevel="1"/>
    <col min="58" max="58" width="17.42578125" hidden="1" customWidth="1" outlineLevel="1"/>
    <col min="59" max="59" width="19.85546875" hidden="1" customWidth="1" outlineLevel="1"/>
    <col min="60" max="60" width="19.42578125" hidden="1" customWidth="1" outlineLevel="1"/>
    <col min="61" max="61" width="11.85546875" customWidth="1" collapsed="1"/>
  </cols>
  <sheetData>
    <row r="1" spans="1:61" ht="15.75" thickBot="1"/>
    <row r="2" spans="1:61" ht="18.75">
      <c r="A2" s="647" t="s">
        <v>42</v>
      </c>
      <c r="B2" s="648"/>
      <c r="C2" s="648"/>
      <c r="D2" s="648"/>
      <c r="E2" s="648"/>
      <c r="F2" s="649"/>
    </row>
    <row r="3" spans="1:61" ht="140.1" customHeight="1" thickBot="1">
      <c r="A3" s="650" t="s">
        <v>43</v>
      </c>
      <c r="B3" s="651"/>
      <c r="C3" s="652"/>
      <c r="D3" s="652"/>
      <c r="E3" s="652"/>
      <c r="F3" s="653"/>
    </row>
    <row r="4" spans="1:61" ht="36.950000000000003" customHeight="1"/>
    <row r="5" spans="1:61" ht="69.95" customHeight="1">
      <c r="A5" s="616" t="s">
        <v>44</v>
      </c>
      <c r="B5" s="616"/>
      <c r="C5" s="616"/>
      <c r="D5" s="616"/>
      <c r="E5" s="616"/>
      <c r="F5" s="616"/>
      <c r="G5" s="616"/>
      <c r="H5" s="616"/>
      <c r="I5" s="616"/>
      <c r="J5" s="616"/>
      <c r="K5" s="616"/>
      <c r="L5" s="616"/>
      <c r="M5" s="616"/>
      <c r="N5" s="616"/>
      <c r="O5" s="616"/>
      <c r="P5" s="616"/>
      <c r="Q5" s="616"/>
      <c r="R5" s="616"/>
      <c r="S5" s="616"/>
      <c r="T5" s="616"/>
      <c r="U5" s="616"/>
      <c r="V5" s="616"/>
      <c r="W5" s="616"/>
      <c r="X5" s="616"/>
      <c r="Y5" s="616"/>
      <c r="Z5" s="616"/>
      <c r="AA5" s="319"/>
      <c r="AB5" s="617" t="s">
        <v>45</v>
      </c>
      <c r="AC5" s="617"/>
      <c r="AD5" s="617"/>
      <c r="AE5" s="617"/>
      <c r="AF5" s="617"/>
      <c r="AG5" s="617"/>
      <c r="AH5" s="617"/>
      <c r="AI5" s="617"/>
      <c r="AJ5" s="617"/>
      <c r="AK5" s="617"/>
      <c r="AL5" s="617"/>
      <c r="AM5" s="617"/>
      <c r="AN5" s="617"/>
      <c r="AO5" s="617"/>
      <c r="AP5" s="617"/>
      <c r="AQ5" s="617"/>
      <c r="AR5" s="617"/>
      <c r="AS5" s="617"/>
      <c r="AT5" s="617"/>
      <c r="AU5" s="617"/>
      <c r="AV5" s="617"/>
      <c r="AW5" s="617"/>
      <c r="AX5" s="617"/>
      <c r="AY5" s="617"/>
      <c r="AZ5" s="617"/>
      <c r="BA5" s="617"/>
      <c r="BB5" s="617"/>
      <c r="BC5" s="617"/>
      <c r="BD5" s="617"/>
      <c r="BE5" s="617"/>
      <c r="BF5" s="617"/>
      <c r="BG5" s="617"/>
      <c r="BH5" s="617"/>
    </row>
    <row r="6" spans="1:61" s="83" customFormat="1" ht="44.1" customHeight="1" thickBot="1">
      <c r="A6" s="89"/>
      <c r="B6" s="89"/>
      <c r="C6" s="88"/>
      <c r="D6" s="88"/>
      <c r="E6" s="88"/>
      <c r="F6" s="88"/>
      <c r="G6" s="88"/>
      <c r="H6" s="88"/>
      <c r="I6" s="88"/>
      <c r="J6" s="88"/>
      <c r="K6" s="88"/>
      <c r="L6" s="88"/>
      <c r="M6" s="88"/>
      <c r="N6" s="88"/>
      <c r="O6" s="88"/>
      <c r="P6" s="88"/>
      <c r="Q6" s="88"/>
      <c r="R6" s="88"/>
      <c r="S6" s="88"/>
      <c r="T6" s="88"/>
      <c r="U6" s="88"/>
      <c r="V6" s="88"/>
      <c r="W6" s="88"/>
      <c r="X6" s="88"/>
      <c r="Y6" s="88"/>
      <c r="Z6" s="88"/>
      <c r="AA6" s="88"/>
      <c r="AB6" s="88"/>
      <c r="AC6" s="88"/>
      <c r="AD6" s="88"/>
      <c r="AE6" s="88"/>
      <c r="AF6" s="88"/>
      <c r="AG6" s="88"/>
      <c r="AH6" s="88"/>
      <c r="AI6" s="88"/>
      <c r="AJ6" s="88"/>
      <c r="AK6" s="88"/>
      <c r="AL6" s="88"/>
      <c r="AM6" s="88"/>
      <c r="AN6" s="88"/>
      <c r="AO6" s="88"/>
      <c r="AP6" s="88"/>
      <c r="AQ6" s="88"/>
      <c r="AR6" s="88"/>
      <c r="AS6" s="88"/>
      <c r="AT6" s="88"/>
      <c r="AU6" s="88"/>
      <c r="AV6" s="88"/>
      <c r="AW6" s="88"/>
      <c r="AX6" s="88"/>
      <c r="AY6" s="88"/>
      <c r="AZ6" s="88"/>
      <c r="BA6" s="88"/>
      <c r="BB6" s="88"/>
      <c r="BC6" s="88"/>
      <c r="BD6" s="88"/>
      <c r="BE6" s="88"/>
      <c r="BF6" s="88"/>
      <c r="BG6" s="88"/>
      <c r="BH6" s="88"/>
    </row>
    <row r="7" spans="1:61" ht="114" customHeight="1">
      <c r="A7" s="620" t="s">
        <v>46</v>
      </c>
      <c r="B7" s="621"/>
      <c r="C7" s="621"/>
      <c r="D7" s="621"/>
      <c r="E7" s="621"/>
      <c r="F7" s="621"/>
      <c r="G7" s="621"/>
      <c r="H7" s="621"/>
      <c r="I7" s="621"/>
      <c r="J7" s="621"/>
      <c r="K7" s="621"/>
      <c r="L7" s="622"/>
      <c r="M7" s="614" t="s">
        <v>47</v>
      </c>
      <c r="N7" s="615"/>
      <c r="O7" s="615"/>
      <c r="P7" s="615"/>
      <c r="Q7" s="615"/>
      <c r="R7" s="615"/>
      <c r="S7" s="615"/>
      <c r="T7" s="615"/>
      <c r="U7" s="615"/>
      <c r="V7" s="629" t="s">
        <v>48</v>
      </c>
      <c r="W7" s="633" t="s">
        <v>49</v>
      </c>
      <c r="X7" s="633"/>
      <c r="Y7" s="633"/>
      <c r="Z7" s="631" t="s">
        <v>50</v>
      </c>
      <c r="AA7" s="320"/>
      <c r="AB7" s="643" t="s">
        <v>51</v>
      </c>
      <c r="AC7" s="643"/>
      <c r="AD7" s="643"/>
      <c r="AE7" s="643"/>
      <c r="AF7" s="643"/>
      <c r="AG7" s="643"/>
      <c r="AH7" s="643"/>
      <c r="AI7" s="643"/>
      <c r="AJ7" s="643"/>
      <c r="AK7" s="644"/>
      <c r="AL7" s="637" t="s">
        <v>52</v>
      </c>
      <c r="AM7" s="638"/>
      <c r="AN7" s="638"/>
      <c r="AO7" s="638"/>
      <c r="AP7" s="638"/>
      <c r="AQ7" s="638"/>
      <c r="AR7" s="638"/>
      <c r="AS7" s="638"/>
      <c r="AT7" s="638"/>
      <c r="AU7" s="639"/>
      <c r="AV7" s="635" t="s">
        <v>53</v>
      </c>
      <c r="AW7" s="667" t="s">
        <v>54</v>
      </c>
      <c r="AX7" s="668"/>
      <c r="AY7" s="668"/>
      <c r="AZ7" s="668"/>
      <c r="BA7" s="668"/>
      <c r="BB7" s="669"/>
      <c r="BC7" s="654" t="s">
        <v>55</v>
      </c>
      <c r="BD7" s="662" t="s">
        <v>56</v>
      </c>
      <c r="BE7" s="663"/>
      <c r="BF7" s="656" t="s">
        <v>57</v>
      </c>
      <c r="BG7" s="657"/>
      <c r="BH7" s="658"/>
    </row>
    <row r="8" spans="1:61" ht="59.45" customHeight="1" thickBot="1">
      <c r="A8" s="623"/>
      <c r="B8" s="624"/>
      <c r="C8" s="624"/>
      <c r="D8" s="624"/>
      <c r="E8" s="624"/>
      <c r="F8" s="624"/>
      <c r="G8" s="624"/>
      <c r="H8" s="624"/>
      <c r="I8" s="624"/>
      <c r="J8" s="624"/>
      <c r="K8" s="624"/>
      <c r="L8" s="625"/>
      <c r="M8" s="626" t="s">
        <v>58</v>
      </c>
      <c r="N8" s="626"/>
      <c r="O8" s="626"/>
      <c r="P8" s="626" t="s">
        <v>59</v>
      </c>
      <c r="Q8" s="627"/>
      <c r="R8" s="627"/>
      <c r="S8" s="628" t="s">
        <v>60</v>
      </c>
      <c r="T8" s="627"/>
      <c r="U8" s="627"/>
      <c r="V8" s="630"/>
      <c r="W8" s="634"/>
      <c r="X8" s="634"/>
      <c r="Y8" s="634"/>
      <c r="Z8" s="632"/>
      <c r="AA8" s="321"/>
      <c r="AB8" s="645"/>
      <c r="AC8" s="645"/>
      <c r="AD8" s="645"/>
      <c r="AE8" s="645"/>
      <c r="AF8" s="645"/>
      <c r="AG8" s="645"/>
      <c r="AH8" s="645"/>
      <c r="AI8" s="645"/>
      <c r="AJ8" s="645"/>
      <c r="AK8" s="646"/>
      <c r="AL8" s="640"/>
      <c r="AM8" s="641"/>
      <c r="AN8" s="641"/>
      <c r="AO8" s="641"/>
      <c r="AP8" s="641"/>
      <c r="AQ8" s="641"/>
      <c r="AR8" s="641"/>
      <c r="AS8" s="641"/>
      <c r="AT8" s="641"/>
      <c r="AU8" s="642"/>
      <c r="AV8" s="636"/>
      <c r="AW8" s="666" t="s">
        <v>61</v>
      </c>
      <c r="AX8" s="666"/>
      <c r="AY8" s="666"/>
      <c r="AZ8" s="666" t="s">
        <v>62</v>
      </c>
      <c r="BA8" s="666"/>
      <c r="BB8" s="666"/>
      <c r="BC8" s="655"/>
      <c r="BD8" s="664"/>
      <c r="BE8" s="665"/>
      <c r="BF8" s="659"/>
      <c r="BG8" s="660"/>
      <c r="BH8" s="661"/>
    </row>
    <row r="9" spans="1:61" s="19" customFormat="1" ht="99.95" customHeight="1">
      <c r="A9" s="618" t="s">
        <v>63</v>
      </c>
      <c r="B9" s="389" t="s">
        <v>64</v>
      </c>
      <c r="C9" s="256" t="s">
        <v>65</v>
      </c>
      <c r="D9" s="256" t="s">
        <v>66</v>
      </c>
      <c r="E9" s="256" t="s">
        <v>67</v>
      </c>
      <c r="F9" s="256" t="s">
        <v>68</v>
      </c>
      <c r="G9" s="256" t="s">
        <v>69</v>
      </c>
      <c r="H9" s="256" t="s">
        <v>70</v>
      </c>
      <c r="I9" s="256" t="s">
        <v>71</v>
      </c>
      <c r="J9" s="256" t="s">
        <v>72</v>
      </c>
      <c r="K9" s="256" t="s">
        <v>73</v>
      </c>
      <c r="L9" s="256" t="s">
        <v>74</v>
      </c>
      <c r="M9" s="257" t="s">
        <v>75</v>
      </c>
      <c r="N9" s="257" t="s">
        <v>76</v>
      </c>
      <c r="O9" s="257" t="s">
        <v>77</v>
      </c>
      <c r="P9" s="257" t="s">
        <v>78</v>
      </c>
      <c r="Q9" s="257" t="s">
        <v>79</v>
      </c>
      <c r="R9" s="257" t="s">
        <v>80</v>
      </c>
      <c r="S9" s="257" t="s">
        <v>81</v>
      </c>
      <c r="T9" s="257" t="s">
        <v>82</v>
      </c>
      <c r="U9" s="257" t="s">
        <v>83</v>
      </c>
      <c r="V9" s="256" t="s">
        <v>84</v>
      </c>
      <c r="W9" s="258" t="s">
        <v>85</v>
      </c>
      <c r="X9" s="258" t="s">
        <v>86</v>
      </c>
      <c r="Y9" s="258" t="s">
        <v>87</v>
      </c>
      <c r="Z9" s="259" t="s">
        <v>88</v>
      </c>
      <c r="AA9" s="46" t="s">
        <v>64</v>
      </c>
      <c r="AB9" s="260" t="s">
        <v>65</v>
      </c>
      <c r="AC9" s="261" t="s">
        <v>66</v>
      </c>
      <c r="AD9" s="261" t="s">
        <v>67</v>
      </c>
      <c r="AE9" s="261" t="s">
        <v>68</v>
      </c>
      <c r="AF9" s="261" t="s">
        <v>69</v>
      </c>
      <c r="AG9" s="261" t="s">
        <v>70</v>
      </c>
      <c r="AH9" s="260" t="s">
        <v>71</v>
      </c>
      <c r="AI9" s="260" t="s">
        <v>72</v>
      </c>
      <c r="AJ9" s="261" t="s">
        <v>89</v>
      </c>
      <c r="AK9" s="262" t="s">
        <v>74</v>
      </c>
      <c r="AL9" s="263" t="s">
        <v>75</v>
      </c>
      <c r="AM9" s="261" t="s">
        <v>76</v>
      </c>
      <c r="AN9" s="262" t="s">
        <v>77</v>
      </c>
      <c r="AO9" s="264" t="s">
        <v>78</v>
      </c>
      <c r="AP9" s="261" t="s">
        <v>79</v>
      </c>
      <c r="AQ9" s="262" t="s">
        <v>80</v>
      </c>
      <c r="AR9" s="265" t="s">
        <v>81</v>
      </c>
      <c r="AS9" s="261" t="s">
        <v>82</v>
      </c>
      <c r="AT9" s="266" t="s">
        <v>83</v>
      </c>
      <c r="AU9" s="260" t="s">
        <v>90</v>
      </c>
      <c r="AV9" s="261" t="s">
        <v>91</v>
      </c>
      <c r="AW9" s="261" t="s">
        <v>92</v>
      </c>
      <c r="AX9" s="261" t="s">
        <v>93</v>
      </c>
      <c r="AY9" s="261" t="s">
        <v>94</v>
      </c>
      <c r="AZ9" s="267" t="s">
        <v>95</v>
      </c>
      <c r="BA9" s="267" t="s">
        <v>96</v>
      </c>
      <c r="BB9" s="267" t="s">
        <v>97</v>
      </c>
      <c r="BC9" s="261" t="s">
        <v>98</v>
      </c>
      <c r="BD9" s="261" t="s">
        <v>99</v>
      </c>
      <c r="BE9" s="261" t="s">
        <v>100</v>
      </c>
      <c r="BF9" s="267" t="s">
        <v>101</v>
      </c>
      <c r="BG9" s="267" t="s">
        <v>102</v>
      </c>
      <c r="BH9" s="268" t="s">
        <v>103</v>
      </c>
    </row>
    <row r="10" spans="1:61" s="1" customFormat="1" ht="209.45" customHeight="1">
      <c r="A10" s="619"/>
      <c r="B10" s="390" t="s">
        <v>104</v>
      </c>
      <c r="C10" s="115" t="s">
        <v>105</v>
      </c>
      <c r="D10" s="115" t="s">
        <v>106</v>
      </c>
      <c r="E10" s="115" t="s">
        <v>107</v>
      </c>
      <c r="F10" s="115" t="s">
        <v>108</v>
      </c>
      <c r="G10" s="115" t="s">
        <v>109</v>
      </c>
      <c r="H10" s="115" t="s">
        <v>110</v>
      </c>
      <c r="I10" s="115" t="s">
        <v>111</v>
      </c>
      <c r="J10" s="115" t="s">
        <v>112</v>
      </c>
      <c r="K10" s="115" t="s">
        <v>113</v>
      </c>
      <c r="L10" s="115" t="s">
        <v>114</v>
      </c>
      <c r="M10" s="7" t="s">
        <v>115</v>
      </c>
      <c r="N10" s="7" t="s">
        <v>116</v>
      </c>
      <c r="O10" s="7" t="s">
        <v>117</v>
      </c>
      <c r="P10" s="7" t="s">
        <v>118</v>
      </c>
      <c r="Q10" s="7" t="s">
        <v>116</v>
      </c>
      <c r="R10" s="7" t="s">
        <v>119</v>
      </c>
      <c r="S10" s="7" t="s">
        <v>118</v>
      </c>
      <c r="T10" s="7" t="s">
        <v>116</v>
      </c>
      <c r="U10" s="7" t="s">
        <v>119</v>
      </c>
      <c r="V10" s="115" t="s">
        <v>120</v>
      </c>
      <c r="W10" s="47" t="s">
        <v>121</v>
      </c>
      <c r="X10" s="47" t="s">
        <v>121</v>
      </c>
      <c r="Y10" s="47" t="s">
        <v>121</v>
      </c>
      <c r="Z10" s="50" t="s">
        <v>122</v>
      </c>
      <c r="AA10" s="392" t="s">
        <v>123</v>
      </c>
      <c r="AB10" s="20" t="s">
        <v>123</v>
      </c>
      <c r="AC10" s="3" t="s">
        <v>123</v>
      </c>
      <c r="AD10" s="3" t="s">
        <v>123</v>
      </c>
      <c r="AE10" s="3" t="s">
        <v>123</v>
      </c>
      <c r="AF10" s="3" t="s">
        <v>123</v>
      </c>
      <c r="AG10" s="3" t="s">
        <v>123</v>
      </c>
      <c r="AH10" s="20" t="s">
        <v>111</v>
      </c>
      <c r="AI10" s="20" t="s">
        <v>112</v>
      </c>
      <c r="AJ10" s="3" t="s">
        <v>123</v>
      </c>
      <c r="AK10" s="21" t="s">
        <v>123</v>
      </c>
      <c r="AL10" s="22" t="s">
        <v>123</v>
      </c>
      <c r="AM10" s="3" t="s">
        <v>123</v>
      </c>
      <c r="AN10" s="21" t="s">
        <v>124</v>
      </c>
      <c r="AO10" s="23" t="s">
        <v>123</v>
      </c>
      <c r="AP10" s="3" t="s">
        <v>123</v>
      </c>
      <c r="AQ10" s="21" t="s">
        <v>124</v>
      </c>
      <c r="AR10" s="24" t="s">
        <v>123</v>
      </c>
      <c r="AS10" s="3" t="s">
        <v>123</v>
      </c>
      <c r="AT10" s="25" t="s">
        <v>124</v>
      </c>
      <c r="AU10" s="20" t="s">
        <v>123</v>
      </c>
      <c r="AV10" s="3" t="s">
        <v>125</v>
      </c>
      <c r="AW10" s="3" t="s">
        <v>124</v>
      </c>
      <c r="AX10" s="3" t="s">
        <v>124</v>
      </c>
      <c r="AY10" s="3" t="s">
        <v>124</v>
      </c>
      <c r="AZ10" s="177" t="s">
        <v>124</v>
      </c>
      <c r="BA10" s="177" t="s">
        <v>124</v>
      </c>
      <c r="BB10" s="177" t="s">
        <v>124</v>
      </c>
      <c r="BC10" s="3" t="s">
        <v>126</v>
      </c>
      <c r="BD10" s="3" t="s">
        <v>127</v>
      </c>
      <c r="BE10" s="3" t="s">
        <v>128</v>
      </c>
      <c r="BF10" s="177" t="s">
        <v>121</v>
      </c>
      <c r="BG10" s="177" t="s">
        <v>121</v>
      </c>
      <c r="BH10" s="178" t="s">
        <v>121</v>
      </c>
    </row>
    <row r="11" spans="1:61" s="26" customFormat="1" ht="45.75" thickBot="1">
      <c r="A11" s="209" t="s">
        <v>33</v>
      </c>
      <c r="B11" s="393" t="s">
        <v>41</v>
      </c>
      <c r="C11" s="141" t="s">
        <v>129</v>
      </c>
      <c r="D11" s="142">
        <v>1</v>
      </c>
      <c r="E11" s="141" t="s">
        <v>130</v>
      </c>
      <c r="F11" s="141" t="s">
        <v>131</v>
      </c>
      <c r="G11" s="143" t="s">
        <v>29</v>
      </c>
      <c r="H11" s="141" t="s">
        <v>132</v>
      </c>
      <c r="I11" s="144" t="s">
        <v>133</v>
      </c>
      <c r="J11" s="144"/>
      <c r="K11" s="144">
        <v>10</v>
      </c>
      <c r="L11" s="141">
        <v>1</v>
      </c>
      <c r="M11" s="145">
        <v>3900</v>
      </c>
      <c r="N11" s="146">
        <v>331.5</v>
      </c>
      <c r="O11" s="147">
        <f t="shared" ref="O11:O42" si="0">IF(OR(M11="", N11=""), "", IFERROR(VALUE(TRIM(SUBSTITUTE(M11,CHAR(160),""))),0) + IFERROR(VALUE(TRIM(SUBSTITUTE(N11,CHAR(160),""))),0))</f>
        <v>4231.5</v>
      </c>
      <c r="P11" s="146">
        <v>4200</v>
      </c>
      <c r="Q11" s="146">
        <f>0.085*P11</f>
        <v>357</v>
      </c>
      <c r="R11" s="147">
        <f t="shared" ref="R11:R42" si="1">IF(OR(P11="", Q11=""), "", IFERROR(VALUE(TRIM(SUBSTITUTE(P11,CHAR(160),""))),0) + IFERROR(VALUE(TRIM(SUBSTITUTE(Q11,CHAR(160),""))),0))</f>
        <v>4557</v>
      </c>
      <c r="S11" s="146"/>
      <c r="T11" s="146"/>
      <c r="U11" s="148" t="str">
        <f t="shared" ref="U11:U42" si="2">IF(OR(S11="", T11=""), "", IFERROR(VALUE(TRIM(SUBSTITUTE(S11,CHAR(160),""))),0) + IFERROR(VALUE(TRIM(SUBSTITUTE(T11,CHAR(160),""))),0))</f>
        <v/>
      </c>
      <c r="V11" s="145" t="s">
        <v>134</v>
      </c>
      <c r="W11" s="149" cm="1">
        <f t="array" ref="W11">IF((_xlfn.IFS(TRIM(SUBSTITUTE(V11,CHAR(160),""))="Devis 1",IFERROR(VALUE(TRIM(SUBSTITUTE(M11,CHAR(160),""))),0),TRIM(SUBSTITUTE(V11,CHAR(160),""))="Devis 2",IFERROR(VALUE(TRIM(SUBSTITUTE(P11,CHAR(160),""))),0),TRIM(SUBSTITUTE(V11,CHAR(160),""))="Devis 3",IFERROR(VALUE(TRIM(SUBSTITUTE(S11,CHAR(160),""))),0),TRUE,0)*IFERROR(VALUE(TRIM(SUBSTITUTE(D11,CHAR(160),""))),0))=0,"",_xlfn.IFS(TRIM(SUBSTITUTE(V11,CHAR(160),""))="Devis 1",IFERROR(VALUE(TRIM(SUBSTITUTE(M11,CHAR(160),""))),0),TRIM(SUBSTITUTE(V11,CHAR(160),""))="Devis 2",IFERROR(VALUE(TRIM(SUBSTITUTE(P11,CHAR(160),""))),0),TRIM(SUBSTITUTE(V11,CHAR(160),""))="Devis 3",IFERROR(VALUE(TRIM(SUBSTITUTE(S11,CHAR(160),""))),0),TRUE,0)*IFERROR(VALUE(TRIM(SUBSTITUTE(D11,CHAR(160),""))),0))</f>
        <v>3900</v>
      </c>
      <c r="X11" s="149" cm="1">
        <f t="array" ref="X11">IF(_xlfn.IFS(TRIM(SUBSTITUTE(V11,CHAR(160),""))="Devis 1",IFERROR(VALUE(TRIM(SUBSTITUTE(N11,CHAR(160),""))),0),TRIM(SUBSTITUTE(V11,CHAR(160),""))="Devis 2",IFERROR(VALUE(TRIM(SUBSTITUTE(Q11,CHAR(160),""))),0),TRIM(SUBSTITUTE(V11,CHAR(160),""))="Devis 3",IFERROR(VALUE(TRIM(SUBSTITUTE(T11,CHAR(160),""))),0),TRUE,0)*IFERROR(VALUE(TRIM(SUBSTITUTE(D11,CHAR(160),""))),0)=0,IF(W11&lt;&gt;"",0,""),_xlfn.IFS(TRIM(SUBSTITUTE(V11,CHAR(160),""))="Devis 1",IFERROR(VALUE(TRIM(SUBSTITUTE(N11,CHAR(160),""))),0),TRIM(SUBSTITUTE(V11,CHAR(160),""))="Devis 2",IFERROR(VALUE(TRIM(SUBSTITUTE(Q11,CHAR(160),""))),0),TRIM(SUBSTITUTE(V11,CHAR(160),""))="Devis 3",IFERROR(VALUE(TRIM(SUBSTITUTE(T11,CHAR(160),""))),0),TRUE,0)*IFERROR(VALUE(TRIM(SUBSTITUTE(D11,CHAR(160),""))),0))</f>
        <v>331.5</v>
      </c>
      <c r="Y11" s="150">
        <f t="shared" ref="Y11:Y42" si="3">IF(OR(W11="", X11=""), "", IFERROR(VALUE(TRIM(SUBSTITUTE(W11,CHAR(160),""))),0) + IFERROR(VALUE(TRIM(SUBSTITUTE(X11,CHAR(160),""))),0))</f>
        <v>4231.5</v>
      </c>
      <c r="Z11" s="214"/>
      <c r="AA11" s="151" t="str">
        <f t="shared" ref="AA11:AA42" si="4">IF(B11="","",B11)</f>
        <v>Cédant</v>
      </c>
      <c r="AB11" s="151" t="str">
        <f t="shared" ref="AB11:AB42" si="5">IF(C11="","",C11)</f>
        <v>Conseil en lien avec le plan de cession</v>
      </c>
      <c r="AC11" s="152">
        <f t="shared" ref="AC11:AC42" si="6">IF(D11="","",D11)</f>
        <v>1</v>
      </c>
      <c r="AD11" s="143" t="str">
        <f t="shared" ref="AD11:AD42" si="7">IF(E11="","",E11)</f>
        <v>Conseil +</v>
      </c>
      <c r="AE11" s="143" t="str">
        <f t="shared" ref="AE11:AE42" si="8">IF(F11="","",F11)</f>
        <v>D230115102</v>
      </c>
      <c r="AF11" s="143" t="str">
        <f t="shared" ref="AF11:AF42" si="9">IF(G11="","",G11)</f>
        <v>Cession de tout ou partie de l'exploitation</v>
      </c>
      <c r="AG11" s="143" t="str">
        <f t="shared" ref="AG11:AG42" si="10">IF(H11="","",H11)</f>
        <v xml:space="preserve">Pas de marché public </v>
      </c>
      <c r="AH11" s="143" t="str">
        <f t="shared" ref="AH11:AH42" si="11">IF(I11="","",I11)</f>
        <v>Non concerné</v>
      </c>
      <c r="AI11" s="143"/>
      <c r="AJ11" s="153">
        <f t="shared" ref="AJ11:AJ42" si="12">IF(K11="","",K11)</f>
        <v>10</v>
      </c>
      <c r="AK11" s="154">
        <f t="shared" ref="AK11:AK42" si="13">IF(L11="","",L11)</f>
        <v>1</v>
      </c>
      <c r="AL11" s="155">
        <f t="shared" ref="AL11:AL42" si="14">IF(M11="","",M11)</f>
        <v>3900</v>
      </c>
      <c r="AM11" s="147">
        <f t="shared" ref="AM11:AM42" si="15">IF(N11="","",N11)</f>
        <v>331.5</v>
      </c>
      <c r="AN11" s="156">
        <f t="shared" ref="AN11:AN42" si="16">IF(OR(AL11="", AM11=""), "", IFERROR(VALUE(TRIM(SUBSTITUTE(AL11,CHAR(160),""))),0) + IFERROR(VALUE(TRIM(SUBSTITUTE(AM11,CHAR(160),""))),0))</f>
        <v>4231.5</v>
      </c>
      <c r="AO11" s="157">
        <f t="shared" ref="AO11:AO42" si="17">IF(P11="","",P11)</f>
        <v>4200</v>
      </c>
      <c r="AP11" s="147">
        <f t="shared" ref="AP11:AP42" si="18">IF(Q11="","",Q11)</f>
        <v>357</v>
      </c>
      <c r="AQ11" s="156">
        <f t="shared" ref="AQ11:AQ42" si="19">IF(OR(AO11="",AP11=""),"",IFERROR(VALUE(TRIM(SUBSTITUTE(AO11,CHAR(160),""))),0)+IFERROR(VALUE(TRIM(SUBSTITUTE(AP11,CHAR(160),""))),0))</f>
        <v>4557</v>
      </c>
      <c r="AR11" s="158" t="str">
        <f t="shared" ref="AR11:AR42" si="20">IF(S11="","",S11)</f>
        <v/>
      </c>
      <c r="AS11" s="147" t="str">
        <f t="shared" ref="AS11:AS42" si="21">IF(T11="","",T11)</f>
        <v/>
      </c>
      <c r="AT11" s="159" t="str">
        <f t="shared" ref="AT11:AT42" si="22">IF(OR(AR11="",AS11=""),"",IFERROR(VALUE(TRIM(SUBSTITUTE(AR11,CHAR(160),""))),0)+IFERROR(VALUE(TRIM(SUBSTITUTE(AS11,CHAR(160),""))),0))</f>
        <v/>
      </c>
      <c r="AU11" s="151" t="str">
        <f t="shared" ref="AU11:AU42" si="23">IF(V11="","",V11)</f>
        <v>Devis 1</v>
      </c>
      <c r="AV11" s="143"/>
      <c r="AW11" s="160">
        <f t="shared" ref="AW11:AW42" si="24">IF((1.15*MIN(IF((IFERROR(VALUE(TRIM(SUBSTITUTE(AL11,CHAR(160),""))),0))=0,1E+30,(IFERROR(VALUE(TRIM(SUBSTITUTE(AL11,CHAR(160),""))),0))),IF((IFERROR(VALUE(TRIM(SUBSTITUTE(AO11,CHAR(160),""))),0))=0,1E+30,(IFERROR(VALUE(TRIM(SUBSTITUTE(AO11,CHAR(160),""))),0))),IF((IFERROR(VALUE(TRIM(SUBSTITUTE(AR11,CHAR(160),""))),0))=0,1E+30,(IFERROR(VALUE(TRIM(SUBSTITUTE(AR11,CHAR(160),""))),0))))*(IFERROR(VALUE(TRIM(SUBSTITUTE(AC11,CHAR(160),""))),0)))=0,"",(1.15*MIN(IF((IFERROR(VALUE(TRIM(SUBSTITUTE(AL11,CHAR(160),""))),0))=0,1E+30,(IFERROR(VALUE(TRIM(SUBSTITUTE(AL11,CHAR(160),""))),0))),IF((IFERROR(VALUE(TRIM(SUBSTITUTE(AO11,CHAR(160),""))),0))=0,1E+30,(IFERROR(VALUE(TRIM(SUBSTITUTE(AO11,CHAR(160),""))),0))),IF((IFERROR(VALUE(TRIM(SUBSTITUTE(AR11,CHAR(160),""))),0))=0,1E+30,(IFERROR(VALUE(TRIM(SUBSTITUTE(AR11,CHAR(160),""))),0))))*(IFERROR(VALUE(TRIM(SUBSTITUTE(AC11,CHAR(160),""))),0))))</f>
        <v>4485</v>
      </c>
      <c r="AX11" s="160">
        <f t="shared" ref="AX11:AX42" si="25">IF(AW11="","",IF( AND(IFERROR(VALUE(TRIM(SUBSTITUTE(AM11,CHAR(160),""))),0)=0,IFERROR(VALUE(TRIM(SUBSTITUTE(AP11,CHAR(160),""))),0)=0,IFERROR(VALUE(TRIM(SUBSTITUTE(AS11,CHAR(160),""))),0)=0),0,1.15*MIN(IF(IFERROR(VALUE(TRIM(SUBSTITUTE(AM11,CHAR(160),""))),0)=0, 1E+30, IFERROR(VALUE(TRIM(SUBSTITUTE(AM11,CHAR(160),""))),0)),IF(IFERROR(VALUE(TRIM(SUBSTITUTE(AP11,CHAR(160),""))),0)=0, 1E+30, IFERROR(VALUE(TRIM(SUBSTITUTE(AP11,CHAR(160),""))),0)),IF(IFERROR(VALUE(TRIM(SUBSTITUTE(AS11,CHAR(160),""))),0)=0, 1E+30, IFERROR(VALUE(TRIM(SUBSTITUTE(AS11,CHAR(160),""))),0))) *IFERROR(VALUE(TRIM(SUBSTITUTE(AC11,CHAR(160),""))),0)))</f>
        <v>381.22499999999997</v>
      </c>
      <c r="AY11" s="160">
        <f t="shared" ref="AY11:AY42" si="26">IF(AW11="","",AW11+AX11)</f>
        <v>4866.2250000000004</v>
      </c>
      <c r="AZ11" s="161" cm="1">
        <f t="array" ref="AZ11">IF($AC11="","",IF((IFERROR(_xlfn.IFS($AU11="Devis 1",(IFERROR(VALUE(TRIM(SUBSTITUTE(AL11,CHAR(160),""))),0)),$AU11="Devis 2",(IFERROR(VALUE(TRIM(SUBSTITUTE(AO11,CHAR(160),""))),0)),$AU11="Devis 3",(IFERROR(VALUE(TRIM(SUBSTITUTE(AR11,CHAR(160),""))),0))),0))*(IFERROR(VALUE(TRIM(SUBSTITUTE($AC11,CHAR(160),""))),0))=0,"",(IFERROR(_xlfn.IFS($AU11="Devis 1",(IFERROR(VALUE(TRIM(SUBSTITUTE(AL11,CHAR(160),""))),0)),$AU11="Devis 2",(IFERROR(VALUE(TRIM(SUBSTITUTE(AO11,CHAR(160),""))),0)),$AU11="Devis 3",(IFERROR(VALUE(TRIM(SUBSTITUTE(AR11,CHAR(160),""))),0))),0))*(IFERROR(VALUE(TRIM(SUBSTITUTE($AC11,CHAR(160),""))),0))))</f>
        <v>3900</v>
      </c>
      <c r="BA11" s="161" cm="1">
        <f t="array" ref="BA11">IF($AC11="","",IF((IFERROR(_xlfn.IFS(TRIM(SUBSTITUTE($AU11,CHAR(160),""))="Devis 1", IFERROR(VALUE(TRIM(SUBSTITUTE(AM11,CHAR(160),""))),0),TRIM(SUBSTITUTE($AU11,CHAR(160),""))="Devis 2", IFERROR(VALUE(TRIM(SUBSTITUTE(AP11,CHAR(160),""))),0),TRIM(SUBSTITUTE($AU11,CHAR(160),""))="Devis 3", IFERROR(VALUE(TRIM(SUBSTITUTE(AS11,CHAR(160),""))),0)),0) * IFERROR(VALUE(TRIM(SUBSTITUTE($AC11,CHAR(160),""))),0)) = 0,IF(AZ11&lt;&gt;"",0,""),(IFERROR(_xlfn.IFS(TRIM(SUBSTITUTE($AU11,CHAR(160),""))="Devis 1", IFERROR(VALUE(TRIM(SUBSTITUTE(AM11,CHAR(160),""))),0),TRIM(SUBSTITUTE($AU11,CHAR(160),""))="Devis 2", IFERROR(VALUE(TRIM(SUBSTITUTE(AP11,CHAR(160),""))),0),TRIM(SUBSTITUTE($AU11,CHAR(160),""))="Devis 3", IFERROR(VALUE(TRIM(SUBSTITUTE(AS11,CHAR(160),""))),0)),0) * IFERROR(VALUE(TRIM(SUBSTITUTE($AC11,CHAR(160),""))),0))))</f>
        <v>331.5</v>
      </c>
      <c r="BB11" s="161" cm="1">
        <f t="array" ref="BB11">IF($AC11="","",IF(IFERROR(_xlfn.IFS($AU11="Devis 1",IFERROR(VALUE(TRIM(SUBSTITUTE(AN11,CHAR(160),""))),0),$AU11="Devis 2",IFERROR(VALUE(TRIM(SUBSTITUTE(AQ11,CHAR(160),""))),0),$AU11="Devis 3",IFERROR(VALUE(TRIM(SUBSTITUTE(AT11,CHAR(160),""))),0)),0)*IFERROR(VALUE(TRIM(SUBSTITUTE($AC11,CHAR(160),""))),0)=0,"",IFERROR(_xlfn.IFS($AU11="Devis 1",IFERROR(VALUE(TRIM(SUBSTITUTE(AN11,CHAR(160),""))),0),$AU11="Devis 2",IFERROR(VALUE(TRIM(SUBSTITUTE(AQ11,CHAR(160),""))),0),$AU11="Devis 3",IFERROR(VALUE(TRIM(SUBSTITUTE(AT11,CHAR(160),""))),0)),0)*IFERROR(VALUE(TRIM(SUBSTITUTE($AC11,CHAR(160),""))),0)))</f>
        <v>4231.5</v>
      </c>
      <c r="BC11" s="143"/>
      <c r="BD11" s="162" t="str" cm="1">
        <f t="array" ref="BD11">IF(OR(BB11="",AY11="",AZ11="",AW11="",BA11="",AX11=""),"",_xlfn.IFS((IFERROR(VALUE(TRIM(SUBSTITUTE(BB11,CHAR(160),""))),0))&gt;(IFERROR(VALUE(TRIM(SUBSTITUTE(AY11,CHAR(160),""))),0)),"KO : Le montant retenu TTC est supérieur au montant raisonnable TTC. Merci de revoir la ligne de dépense ou plafonner son montant.",(IFERROR(VALUE(TRIM(SUBSTITUTE(AZ11,CHAR(160),""))),0))&gt;(IFERROR(VALUE(TRIM(SUBSTITUTE(AW11,CHAR(160),""))),0)),"Attention : Le montant retenu HT est supérieur au montant HT raisonnable. Merci de revoir la ligne de dépense, plafonner son montant, ou justifier la reventillation HT / TVA.",(IFERROR(VALUE(TRIM(SUBSTITUTE(BA11,CHAR(160),""))),0))&gt;(IFERROR(VALUE(TRIM(SUBSTITUTE(AX11,CHAR(160),""))),0)),"Attention : Le montant TVA retenu est supérieur au montant TVA raisonnable. Merci de revoir la ligne de dépense, plafonner son montant, ou justifier la reventillation HT / TVA.",(IFERROR(VALUE(TRIM(SUBSTITUTE(BB11,CHAR(160),""))),0))=0,"",(IFERROR(VALUE(TRIM(SUBSTITUTE(AY11,CHAR(160),""))),0))=(IFERROR(VALUE(TRIM(SUBSTITUTE(BB11,CHAR(160),""))),0)),"OK",(IFERROR(VALUE(TRIM(SUBSTITUTE(AY11,CHAR(160),""))),0))&gt;(IFERROR(VALUE(TRIM(SUBSTITUTE(BB11,CHAR(160),""))),0))," OK : Montant instruit inférieur au montant raisonnable.",TRUE,""))</f>
        <v xml:space="preserve"> OK : Montant instruit inférieur au montant raisonnable.</v>
      </c>
      <c r="BE11" s="223" t="str" cm="1">
        <f t="array" ref="BE11">IF(OR(BB11="",Y11="",AZ11="",W11="",BA11="",X11=""),"",_xlfn.IFS((IFERROR(VALUE(TRIM(SUBSTITUTE(BB11,CHAR(160),""))),0))&gt;(IFERROR(VALUE(TRIM(SUBSTITUTE(Y11,CHAR(160),""))),0)),"KO : Le montant retenu TTC est supérieur au montant présenté TTC. Merci de revoir la ligne de dépense ou plafonner son montant.",(IFERROR(VALUE(TRIM(SUBSTITUTE(AZ11,CHAR(160),""))),0))&gt;(IFERROR(VALUE(TRIM(SUBSTITUTE(W11,CHAR(160),""))),0)),"Attention : Le montant retenu HT est supérieur au montant HT présenté. Merci de revoir la ligne de dépense,plafonner son montant,ou justifier la reventillation HT/TVA.",(IFERROR(VALUE(TRIM(SUBSTITUTE(BA11,CHAR(160),""))),0))&gt;(IFERROR(VALUE(TRIM(SUBSTITUTE(X11,CHAR(160),""))),0)),"Attention : Le montant TVA retenu est supérieur au montant TVA présenté. Merci de revoir la ligne de dépense,plafonner son montant,ou justifier la reventillation HT/TVA.",(IFERROR(VALUE(TRIM(SUBSTITUTE(Y11,CHAR(160),""))),0))=0,"",(IFERROR(VALUE(TRIM(SUBSTITUTE(BB11,CHAR(160),""))),0))=(IFERROR(VALUE(TRIM(SUBSTITUTE(Y11,CHAR(160),""))),0)),"OK",
OR((IFERROR(VALUE(TRIM(SUBSTITUTE(BB11,CHAR(160),""))),0))=0,(IFERROR(VALUE(TRIM(SUBSTITUTE(AZ11,CHAR(160),""))),0))=0),"Attention : montant présenté entièrement écarté",(IFERROR(VALUE(TRIM(SUBSTITUTE(BB11,CHAR(160),""))),0))&lt;(IFERROR(VALUE(TRIM(SUBSTITUTE(Y11,CHAR(160),""))),0)),"Attention : montant présenté partiellement écarté",TRUE,""))</f>
        <v>OK</v>
      </c>
      <c r="BF11" s="160">
        <f t="shared" ref="BF11:BF42" si="27">IF(OR(W11="",AZ11=""),"",(IFERROR(VALUE(TRIM(SUBSTITUTE(W11,CHAR(160),""))),0))-(IFERROR(VALUE(TRIM(SUBSTITUTE(AZ11,CHAR(160),""))),0)))</f>
        <v>0</v>
      </c>
      <c r="BG11" s="160">
        <f t="shared" ref="BG11:BG42" si="28">IF(OR(X11="",BA11=""),"",(IFERROR(VALUE(TRIM(SUBSTITUTE(X11,CHAR(160),""))),0))-(IFERROR(VALUE(TRIM(SUBSTITUTE(BA11,CHAR(160),""))),0)))</f>
        <v>0</v>
      </c>
      <c r="BH11" s="163">
        <f t="shared" ref="BH11:BH42" si="29">IF(OR(Y11="",BB11=""),"",(IFERROR(VALUE(TRIM(SUBSTITUTE(Y11,CHAR(160),""))),0))-(IFERROR(VALUE(TRIM(SUBSTITUTE(BB11,CHAR(160),""))),0)))</f>
        <v>0</v>
      </c>
    </row>
    <row r="12" spans="1:61" s="1" customFormat="1" ht="64.5" customHeight="1">
      <c r="A12" s="116">
        <v>1</v>
      </c>
      <c r="B12" s="538"/>
      <c r="C12" s="117"/>
      <c r="D12" s="118"/>
      <c r="E12" s="117"/>
      <c r="F12" s="117"/>
      <c r="G12" s="117"/>
      <c r="H12" s="117"/>
      <c r="I12" s="117"/>
      <c r="J12" s="117"/>
      <c r="K12" s="117"/>
      <c r="L12" s="117"/>
      <c r="M12" s="119"/>
      <c r="N12" s="120"/>
      <c r="O12" s="121" t="str">
        <f t="shared" si="0"/>
        <v/>
      </c>
      <c r="P12" s="122"/>
      <c r="Q12" s="120"/>
      <c r="R12" s="121" t="str">
        <f t="shared" si="1"/>
        <v/>
      </c>
      <c r="S12" s="123"/>
      <c r="T12" s="120"/>
      <c r="U12" s="124" t="str">
        <f t="shared" si="2"/>
        <v/>
      </c>
      <c r="V12" s="125"/>
      <c r="W12" s="126" t="str" cm="1">
        <f t="array" ref="W12">IF((_xlfn.IFS(TRIM(SUBSTITUTE(V12,CHAR(160),""))="Devis 1",IFERROR(VALUE(TRIM(SUBSTITUTE(M12,CHAR(160),""))),0),TRIM(SUBSTITUTE(V12,CHAR(160),""))="Devis 2",IFERROR(VALUE(TRIM(SUBSTITUTE(P12,CHAR(160),""))),0),TRIM(SUBSTITUTE(V12,CHAR(160),""))="Devis 3",IFERROR(VALUE(TRIM(SUBSTITUTE(S12,CHAR(160),""))),0),TRUE,0)*IFERROR(VALUE(TRIM(SUBSTITUTE(D12,CHAR(160),""))),0))=0,"",_xlfn.IFS(TRIM(SUBSTITUTE(V12,CHAR(160),""))="Devis 1",IFERROR(VALUE(TRIM(SUBSTITUTE(M12,CHAR(160),""))),0),TRIM(SUBSTITUTE(V12,CHAR(160),""))="Devis 2",IFERROR(VALUE(TRIM(SUBSTITUTE(P12,CHAR(160),""))),0),TRIM(SUBSTITUTE(V12,CHAR(160),""))="Devis 3",IFERROR(VALUE(TRIM(SUBSTITUTE(S12,CHAR(160),""))),0),TRUE,0)*IFERROR(VALUE(TRIM(SUBSTITUTE(D12,CHAR(160),""))),0))</f>
        <v/>
      </c>
      <c r="X12" s="127" t="str" cm="1">
        <f t="array" ref="X12">IF(_xlfn.IFS(TRIM(SUBSTITUTE(V12,CHAR(160),""))="Devis 1",IFERROR(VALUE(TRIM(SUBSTITUTE(N12,CHAR(160),""))),0),TRIM(SUBSTITUTE(V12,CHAR(160),""))="Devis 2",IFERROR(VALUE(TRIM(SUBSTITUTE(Q12,CHAR(160),""))),0),TRIM(SUBSTITUTE(V12,CHAR(160),""))="Devis 3",IFERROR(VALUE(TRIM(SUBSTITUTE(T12,CHAR(160),""))),0),TRUE,0)*IFERROR(VALUE(TRIM(SUBSTITUTE(D12,CHAR(160),""))),0)=0,IF(W12&lt;&gt;"",0,""),_xlfn.IFS(TRIM(SUBSTITUTE(V12,CHAR(160),""))="Devis 1",IFERROR(VALUE(TRIM(SUBSTITUTE(N12,CHAR(160),""))),0),TRIM(SUBSTITUTE(V12,CHAR(160),""))="Devis 2",IFERROR(VALUE(TRIM(SUBSTITUTE(Q12,CHAR(160),""))),0),TRIM(SUBSTITUTE(V12,CHAR(160),""))="Devis 3",IFERROR(VALUE(TRIM(SUBSTITUTE(T12,CHAR(160),""))),0),TRUE,0)*IFERROR(VALUE(TRIM(SUBSTITUTE(D12,CHAR(160),""))),0))</f>
        <v/>
      </c>
      <c r="Y12" s="128" t="str">
        <f t="shared" si="3"/>
        <v/>
      </c>
      <c r="Z12" s="129"/>
      <c r="AA12" s="130" t="str">
        <f t="shared" si="4"/>
        <v/>
      </c>
      <c r="AB12" s="130" t="str">
        <f t="shared" si="5"/>
        <v/>
      </c>
      <c r="AC12" s="255" t="str">
        <f t="shared" si="6"/>
        <v/>
      </c>
      <c r="AD12" s="130" t="str">
        <f t="shared" si="7"/>
        <v/>
      </c>
      <c r="AE12" s="130" t="str">
        <f t="shared" si="8"/>
        <v/>
      </c>
      <c r="AF12" s="130" t="str">
        <f t="shared" si="9"/>
        <v/>
      </c>
      <c r="AG12" s="130" t="str">
        <f t="shared" si="10"/>
        <v/>
      </c>
      <c r="AH12" s="130" t="str">
        <f t="shared" si="11"/>
        <v/>
      </c>
      <c r="AI12" s="130" t="str">
        <f>IF(J12="","",J12)</f>
        <v/>
      </c>
      <c r="AJ12" s="130" t="str">
        <f t="shared" si="12"/>
        <v/>
      </c>
      <c r="AK12" s="130" t="str">
        <f t="shared" si="13"/>
        <v/>
      </c>
      <c r="AL12" s="131" t="str">
        <f t="shared" si="14"/>
        <v/>
      </c>
      <c r="AM12" s="132" t="str">
        <f t="shared" si="15"/>
        <v/>
      </c>
      <c r="AN12" s="121" t="str">
        <f t="shared" si="16"/>
        <v/>
      </c>
      <c r="AO12" s="133" t="str">
        <f t="shared" si="17"/>
        <v/>
      </c>
      <c r="AP12" s="132" t="str">
        <f t="shared" si="18"/>
        <v/>
      </c>
      <c r="AQ12" s="121" t="str">
        <f t="shared" si="19"/>
        <v/>
      </c>
      <c r="AR12" s="134" t="str">
        <f t="shared" si="20"/>
        <v/>
      </c>
      <c r="AS12" s="132" t="str">
        <f t="shared" si="21"/>
        <v/>
      </c>
      <c r="AT12" s="135" t="str">
        <f t="shared" si="22"/>
        <v/>
      </c>
      <c r="AU12" s="130" t="str">
        <f t="shared" si="23"/>
        <v/>
      </c>
      <c r="AV12" s="136"/>
      <c r="AW12" s="137" t="str">
        <f t="shared" si="24"/>
        <v/>
      </c>
      <c r="AX12" s="137" t="str">
        <f t="shared" si="25"/>
        <v/>
      </c>
      <c r="AY12" s="137" t="str">
        <f t="shared" si="26"/>
        <v/>
      </c>
      <c r="AZ12" s="138" t="str" cm="1">
        <f t="array" ref="AZ12">IF($AC12="","",IF((IFERROR(_xlfn.IFS($AU12="Devis 1",(IFERROR(VALUE(TRIM(SUBSTITUTE(AL12,CHAR(160),""))),0)),$AU12="Devis 2",(IFERROR(VALUE(TRIM(SUBSTITUTE(AO12,CHAR(160),""))),0)),$AU12="Devis 3",(IFERROR(VALUE(TRIM(SUBSTITUTE(AR12,CHAR(160),""))),0))),0))*(IFERROR(VALUE(TRIM(SUBSTITUTE($AC12,CHAR(160),""))),0))=0,"",(IFERROR(_xlfn.IFS($AU12="Devis 1",(IFERROR(VALUE(TRIM(SUBSTITUTE(AL12,CHAR(160),""))),0)),$AU12="Devis 2",(IFERROR(VALUE(TRIM(SUBSTITUTE(AO12,CHAR(160),""))),0)),$AU12="Devis 3",(IFERROR(VALUE(TRIM(SUBSTITUTE(AR12,CHAR(160),""))),0))),0))*(IFERROR(VALUE(TRIM(SUBSTITUTE($AC12,CHAR(160),""))),0))))</f>
        <v/>
      </c>
      <c r="BA12" s="138" t="str" cm="1">
        <f t="array" ref="BA12">IF($AC12="","",IF((IFERROR(_xlfn.IFS(TRIM(SUBSTITUTE($AU12,CHAR(160),""))="Devis 1", IFERROR(VALUE(TRIM(SUBSTITUTE(AM12,CHAR(160),""))),0),TRIM(SUBSTITUTE($AU12,CHAR(160),""))="Devis 2", IFERROR(VALUE(TRIM(SUBSTITUTE(AP12,CHAR(160),""))),0),TRIM(SUBSTITUTE($AU12,CHAR(160),""))="Devis 3", IFERROR(VALUE(TRIM(SUBSTITUTE(AS12,CHAR(160),""))),0)),0) * IFERROR(VALUE(TRIM(SUBSTITUTE($AC12,CHAR(160),""))),0)) = 0,IF(AZ12&lt;&gt;"",0,""),(IFERROR(_xlfn.IFS(TRIM(SUBSTITUTE($AU12,CHAR(160),""))="Devis 1", IFERROR(VALUE(TRIM(SUBSTITUTE(AM12,CHAR(160),""))),0),TRIM(SUBSTITUTE($AU12,CHAR(160),""))="Devis 2", IFERROR(VALUE(TRIM(SUBSTITUTE(AP12,CHAR(160),""))),0),TRIM(SUBSTITUTE($AU12,CHAR(160),""))="Devis 3", IFERROR(VALUE(TRIM(SUBSTITUTE(AS12,CHAR(160),""))),0)),0) * IFERROR(VALUE(TRIM(SUBSTITUTE($AC12,CHAR(160),""))),0))))</f>
        <v/>
      </c>
      <c r="BB12" s="138" t="str" cm="1">
        <f t="array" ref="BB12">IF($AC12="","",IF(IFERROR(_xlfn.IFS($AU12="Devis 1",IFERROR(VALUE(TRIM(SUBSTITUTE(AN12,CHAR(160),""))),0),$AU12="Devis 2",IFERROR(VALUE(TRIM(SUBSTITUTE(AQ12,CHAR(160),""))),0),$AU12="Devis 3",IFERROR(VALUE(TRIM(SUBSTITUTE(AT12,CHAR(160),""))),0)),0)*IFERROR(VALUE(TRIM(SUBSTITUTE($AC12,CHAR(160),""))),0)=0,"",IFERROR(_xlfn.IFS($AU12="Devis 1",IFERROR(VALUE(TRIM(SUBSTITUTE(AN12,CHAR(160),""))),0),$AU12="Devis 2",IFERROR(VALUE(TRIM(SUBSTITUTE(AQ12,CHAR(160),""))),0),$AU12="Devis 3",IFERROR(VALUE(TRIM(SUBSTITUTE(AT12,CHAR(160),""))),0)),0)*IFERROR(VALUE(TRIM(SUBSTITUTE($AC12,CHAR(160),""))),0)))</f>
        <v/>
      </c>
      <c r="BC12" s="136"/>
      <c r="BD12" s="139" t="str" cm="1">
        <f t="array" ref="BD12">IF(OR(BB12="",AY12="",AZ12="",AW12="",BA12="",AX12=""),"",_xlfn.IFS((IFERROR(VALUE(TRIM(SUBSTITUTE(BB12,CHAR(160),""))),0))&gt;(IFERROR(VALUE(TRIM(SUBSTITUTE(AY12,CHAR(160),""))),0)),"KO : Le montant retenu TTC est supérieur au montant raisonnable TTC. Merci de revoir la ligne de dépense ou plafonner son montant.",(IFERROR(VALUE(TRIM(SUBSTITUTE(AZ12,CHAR(160),""))),0))&gt;(IFERROR(VALUE(TRIM(SUBSTITUTE(AW12,CHAR(160),""))),0)),"Attention : Le montant retenu HT est supérieur au montant HT raisonnable. Merci de revoir la ligne de dépense, plafonner son montant, ou justifier la reventillation HT / TVA.",(IFERROR(VALUE(TRIM(SUBSTITUTE(BA12,CHAR(160),""))),0))&gt;(IFERROR(VALUE(TRIM(SUBSTITUTE(AX12,CHAR(160),""))),0)),"Attention : Le montant TVA retenu est supérieur au montant TVA raisonnable. Merci de revoir la ligne de dépense, plafonner son montant, ou justifier la reventillation HT / TVA.",(IFERROR(VALUE(TRIM(SUBSTITUTE(BB12,CHAR(160),""))),0))=0,"",(IFERROR(VALUE(TRIM(SUBSTITUTE(AY12,CHAR(160),""))),0))=(IFERROR(VALUE(TRIM(SUBSTITUTE(BB12,CHAR(160),""))),0)),"OK",(IFERROR(VALUE(TRIM(SUBSTITUTE(AY12,CHAR(160),""))),0))&gt;(IFERROR(VALUE(TRIM(SUBSTITUTE(BB12,CHAR(160),""))),0))," OK : Montant instruit inférieur au montant raisonnable.",TRUE,""))</f>
        <v/>
      </c>
      <c r="BE12" s="139" t="str" cm="1">
        <f t="array" ref="BE12">IF(OR(BB12="",Y12="",AZ12="",W12="",BA12="",X12=""),"",_xlfn.IFS((IFERROR(VALUE(TRIM(SUBSTITUTE(BB12,CHAR(160),""))),0))&gt;(IFERROR(VALUE(TRIM(SUBSTITUTE(Y12,CHAR(160),""))),0)),"KO : Le montant retenu TTC est supérieur au montant présenté TTC. Merci de revoir la ligne de dépense ou plafonner son montant.",(IFERROR(VALUE(TRIM(SUBSTITUTE(AZ12,CHAR(160),""))),0))&gt;(IFERROR(VALUE(TRIM(SUBSTITUTE(W12,CHAR(160),""))),0)),"Attention : Le montant retenu HT est supérieur au montant HT présenté. Merci de revoir la ligne de dépense,plafonner son montant,ou justifier la reventillation HT/TVA.",(IFERROR(VALUE(TRIM(SUBSTITUTE(BA12,CHAR(160),""))),0))&gt;(IFERROR(VALUE(TRIM(SUBSTITUTE(X12,CHAR(160),""))),0)),"Attention : Le montant TVA retenu est supérieur au montant TVA présenté. Merci de revoir la ligne de dépense,plafonner son montant,ou justifier la reventillation HT/TVA.",(IFERROR(VALUE(TRIM(SUBSTITUTE(Y12,CHAR(160),""))),0))=0,"",(IFERROR(VALUE(TRIM(SUBSTITUTE(BB12,CHAR(160),""))),0))=(IFERROR(VALUE(TRIM(SUBSTITUTE(Y12,CHAR(160),""))),0)),"OK",
OR((IFERROR(VALUE(TRIM(SUBSTITUTE(BB12,CHAR(160),""))),0))=0,(IFERROR(VALUE(TRIM(SUBSTITUTE(AZ12,CHAR(160),""))),0))=0),"Attention : montant présenté entièrement écarté",(IFERROR(VALUE(TRIM(SUBSTITUTE(BB12,CHAR(160),""))),0))&lt;(IFERROR(VALUE(TRIM(SUBSTITUTE(Y12,CHAR(160),""))),0)),"Attention : montant présenté partiellement écarté",TRUE,""))</f>
        <v/>
      </c>
      <c r="BF12" s="137" t="str">
        <f t="shared" si="27"/>
        <v/>
      </c>
      <c r="BG12" s="137" t="str">
        <f t="shared" si="28"/>
        <v/>
      </c>
      <c r="BH12" s="140" t="str">
        <f t="shared" si="29"/>
        <v/>
      </c>
      <c r="BI12" s="2"/>
    </row>
    <row r="13" spans="1:61" s="1" customFormat="1">
      <c r="A13" s="51">
        <v>2</v>
      </c>
      <c r="B13" s="538"/>
      <c r="C13" s="117"/>
      <c r="D13" s="118"/>
      <c r="E13" s="117"/>
      <c r="F13" s="117"/>
      <c r="G13" s="117"/>
      <c r="H13" s="117"/>
      <c r="I13" s="117"/>
      <c r="J13" s="117"/>
      <c r="K13" s="117"/>
      <c r="L13" s="117"/>
      <c r="M13" s="100"/>
      <c r="N13" s="4"/>
      <c r="O13" s="27" t="str">
        <f t="shared" si="0"/>
        <v/>
      </c>
      <c r="P13" s="5"/>
      <c r="Q13" s="4"/>
      <c r="R13" s="27" t="str">
        <f t="shared" si="1"/>
        <v/>
      </c>
      <c r="S13" s="6"/>
      <c r="T13" s="4"/>
      <c r="U13" s="101" t="str">
        <f t="shared" si="2"/>
        <v/>
      </c>
      <c r="V13" s="110"/>
      <c r="W13" s="109" t="str" cm="1">
        <f t="array" ref="W13">IF((_xlfn.IFS(TRIM(SUBSTITUTE(V13,CHAR(160),""))="Devis 1",IFERROR(VALUE(TRIM(SUBSTITUTE(M13,CHAR(160),""))),0),TRIM(SUBSTITUTE(V13,CHAR(160),""))="Devis 2",IFERROR(VALUE(TRIM(SUBSTITUTE(P13,CHAR(160),""))),0),TRIM(SUBSTITUTE(V13,CHAR(160),""))="Devis 3",IFERROR(VALUE(TRIM(SUBSTITUTE(S13,CHAR(160),""))),0),TRUE,0)*IFERROR(VALUE(TRIM(SUBSTITUTE(D13,CHAR(160),""))),0))=0,"",_xlfn.IFS(TRIM(SUBSTITUTE(V13,CHAR(160),""))="Devis 1",IFERROR(VALUE(TRIM(SUBSTITUTE(M13,CHAR(160),""))),0),TRIM(SUBSTITUTE(V13,CHAR(160),""))="Devis 2",IFERROR(VALUE(TRIM(SUBSTITUTE(P13,CHAR(160),""))),0),TRIM(SUBSTITUTE(V13,CHAR(160),""))="Devis 3",IFERROR(VALUE(TRIM(SUBSTITUTE(S13,CHAR(160),""))),0),TRUE,0)*IFERROR(VALUE(TRIM(SUBSTITUTE(D13,CHAR(160),""))),0))</f>
        <v/>
      </c>
      <c r="X13" s="54" t="str" cm="1">
        <f t="array" ref="X13">IF(_xlfn.IFS(TRIM(SUBSTITUTE(V13,CHAR(160),""))="Devis 1",IFERROR(VALUE(TRIM(SUBSTITUTE(N13,CHAR(160),""))),0),TRIM(SUBSTITUTE(V13,CHAR(160),""))="Devis 2",IFERROR(VALUE(TRIM(SUBSTITUTE(Q13,CHAR(160),""))),0),TRIM(SUBSTITUTE(V13,CHAR(160),""))="Devis 3",IFERROR(VALUE(TRIM(SUBSTITUTE(T13,CHAR(160),""))),0),TRUE,0)*IFERROR(VALUE(TRIM(SUBSTITUTE(D13,CHAR(160),""))),0)=0,IF(W13&lt;&gt;"",0,""),_xlfn.IFS(TRIM(SUBSTITUTE(V13,CHAR(160),""))="Devis 1",IFERROR(VALUE(TRIM(SUBSTITUTE(N13,CHAR(160),""))),0),TRIM(SUBSTITUTE(V13,CHAR(160),""))="Devis 2",IFERROR(VALUE(TRIM(SUBSTITUTE(Q13,CHAR(160),""))),0),TRIM(SUBSTITUTE(V13,CHAR(160),""))="Devis 3",IFERROR(VALUE(TRIM(SUBSTITUTE(T13,CHAR(160),""))),0),TRUE,0)*IFERROR(VALUE(TRIM(SUBSTITUTE(D13,CHAR(160),""))),0))</f>
        <v/>
      </c>
      <c r="Y13" s="112" t="str">
        <f t="shared" si="3"/>
        <v/>
      </c>
      <c r="Z13" s="113"/>
      <c r="AA13" s="130" t="str">
        <f t="shared" si="4"/>
        <v/>
      </c>
      <c r="AB13" s="130" t="str">
        <f t="shared" si="5"/>
        <v/>
      </c>
      <c r="AC13" s="255" t="str">
        <f t="shared" si="6"/>
        <v/>
      </c>
      <c r="AD13" s="130" t="str">
        <f t="shared" si="7"/>
        <v/>
      </c>
      <c r="AE13" s="130" t="str">
        <f t="shared" si="8"/>
        <v/>
      </c>
      <c r="AF13" s="130" t="str">
        <f t="shared" si="9"/>
        <v/>
      </c>
      <c r="AG13" s="130" t="str">
        <f t="shared" si="10"/>
        <v/>
      </c>
      <c r="AH13" s="130" t="str">
        <f t="shared" si="11"/>
        <v/>
      </c>
      <c r="AI13" s="130"/>
      <c r="AJ13" s="130" t="str">
        <f t="shared" si="12"/>
        <v/>
      </c>
      <c r="AK13" s="130" t="str">
        <f t="shared" si="13"/>
        <v/>
      </c>
      <c r="AL13" s="29" t="str">
        <f t="shared" si="14"/>
        <v/>
      </c>
      <c r="AM13" s="9" t="str">
        <f t="shared" si="15"/>
        <v/>
      </c>
      <c r="AN13" s="27" t="str">
        <f t="shared" si="16"/>
        <v/>
      </c>
      <c r="AO13" s="30" t="str">
        <f t="shared" si="17"/>
        <v/>
      </c>
      <c r="AP13" s="9" t="str">
        <f t="shared" si="18"/>
        <v/>
      </c>
      <c r="AQ13" s="27" t="str">
        <f t="shared" si="19"/>
        <v/>
      </c>
      <c r="AR13" s="31" t="str">
        <f t="shared" si="20"/>
        <v/>
      </c>
      <c r="AS13" s="9" t="str">
        <f t="shared" si="21"/>
        <v/>
      </c>
      <c r="AT13" s="32" t="str">
        <f t="shared" si="22"/>
        <v/>
      </c>
      <c r="AU13" s="28" t="str">
        <f t="shared" si="23"/>
        <v/>
      </c>
      <c r="AV13" s="136"/>
      <c r="AW13" s="33" t="str">
        <f t="shared" si="24"/>
        <v/>
      </c>
      <c r="AX13" s="33" t="str">
        <f t="shared" si="25"/>
        <v/>
      </c>
      <c r="AY13" s="33" t="str">
        <f t="shared" si="26"/>
        <v/>
      </c>
      <c r="AZ13" s="55" t="str" cm="1">
        <f t="array" ref="AZ13">IF($AC13="","",IF((IFERROR(_xlfn.IFS($AU13="Devis 1",(IFERROR(VALUE(TRIM(SUBSTITUTE(AL13,CHAR(160),""))),0)),$AU13="Devis 2",(IFERROR(VALUE(TRIM(SUBSTITUTE(AO13,CHAR(160),""))),0)),$AU13="Devis 3",(IFERROR(VALUE(TRIM(SUBSTITUTE(AR13,CHAR(160),""))),0))),0))*(IFERROR(VALUE(TRIM(SUBSTITUTE($AC13,CHAR(160),""))),0))=0,"",(IFERROR(_xlfn.IFS($AU13="Devis 1",(IFERROR(VALUE(TRIM(SUBSTITUTE(AL13,CHAR(160),""))),0)),$AU13="Devis 2",(IFERROR(VALUE(TRIM(SUBSTITUTE(AO13,CHAR(160),""))),0)),$AU13="Devis 3",(IFERROR(VALUE(TRIM(SUBSTITUTE(AR13,CHAR(160),""))),0))),0))*(IFERROR(VALUE(TRIM(SUBSTITUTE($AC13,CHAR(160),""))),0))))</f>
        <v/>
      </c>
      <c r="BA13" s="55" t="str" cm="1">
        <f t="array" ref="BA13">IF($AC13="","",IF((IFERROR(_xlfn.IFS(TRIM(SUBSTITUTE($AU13,CHAR(160),""))="Devis 1", IFERROR(VALUE(TRIM(SUBSTITUTE(AM13,CHAR(160),""))),0),TRIM(SUBSTITUTE($AU13,CHAR(160),""))="Devis 2", IFERROR(VALUE(TRIM(SUBSTITUTE(AP13,CHAR(160),""))),0),TRIM(SUBSTITUTE($AU13,CHAR(160),""))="Devis 3", IFERROR(VALUE(TRIM(SUBSTITUTE(AS13,CHAR(160),""))),0)),0) * IFERROR(VALUE(TRIM(SUBSTITUTE($AC13,CHAR(160),""))),0)) = 0,IF(AZ13&lt;&gt;"",0,""),(IFERROR(_xlfn.IFS(TRIM(SUBSTITUTE($AU13,CHAR(160),""))="Devis 1", IFERROR(VALUE(TRIM(SUBSTITUTE(AM13,CHAR(160),""))),0),TRIM(SUBSTITUTE($AU13,CHAR(160),""))="Devis 2", IFERROR(VALUE(TRIM(SUBSTITUTE(AP13,CHAR(160),""))),0),TRIM(SUBSTITUTE($AU13,CHAR(160),""))="Devis 3", IFERROR(VALUE(TRIM(SUBSTITUTE(AS13,CHAR(160),""))),0)),0) * IFERROR(VALUE(TRIM(SUBSTITUTE($AC13,CHAR(160),""))),0))))</f>
        <v/>
      </c>
      <c r="BB13" s="55" t="str" cm="1">
        <f t="array" ref="BB13">IF($AC13="","",IF(IFERROR(_xlfn.IFS($AU13="Devis 1",IFERROR(VALUE(TRIM(SUBSTITUTE(AN13,CHAR(160),""))),0),$AU13="Devis 2",IFERROR(VALUE(TRIM(SUBSTITUTE(AQ13,CHAR(160),""))),0),$AU13="Devis 3",IFERROR(VALUE(TRIM(SUBSTITUTE(AT13,CHAR(160),""))),0)),0)*IFERROR(VALUE(TRIM(SUBSTITUTE($AC13,CHAR(160),""))),0)=0,"",IFERROR(_xlfn.IFS($AU13="Devis 1",IFERROR(VALUE(TRIM(SUBSTITUTE(AN13,CHAR(160),""))),0),$AU13="Devis 2",IFERROR(VALUE(TRIM(SUBSTITUTE(AQ13,CHAR(160),""))),0),$AU13="Devis 3",IFERROR(VALUE(TRIM(SUBSTITUTE(AT13,CHAR(160),""))),0)),0)*IFERROR(VALUE(TRIM(SUBSTITUTE($AC13,CHAR(160),""))),0)))</f>
        <v/>
      </c>
      <c r="BC13" s="136"/>
      <c r="BD13" s="8" t="str" cm="1">
        <f t="array" ref="BD13">IF(OR(BB13="",AY13="",AZ13="",AW13="",BA13="",AX13=""),"",_xlfn.IFS((IFERROR(VALUE(TRIM(SUBSTITUTE(BB13,CHAR(160),""))),0))&gt;(IFERROR(VALUE(TRIM(SUBSTITUTE(AY13,CHAR(160),""))),0)),"KO : Le montant retenu TTC est supérieur au montant raisonnable TTC. Merci de revoir la ligne de dépense ou plafonner son montant.",(IFERROR(VALUE(TRIM(SUBSTITUTE(AZ13,CHAR(160),""))),0))&gt;(IFERROR(VALUE(TRIM(SUBSTITUTE(AW13,CHAR(160),""))),0)),"Attention : Le montant retenu HT est supérieur au montant HT raisonnable. Merci de revoir la ligne de dépense, plafonner son montant, ou justifier la reventillation HT / TVA.",(IFERROR(VALUE(TRIM(SUBSTITUTE(BA13,CHAR(160),""))),0))&gt;(IFERROR(VALUE(TRIM(SUBSTITUTE(AX13,CHAR(160),""))),0)),"Attention : Le montant TVA retenu est supérieur au montant TVA raisonnable. Merci de revoir la ligne de dépense, plafonner son montant, ou justifier la reventillation HT / TVA.",(IFERROR(VALUE(TRIM(SUBSTITUTE(BB13,CHAR(160),""))),0))=0,"",(IFERROR(VALUE(TRIM(SUBSTITUTE(AY13,CHAR(160),""))),0))=(IFERROR(VALUE(TRIM(SUBSTITUTE(BB13,CHAR(160),""))),0)),"OK",(IFERROR(VALUE(TRIM(SUBSTITUTE(AY13,CHAR(160),""))),0))&gt;(IFERROR(VALUE(TRIM(SUBSTITUTE(BB13,CHAR(160),""))),0))," OK : Montant instruit inférieur au montant raisonnable.",TRUE,""))</f>
        <v/>
      </c>
      <c r="BE13" s="139" t="str" cm="1">
        <f t="array" ref="BE13">IF(OR(BB13="",Y13="",AZ13="",W13="",BA13="",X13=""),"",_xlfn.IFS((IFERROR(VALUE(TRIM(SUBSTITUTE(BB13,CHAR(160),""))),0))&gt;(IFERROR(VALUE(TRIM(SUBSTITUTE(Y13,CHAR(160),""))),0)),"KO : Le montant retenu TTC est supérieur au montant présenté TTC. Merci de revoir la ligne de dépense ou plafonner son montant.",(IFERROR(VALUE(TRIM(SUBSTITUTE(AZ13,CHAR(160),""))),0))&gt;(IFERROR(VALUE(TRIM(SUBSTITUTE(W13,CHAR(160),""))),0)),"Attention : Le montant retenu HT est supérieur au montant HT présenté. Merci de revoir la ligne de dépense,plafonner son montant,ou justifier la reventillation HT/TVA.",(IFERROR(VALUE(TRIM(SUBSTITUTE(BA13,CHAR(160),""))),0))&gt;(IFERROR(VALUE(TRIM(SUBSTITUTE(X13,CHAR(160),""))),0)),"Attention : Le montant TVA retenu est supérieur au montant TVA présenté. Merci de revoir la ligne de dépense,plafonner son montant,ou justifier la reventillation HT/TVA.",(IFERROR(VALUE(TRIM(SUBSTITUTE(Y13,CHAR(160),""))),0))=0,"",(IFERROR(VALUE(TRIM(SUBSTITUTE(BB13,CHAR(160),""))),0))=(IFERROR(VALUE(TRIM(SUBSTITUTE(Y13,CHAR(160),""))),0)),"OK",
OR((IFERROR(VALUE(TRIM(SUBSTITUTE(BB13,CHAR(160),""))),0))=0,(IFERROR(VALUE(TRIM(SUBSTITUTE(AZ13,CHAR(160),""))),0))=0),"Attention : montant présenté entièrement écarté",(IFERROR(VALUE(TRIM(SUBSTITUTE(BB13,CHAR(160),""))),0))&lt;(IFERROR(VALUE(TRIM(SUBSTITUTE(Y13,CHAR(160),""))),0)),"Attention : montant présenté partiellement écarté",TRUE,""))</f>
        <v/>
      </c>
      <c r="BF13" s="33" t="str">
        <f t="shared" si="27"/>
        <v/>
      </c>
      <c r="BG13" s="33" t="str">
        <f t="shared" si="28"/>
        <v/>
      </c>
      <c r="BH13" s="10" t="str">
        <f t="shared" si="29"/>
        <v/>
      </c>
      <c r="BI13" s="2"/>
    </row>
    <row r="14" spans="1:61">
      <c r="A14" s="52">
        <v>3</v>
      </c>
      <c r="B14" s="539"/>
      <c r="C14" s="117"/>
      <c r="D14" s="118"/>
      <c r="E14" s="117"/>
      <c r="F14" s="117"/>
      <c r="G14" s="117"/>
      <c r="H14" s="117"/>
      <c r="I14" s="117"/>
      <c r="J14" s="117"/>
      <c r="K14" s="117"/>
      <c r="L14" s="117"/>
      <c r="M14" s="100"/>
      <c r="N14" s="4"/>
      <c r="O14" s="27" t="str">
        <f t="shared" si="0"/>
        <v/>
      </c>
      <c r="P14" s="5"/>
      <c r="Q14" s="4"/>
      <c r="R14" s="27" t="str">
        <f t="shared" si="1"/>
        <v/>
      </c>
      <c r="S14" s="6"/>
      <c r="T14" s="4"/>
      <c r="U14" s="101" t="str">
        <f t="shared" si="2"/>
        <v/>
      </c>
      <c r="V14" s="110"/>
      <c r="W14" s="109" t="str" cm="1">
        <f t="array" ref="W14">IF((_xlfn.IFS(TRIM(SUBSTITUTE(V14,CHAR(160),""))="Devis 1",IFERROR(VALUE(TRIM(SUBSTITUTE(M14,CHAR(160),""))),0),TRIM(SUBSTITUTE(V14,CHAR(160),""))="Devis 2",IFERROR(VALUE(TRIM(SUBSTITUTE(P14,CHAR(160),""))),0),TRIM(SUBSTITUTE(V14,CHAR(160),""))="Devis 3",IFERROR(VALUE(TRIM(SUBSTITUTE(S14,CHAR(160),""))),0),TRUE,0)*IFERROR(VALUE(TRIM(SUBSTITUTE(D14,CHAR(160),""))),0))=0,"",_xlfn.IFS(TRIM(SUBSTITUTE(V14,CHAR(160),""))="Devis 1",IFERROR(VALUE(TRIM(SUBSTITUTE(M14,CHAR(160),""))),0),TRIM(SUBSTITUTE(V14,CHAR(160),""))="Devis 2",IFERROR(VALUE(TRIM(SUBSTITUTE(P14,CHAR(160),""))),0),TRIM(SUBSTITUTE(V14,CHAR(160),""))="Devis 3",IFERROR(VALUE(TRIM(SUBSTITUTE(S14,CHAR(160),""))),0),TRUE,0)*IFERROR(VALUE(TRIM(SUBSTITUTE(D14,CHAR(160),""))),0))</f>
        <v/>
      </c>
      <c r="X14" s="54" t="str" cm="1">
        <f t="array" ref="X14">IF(_xlfn.IFS(TRIM(SUBSTITUTE(V14,CHAR(160),""))="Devis 1",IFERROR(VALUE(TRIM(SUBSTITUTE(N14,CHAR(160),""))),0),TRIM(SUBSTITUTE(V14,CHAR(160),""))="Devis 2",IFERROR(VALUE(TRIM(SUBSTITUTE(Q14,CHAR(160),""))),0),TRIM(SUBSTITUTE(V14,CHAR(160),""))="Devis 3",IFERROR(VALUE(TRIM(SUBSTITUTE(T14,CHAR(160),""))),0),TRUE,0)*IFERROR(VALUE(TRIM(SUBSTITUTE(D14,CHAR(160),""))),0)=0,IF(W14&lt;&gt;"",0,""),_xlfn.IFS(TRIM(SUBSTITUTE(V14,CHAR(160),""))="Devis 1",IFERROR(VALUE(TRIM(SUBSTITUTE(N14,CHAR(160),""))),0),TRIM(SUBSTITUTE(V14,CHAR(160),""))="Devis 2",IFERROR(VALUE(TRIM(SUBSTITUTE(Q14,CHAR(160),""))),0),TRIM(SUBSTITUTE(V14,CHAR(160),""))="Devis 3",IFERROR(VALUE(TRIM(SUBSTITUTE(T14,CHAR(160),""))),0),TRUE,0)*IFERROR(VALUE(TRIM(SUBSTITUTE(D14,CHAR(160),""))),0))</f>
        <v/>
      </c>
      <c r="Y14" s="112" t="str">
        <f t="shared" si="3"/>
        <v/>
      </c>
      <c r="Z14" s="113"/>
      <c r="AA14" s="130" t="str">
        <f t="shared" si="4"/>
        <v/>
      </c>
      <c r="AB14" s="130" t="str">
        <f t="shared" si="5"/>
        <v/>
      </c>
      <c r="AC14" s="130" t="str">
        <f t="shared" si="6"/>
        <v/>
      </c>
      <c r="AD14" s="130" t="str">
        <f t="shared" si="7"/>
        <v/>
      </c>
      <c r="AE14" s="130" t="str">
        <f t="shared" si="8"/>
        <v/>
      </c>
      <c r="AF14" s="130" t="str">
        <f t="shared" si="9"/>
        <v/>
      </c>
      <c r="AG14" s="130" t="str">
        <f t="shared" si="10"/>
        <v/>
      </c>
      <c r="AH14" s="130" t="str">
        <f t="shared" si="11"/>
        <v/>
      </c>
      <c r="AI14" s="130"/>
      <c r="AJ14" s="130" t="str">
        <f t="shared" si="12"/>
        <v/>
      </c>
      <c r="AK14" s="130" t="str">
        <f t="shared" si="13"/>
        <v/>
      </c>
      <c r="AL14" s="29" t="str">
        <f t="shared" si="14"/>
        <v/>
      </c>
      <c r="AM14" s="9" t="str">
        <f t="shared" si="15"/>
        <v/>
      </c>
      <c r="AN14" s="27" t="str">
        <f t="shared" si="16"/>
        <v/>
      </c>
      <c r="AO14" s="30" t="str">
        <f t="shared" si="17"/>
        <v/>
      </c>
      <c r="AP14" s="9" t="str">
        <f t="shared" si="18"/>
        <v/>
      </c>
      <c r="AQ14" s="27" t="str">
        <f t="shared" si="19"/>
        <v/>
      </c>
      <c r="AR14" s="31" t="str">
        <f t="shared" si="20"/>
        <v/>
      </c>
      <c r="AS14" s="9" t="str">
        <f t="shared" si="21"/>
        <v/>
      </c>
      <c r="AT14" s="32" t="str">
        <f t="shared" si="22"/>
        <v/>
      </c>
      <c r="AU14" s="28" t="str">
        <f t="shared" si="23"/>
        <v/>
      </c>
      <c r="AV14" s="136"/>
      <c r="AW14" s="33" t="str">
        <f t="shared" si="24"/>
        <v/>
      </c>
      <c r="AX14" s="33" t="str">
        <f t="shared" si="25"/>
        <v/>
      </c>
      <c r="AY14" s="33" t="str">
        <f t="shared" si="26"/>
        <v/>
      </c>
      <c r="AZ14" s="55" t="str" cm="1">
        <f t="array" ref="AZ14">IF($AC14="","",IF((IFERROR(_xlfn.IFS($AU14="Devis 1",(IFERROR(VALUE(TRIM(SUBSTITUTE(AL14,CHAR(160),""))),0)),$AU14="Devis 2",(IFERROR(VALUE(TRIM(SUBSTITUTE(AO14,CHAR(160),""))),0)),$AU14="Devis 3",(IFERROR(VALUE(TRIM(SUBSTITUTE(AR14,CHAR(160),""))),0))),0))*(IFERROR(VALUE(TRIM(SUBSTITUTE($AC14,CHAR(160),""))),0))=0,"",(IFERROR(_xlfn.IFS($AU14="Devis 1",(IFERROR(VALUE(TRIM(SUBSTITUTE(AL14,CHAR(160),""))),0)),$AU14="Devis 2",(IFERROR(VALUE(TRIM(SUBSTITUTE(AO14,CHAR(160),""))),0)),$AU14="Devis 3",(IFERROR(VALUE(TRIM(SUBSTITUTE(AR14,CHAR(160),""))),0))),0))*(IFERROR(VALUE(TRIM(SUBSTITUTE($AC14,CHAR(160),""))),0))))</f>
        <v/>
      </c>
      <c r="BA14" s="55" t="str" cm="1">
        <f t="array" ref="BA14">IF($AC14="","",IF((IFERROR(_xlfn.IFS(TRIM(SUBSTITUTE($AU14,CHAR(160),""))="Devis 1", IFERROR(VALUE(TRIM(SUBSTITUTE(AM14,CHAR(160),""))),0),TRIM(SUBSTITUTE($AU14,CHAR(160),""))="Devis 2", IFERROR(VALUE(TRIM(SUBSTITUTE(AP14,CHAR(160),""))),0),TRIM(SUBSTITUTE($AU14,CHAR(160),""))="Devis 3", IFERROR(VALUE(TRIM(SUBSTITUTE(AS14,CHAR(160),""))),0)),0) * IFERROR(VALUE(TRIM(SUBSTITUTE($AC14,CHAR(160),""))),0)) = 0,IF(AZ14&lt;&gt;"",0,""),(IFERROR(_xlfn.IFS(TRIM(SUBSTITUTE($AU14,CHAR(160),""))="Devis 1", IFERROR(VALUE(TRIM(SUBSTITUTE(AM14,CHAR(160),""))),0),TRIM(SUBSTITUTE($AU14,CHAR(160),""))="Devis 2", IFERROR(VALUE(TRIM(SUBSTITUTE(AP14,CHAR(160),""))),0),TRIM(SUBSTITUTE($AU14,CHAR(160),""))="Devis 3", IFERROR(VALUE(TRIM(SUBSTITUTE(AS14,CHAR(160),""))),0)),0) * IFERROR(VALUE(TRIM(SUBSTITUTE($AC14,CHAR(160),""))),0))))</f>
        <v/>
      </c>
      <c r="BB14" s="55" t="str" cm="1">
        <f t="array" ref="BB14">IF($AC14="","",IF(IFERROR(_xlfn.IFS($AU14="Devis 1",IFERROR(VALUE(TRIM(SUBSTITUTE(AN14,CHAR(160),""))),0),$AU14="Devis 2",IFERROR(VALUE(TRIM(SUBSTITUTE(AQ14,CHAR(160),""))),0),$AU14="Devis 3",IFERROR(VALUE(TRIM(SUBSTITUTE(AT14,CHAR(160),""))),0)),0)*IFERROR(VALUE(TRIM(SUBSTITUTE($AC14,CHAR(160),""))),0)=0,"",IFERROR(_xlfn.IFS($AU14="Devis 1",IFERROR(VALUE(TRIM(SUBSTITUTE(AN14,CHAR(160),""))),0),$AU14="Devis 2",IFERROR(VALUE(TRIM(SUBSTITUTE(AQ14,CHAR(160),""))),0),$AU14="Devis 3",IFERROR(VALUE(TRIM(SUBSTITUTE(AT14,CHAR(160),""))),0)),0)*IFERROR(VALUE(TRIM(SUBSTITUTE($AC14,CHAR(160),""))),0)))</f>
        <v/>
      </c>
      <c r="BC14" s="136"/>
      <c r="BD14" s="8" t="str" cm="1">
        <f t="array" ref="BD14">IF(OR(BB14="",AY14="",AZ14="",AW14="",BA14="",AX14=""),"",_xlfn.IFS((IFERROR(VALUE(TRIM(SUBSTITUTE(BB14,CHAR(160),""))),0))&gt;(IFERROR(VALUE(TRIM(SUBSTITUTE(AY14,CHAR(160),""))),0)),"KO : Le montant retenu TTC est supérieur au montant raisonnable TTC. Merci de revoir la ligne de dépense ou plafonner son montant.",(IFERROR(VALUE(TRIM(SUBSTITUTE(AZ14,CHAR(160),""))),0))&gt;(IFERROR(VALUE(TRIM(SUBSTITUTE(AW14,CHAR(160),""))),0)),"Attention : Le montant retenu HT est supérieur au montant HT raisonnable. Merci de revoir la ligne de dépense, plafonner son montant, ou justifier la reventillation HT / TVA.",(IFERROR(VALUE(TRIM(SUBSTITUTE(BA14,CHAR(160),""))),0))&gt;(IFERROR(VALUE(TRIM(SUBSTITUTE(AX14,CHAR(160),""))),0)),"Attention : Le montant TVA retenu est supérieur au montant TVA raisonnable. Merci de revoir la ligne de dépense, plafonner son montant, ou justifier la reventillation HT / TVA.",(IFERROR(VALUE(TRIM(SUBSTITUTE(BB14,CHAR(160),""))),0))=0,"",(IFERROR(VALUE(TRIM(SUBSTITUTE(AY14,CHAR(160),""))),0))=(IFERROR(VALUE(TRIM(SUBSTITUTE(BB14,CHAR(160),""))),0)),"OK",(IFERROR(VALUE(TRIM(SUBSTITUTE(AY14,CHAR(160),""))),0))&gt;(IFERROR(VALUE(TRIM(SUBSTITUTE(BB14,CHAR(160),""))),0))," OK : Montant instruit inférieur au montant raisonnable.",TRUE,""))</f>
        <v/>
      </c>
      <c r="BE14" s="139" t="str" cm="1">
        <f t="array" ref="BE14">IF(OR(BB14="",Y14="",AZ14="",W14="",BA14="",X14=""),"",_xlfn.IFS((IFERROR(VALUE(TRIM(SUBSTITUTE(BB14,CHAR(160),""))),0))&gt;(IFERROR(VALUE(TRIM(SUBSTITUTE(Y14,CHAR(160),""))),0)),"KO : Le montant retenu TTC est supérieur au montant présenté TTC. Merci de revoir la ligne de dépense ou plafonner son montant.",(IFERROR(VALUE(TRIM(SUBSTITUTE(AZ14,CHAR(160),""))),0))&gt;(IFERROR(VALUE(TRIM(SUBSTITUTE(W14,CHAR(160),""))),0)),"Attention : Le montant retenu HT est supérieur au montant HT présenté. Merci de revoir la ligne de dépense,plafonner son montant,ou justifier la reventillation HT/TVA.",(IFERROR(VALUE(TRIM(SUBSTITUTE(BA14,CHAR(160),""))),0))&gt;(IFERROR(VALUE(TRIM(SUBSTITUTE(X14,CHAR(160),""))),0)),"Attention : Le montant TVA retenu est supérieur au montant TVA présenté. Merci de revoir la ligne de dépense,plafonner son montant,ou justifier la reventillation HT/TVA.",(IFERROR(VALUE(TRIM(SUBSTITUTE(Y14,CHAR(160),""))),0))=0,"",(IFERROR(VALUE(TRIM(SUBSTITUTE(BB14,CHAR(160),""))),0))=(IFERROR(VALUE(TRIM(SUBSTITUTE(Y14,CHAR(160),""))),0)),"OK",
OR((IFERROR(VALUE(TRIM(SUBSTITUTE(BB14,CHAR(160),""))),0))=0,(IFERROR(VALUE(TRIM(SUBSTITUTE(AZ14,CHAR(160),""))),0))=0),"Attention : montant présenté entièrement écarté",(IFERROR(VALUE(TRIM(SUBSTITUTE(BB14,CHAR(160),""))),0))&lt;(IFERROR(VALUE(TRIM(SUBSTITUTE(Y14,CHAR(160),""))),0)),"Attention : montant présenté partiellement écarté",TRUE,""))</f>
        <v/>
      </c>
      <c r="BF14" s="33" t="str">
        <f t="shared" si="27"/>
        <v/>
      </c>
      <c r="BG14" s="33" t="str">
        <f t="shared" si="28"/>
        <v/>
      </c>
      <c r="BH14" s="10" t="str">
        <f t="shared" si="29"/>
        <v/>
      </c>
      <c r="BI14" s="35"/>
    </row>
    <row r="15" spans="1:61" ht="15" customHeight="1">
      <c r="A15" s="52">
        <v>4</v>
      </c>
      <c r="B15" s="539"/>
      <c r="C15" s="117"/>
      <c r="D15" s="118"/>
      <c r="E15" s="117"/>
      <c r="F15" s="117"/>
      <c r="G15" s="117"/>
      <c r="H15" s="117"/>
      <c r="I15" s="117"/>
      <c r="J15" s="117"/>
      <c r="K15" s="117"/>
      <c r="L15" s="117"/>
      <c r="M15" s="100"/>
      <c r="N15" s="4"/>
      <c r="O15" s="27" t="str">
        <f t="shared" si="0"/>
        <v/>
      </c>
      <c r="P15" s="5"/>
      <c r="Q15" s="4"/>
      <c r="R15" s="27" t="str">
        <f t="shared" si="1"/>
        <v/>
      </c>
      <c r="S15" s="6"/>
      <c r="T15" s="4"/>
      <c r="U15" s="101" t="str">
        <f t="shared" si="2"/>
        <v/>
      </c>
      <c r="V15" s="110"/>
      <c r="W15" s="109" t="str" cm="1">
        <f t="array" ref="W15">IF((_xlfn.IFS(TRIM(SUBSTITUTE(V15,CHAR(160),""))="Devis 1",IFERROR(VALUE(TRIM(SUBSTITUTE(M15,CHAR(160),""))),0),TRIM(SUBSTITUTE(V15,CHAR(160),""))="Devis 2",IFERROR(VALUE(TRIM(SUBSTITUTE(P15,CHAR(160),""))),0),TRIM(SUBSTITUTE(V15,CHAR(160),""))="Devis 3",IFERROR(VALUE(TRIM(SUBSTITUTE(S15,CHAR(160),""))),0),TRUE,0)*IFERROR(VALUE(TRIM(SUBSTITUTE(D15,CHAR(160),""))),0))=0,"",_xlfn.IFS(TRIM(SUBSTITUTE(V15,CHAR(160),""))="Devis 1",IFERROR(VALUE(TRIM(SUBSTITUTE(M15,CHAR(160),""))),0),TRIM(SUBSTITUTE(V15,CHAR(160),""))="Devis 2",IFERROR(VALUE(TRIM(SUBSTITUTE(P15,CHAR(160),""))),0),TRIM(SUBSTITUTE(V15,CHAR(160),""))="Devis 3",IFERROR(VALUE(TRIM(SUBSTITUTE(S15,CHAR(160),""))),0),TRUE,0)*IFERROR(VALUE(TRIM(SUBSTITUTE(D15,CHAR(160),""))),0))</f>
        <v/>
      </c>
      <c r="X15" s="54" t="str" cm="1">
        <f t="array" ref="X15">IF(_xlfn.IFS(TRIM(SUBSTITUTE(V15,CHAR(160),""))="Devis 1",IFERROR(VALUE(TRIM(SUBSTITUTE(N15,CHAR(160),""))),0),TRIM(SUBSTITUTE(V15,CHAR(160),""))="Devis 2",IFERROR(VALUE(TRIM(SUBSTITUTE(Q15,CHAR(160),""))),0),TRIM(SUBSTITUTE(V15,CHAR(160),""))="Devis 3",IFERROR(VALUE(TRIM(SUBSTITUTE(T15,CHAR(160),""))),0),TRUE,0)*IFERROR(VALUE(TRIM(SUBSTITUTE(D15,CHAR(160),""))),0)=0,IF(W15&lt;&gt;"",0,""),_xlfn.IFS(TRIM(SUBSTITUTE(V15,CHAR(160),""))="Devis 1",IFERROR(VALUE(TRIM(SUBSTITUTE(N15,CHAR(160),""))),0),TRIM(SUBSTITUTE(V15,CHAR(160),""))="Devis 2",IFERROR(VALUE(TRIM(SUBSTITUTE(Q15,CHAR(160),""))),0),TRIM(SUBSTITUTE(V15,CHAR(160),""))="Devis 3",IFERROR(VALUE(TRIM(SUBSTITUTE(T15,CHAR(160),""))),0),TRUE,0)*IFERROR(VALUE(TRIM(SUBSTITUTE(D15,CHAR(160),""))),0))</f>
        <v/>
      </c>
      <c r="Y15" s="112" t="str">
        <f t="shared" si="3"/>
        <v/>
      </c>
      <c r="Z15" s="113"/>
      <c r="AA15" s="130" t="str">
        <f t="shared" si="4"/>
        <v/>
      </c>
      <c r="AB15" s="130" t="str">
        <f t="shared" si="5"/>
        <v/>
      </c>
      <c r="AC15" s="130" t="str">
        <f t="shared" si="6"/>
        <v/>
      </c>
      <c r="AD15" s="130" t="str">
        <f t="shared" si="7"/>
        <v/>
      </c>
      <c r="AE15" s="130" t="str">
        <f t="shared" si="8"/>
        <v/>
      </c>
      <c r="AF15" s="130" t="str">
        <f t="shared" si="9"/>
        <v/>
      </c>
      <c r="AG15" s="130" t="str">
        <f t="shared" si="10"/>
        <v/>
      </c>
      <c r="AH15" s="130" t="str">
        <f t="shared" si="11"/>
        <v/>
      </c>
      <c r="AI15" s="130"/>
      <c r="AJ15" s="130" t="str">
        <f t="shared" si="12"/>
        <v/>
      </c>
      <c r="AK15" s="130" t="str">
        <f t="shared" si="13"/>
        <v/>
      </c>
      <c r="AL15" s="29" t="str">
        <f t="shared" si="14"/>
        <v/>
      </c>
      <c r="AM15" s="9" t="str">
        <f t="shared" si="15"/>
        <v/>
      </c>
      <c r="AN15" s="27" t="str">
        <f t="shared" si="16"/>
        <v/>
      </c>
      <c r="AO15" s="30" t="str">
        <f t="shared" si="17"/>
        <v/>
      </c>
      <c r="AP15" s="9" t="str">
        <f t="shared" si="18"/>
        <v/>
      </c>
      <c r="AQ15" s="27" t="str">
        <f t="shared" si="19"/>
        <v/>
      </c>
      <c r="AR15" s="31" t="str">
        <f t="shared" si="20"/>
        <v/>
      </c>
      <c r="AS15" s="9" t="str">
        <f t="shared" si="21"/>
        <v/>
      </c>
      <c r="AT15" s="32" t="str">
        <f t="shared" si="22"/>
        <v/>
      </c>
      <c r="AU15" s="28" t="str">
        <f t="shared" si="23"/>
        <v/>
      </c>
      <c r="AV15" s="136"/>
      <c r="AW15" s="33" t="str">
        <f t="shared" si="24"/>
        <v/>
      </c>
      <c r="AX15" s="33" t="str">
        <f t="shared" si="25"/>
        <v/>
      </c>
      <c r="AY15" s="33" t="str">
        <f t="shared" si="26"/>
        <v/>
      </c>
      <c r="AZ15" s="55" t="str" cm="1">
        <f t="array" ref="AZ15">IF($AC15="","",IF((IFERROR(_xlfn.IFS($AU15="Devis 1",(IFERROR(VALUE(TRIM(SUBSTITUTE(AL15,CHAR(160),""))),0)),$AU15="Devis 2",(IFERROR(VALUE(TRIM(SUBSTITUTE(AO15,CHAR(160),""))),0)),$AU15="Devis 3",(IFERROR(VALUE(TRIM(SUBSTITUTE(AR15,CHAR(160),""))),0))),0))*(IFERROR(VALUE(TRIM(SUBSTITUTE($AC15,CHAR(160),""))),0))=0,"",(IFERROR(_xlfn.IFS($AU15="Devis 1",(IFERROR(VALUE(TRIM(SUBSTITUTE(AL15,CHAR(160),""))),0)),$AU15="Devis 2",(IFERROR(VALUE(TRIM(SUBSTITUTE(AO15,CHAR(160),""))),0)),$AU15="Devis 3",(IFERROR(VALUE(TRIM(SUBSTITUTE(AR15,CHAR(160),""))),0))),0))*(IFERROR(VALUE(TRIM(SUBSTITUTE($AC15,CHAR(160),""))),0))))</f>
        <v/>
      </c>
      <c r="BA15" s="55" t="str" cm="1">
        <f t="array" ref="BA15">IF($AC15="","",IF((IFERROR(_xlfn.IFS(TRIM(SUBSTITUTE($AU15,CHAR(160),""))="Devis 1", IFERROR(VALUE(TRIM(SUBSTITUTE(AM15,CHAR(160),""))),0),TRIM(SUBSTITUTE($AU15,CHAR(160),""))="Devis 2", IFERROR(VALUE(TRIM(SUBSTITUTE(AP15,CHAR(160),""))),0),TRIM(SUBSTITUTE($AU15,CHAR(160),""))="Devis 3", IFERROR(VALUE(TRIM(SUBSTITUTE(AS15,CHAR(160),""))),0)),0) * IFERROR(VALUE(TRIM(SUBSTITUTE($AC15,CHAR(160),""))),0)) = 0,IF(AZ15&lt;&gt;"",0,""),(IFERROR(_xlfn.IFS(TRIM(SUBSTITUTE($AU15,CHAR(160),""))="Devis 1", IFERROR(VALUE(TRIM(SUBSTITUTE(AM15,CHAR(160),""))),0),TRIM(SUBSTITUTE($AU15,CHAR(160),""))="Devis 2", IFERROR(VALUE(TRIM(SUBSTITUTE(AP15,CHAR(160),""))),0),TRIM(SUBSTITUTE($AU15,CHAR(160),""))="Devis 3", IFERROR(VALUE(TRIM(SUBSTITUTE(AS15,CHAR(160),""))),0)),0) * IFERROR(VALUE(TRIM(SUBSTITUTE($AC15,CHAR(160),""))),0))))</f>
        <v/>
      </c>
      <c r="BB15" s="55" t="str" cm="1">
        <f t="array" ref="BB15">IF($AC15="","",IF(IFERROR(_xlfn.IFS($AU15="Devis 1",IFERROR(VALUE(TRIM(SUBSTITUTE(AN15,CHAR(160),""))),0),$AU15="Devis 2",IFERROR(VALUE(TRIM(SUBSTITUTE(AQ15,CHAR(160),""))),0),$AU15="Devis 3",IFERROR(VALUE(TRIM(SUBSTITUTE(AT15,CHAR(160),""))),0)),0)*IFERROR(VALUE(TRIM(SUBSTITUTE($AC15,CHAR(160),""))),0)=0,"",IFERROR(_xlfn.IFS($AU15="Devis 1",IFERROR(VALUE(TRIM(SUBSTITUTE(AN15,CHAR(160),""))),0),$AU15="Devis 2",IFERROR(VALUE(TRIM(SUBSTITUTE(AQ15,CHAR(160),""))),0),$AU15="Devis 3",IFERROR(VALUE(TRIM(SUBSTITUTE(AT15,CHAR(160),""))),0)),0)*IFERROR(VALUE(TRIM(SUBSTITUTE($AC15,CHAR(160),""))),0)))</f>
        <v/>
      </c>
      <c r="BC15" s="34"/>
      <c r="BD15" s="8" t="str" cm="1">
        <f t="array" ref="BD15">IF(OR(BB15="",AY15="",AZ15="",AW15="",BA15="",AX15=""),"",_xlfn.IFS((IFERROR(VALUE(TRIM(SUBSTITUTE(BB15,CHAR(160),""))),0))&gt;(IFERROR(VALUE(TRIM(SUBSTITUTE(AY15,CHAR(160),""))),0)),"KO : Le montant retenu TTC est supérieur au montant raisonnable TTC. Merci de revoir la ligne de dépense ou plafonner son montant.",(IFERROR(VALUE(TRIM(SUBSTITUTE(AZ15,CHAR(160),""))),0))&gt;(IFERROR(VALUE(TRIM(SUBSTITUTE(AW15,CHAR(160),""))),0)),"Attention : Le montant retenu HT est supérieur au montant HT raisonnable. Merci de revoir la ligne de dépense, plafonner son montant, ou justifier la reventillation HT / TVA.",(IFERROR(VALUE(TRIM(SUBSTITUTE(BA15,CHAR(160),""))),0))&gt;(IFERROR(VALUE(TRIM(SUBSTITUTE(AX15,CHAR(160),""))),0)),"Attention : Le montant TVA retenu est supérieur au montant TVA raisonnable. Merci de revoir la ligne de dépense, plafonner son montant, ou justifier la reventillation HT / TVA.",(IFERROR(VALUE(TRIM(SUBSTITUTE(BB15,CHAR(160),""))),0))=0,"",(IFERROR(VALUE(TRIM(SUBSTITUTE(AY15,CHAR(160),""))),0))=(IFERROR(VALUE(TRIM(SUBSTITUTE(BB15,CHAR(160),""))),0)),"OK",(IFERROR(VALUE(TRIM(SUBSTITUTE(AY15,CHAR(160),""))),0))&gt;(IFERROR(VALUE(TRIM(SUBSTITUTE(BB15,CHAR(160),""))),0))," OK : Montant instruit inférieur au montant raisonnable.",TRUE,""))</f>
        <v/>
      </c>
      <c r="BE15" s="139" t="str" cm="1">
        <f t="array" ref="BE15">IF(OR(BB15="",Y15="",AZ15="",W15="",BA15="",X15=""),"",_xlfn.IFS((IFERROR(VALUE(TRIM(SUBSTITUTE(BB15,CHAR(160),""))),0))&gt;(IFERROR(VALUE(TRIM(SUBSTITUTE(Y15,CHAR(160),""))),0)),"KO : Le montant retenu TTC est supérieur au montant présenté TTC. Merci de revoir la ligne de dépense ou plafonner son montant.",(IFERROR(VALUE(TRIM(SUBSTITUTE(AZ15,CHAR(160),""))),0))&gt;(IFERROR(VALUE(TRIM(SUBSTITUTE(W15,CHAR(160),""))),0)),"Attention : Le montant retenu HT est supérieur au montant HT présenté. Merci de revoir la ligne de dépense,plafonner son montant,ou justifier la reventillation HT/TVA.",(IFERROR(VALUE(TRIM(SUBSTITUTE(BA15,CHAR(160),""))),0))&gt;(IFERROR(VALUE(TRIM(SUBSTITUTE(X15,CHAR(160),""))),0)),"Attention : Le montant TVA retenu est supérieur au montant TVA présenté. Merci de revoir la ligne de dépense,plafonner son montant,ou justifier la reventillation HT/TVA.",(IFERROR(VALUE(TRIM(SUBSTITUTE(Y15,CHAR(160),""))),0))=0,"",(IFERROR(VALUE(TRIM(SUBSTITUTE(BB15,CHAR(160),""))),0))=(IFERROR(VALUE(TRIM(SUBSTITUTE(Y15,CHAR(160),""))),0)),"OK",
OR((IFERROR(VALUE(TRIM(SUBSTITUTE(BB15,CHAR(160),""))),0))=0,(IFERROR(VALUE(TRIM(SUBSTITUTE(AZ15,CHAR(160),""))),0))=0),"Attention : montant présenté entièrement écarté",(IFERROR(VALUE(TRIM(SUBSTITUTE(BB15,CHAR(160),""))),0))&lt;(IFERROR(VALUE(TRIM(SUBSTITUTE(Y15,CHAR(160),""))),0)),"Attention : montant présenté partiellement écarté",TRUE,""))</f>
        <v/>
      </c>
      <c r="BF15" s="33" t="str">
        <f t="shared" si="27"/>
        <v/>
      </c>
      <c r="BG15" s="33" t="str">
        <f t="shared" si="28"/>
        <v/>
      </c>
      <c r="BH15" s="10" t="str">
        <f t="shared" si="29"/>
        <v/>
      </c>
      <c r="BI15" s="35"/>
    </row>
    <row r="16" spans="1:61" ht="15" customHeight="1">
      <c r="A16" s="52">
        <v>5</v>
      </c>
      <c r="B16" s="539"/>
      <c r="C16" s="117"/>
      <c r="D16" s="118"/>
      <c r="E16" s="117"/>
      <c r="F16" s="117"/>
      <c r="G16" s="117"/>
      <c r="H16" s="117"/>
      <c r="I16" s="117"/>
      <c r="J16" s="117"/>
      <c r="K16" s="117"/>
      <c r="L16" s="117"/>
      <c r="M16" s="100"/>
      <c r="N16" s="4"/>
      <c r="O16" s="27" t="str">
        <f t="shared" si="0"/>
        <v/>
      </c>
      <c r="P16" s="5"/>
      <c r="Q16" s="4"/>
      <c r="R16" s="27" t="str">
        <f t="shared" si="1"/>
        <v/>
      </c>
      <c r="S16" s="6"/>
      <c r="T16" s="4"/>
      <c r="U16" s="101" t="str">
        <f t="shared" si="2"/>
        <v/>
      </c>
      <c r="V16" s="110"/>
      <c r="W16" s="109" t="str" cm="1">
        <f t="array" ref="W16">IF((_xlfn.IFS(TRIM(SUBSTITUTE(V16,CHAR(160),""))="Devis 1",IFERROR(VALUE(TRIM(SUBSTITUTE(M16,CHAR(160),""))),0),TRIM(SUBSTITUTE(V16,CHAR(160),""))="Devis 2",IFERROR(VALUE(TRIM(SUBSTITUTE(P16,CHAR(160),""))),0),TRIM(SUBSTITUTE(V16,CHAR(160),""))="Devis 3",IFERROR(VALUE(TRIM(SUBSTITUTE(S16,CHAR(160),""))),0),TRUE,0)*IFERROR(VALUE(TRIM(SUBSTITUTE(D16,CHAR(160),""))),0))=0,"",_xlfn.IFS(TRIM(SUBSTITUTE(V16,CHAR(160),""))="Devis 1",IFERROR(VALUE(TRIM(SUBSTITUTE(M16,CHAR(160),""))),0),TRIM(SUBSTITUTE(V16,CHAR(160),""))="Devis 2",IFERROR(VALUE(TRIM(SUBSTITUTE(P16,CHAR(160),""))),0),TRIM(SUBSTITUTE(V16,CHAR(160),""))="Devis 3",IFERROR(VALUE(TRIM(SUBSTITUTE(S16,CHAR(160),""))),0),TRUE,0)*IFERROR(VALUE(TRIM(SUBSTITUTE(D16,CHAR(160),""))),0))</f>
        <v/>
      </c>
      <c r="X16" s="54" t="str" cm="1">
        <f t="array" ref="X16">IF(_xlfn.IFS(TRIM(SUBSTITUTE(V16,CHAR(160),""))="Devis 1",IFERROR(VALUE(TRIM(SUBSTITUTE(N16,CHAR(160),""))),0),TRIM(SUBSTITUTE(V16,CHAR(160),""))="Devis 2",IFERROR(VALUE(TRIM(SUBSTITUTE(Q16,CHAR(160),""))),0),TRIM(SUBSTITUTE(V16,CHAR(160),""))="Devis 3",IFERROR(VALUE(TRIM(SUBSTITUTE(T16,CHAR(160),""))),0),TRUE,0)*IFERROR(VALUE(TRIM(SUBSTITUTE(D16,CHAR(160),""))),0)=0,IF(W16&lt;&gt;"",0,""),_xlfn.IFS(TRIM(SUBSTITUTE(V16,CHAR(160),""))="Devis 1",IFERROR(VALUE(TRIM(SUBSTITUTE(N16,CHAR(160),""))),0),TRIM(SUBSTITUTE(V16,CHAR(160),""))="Devis 2",IFERROR(VALUE(TRIM(SUBSTITUTE(Q16,CHAR(160),""))),0),TRIM(SUBSTITUTE(V16,CHAR(160),""))="Devis 3",IFERROR(VALUE(TRIM(SUBSTITUTE(T16,CHAR(160),""))),0),TRUE,0)*IFERROR(VALUE(TRIM(SUBSTITUTE(D16,CHAR(160),""))),0))</f>
        <v/>
      </c>
      <c r="Y16" s="112" t="str">
        <f t="shared" si="3"/>
        <v/>
      </c>
      <c r="Z16" s="113"/>
      <c r="AA16" s="130" t="str">
        <f t="shared" si="4"/>
        <v/>
      </c>
      <c r="AB16" s="130" t="str">
        <f t="shared" si="5"/>
        <v/>
      </c>
      <c r="AC16" s="130" t="str">
        <f t="shared" si="6"/>
        <v/>
      </c>
      <c r="AD16" s="130" t="str">
        <f t="shared" si="7"/>
        <v/>
      </c>
      <c r="AE16" s="130" t="str">
        <f t="shared" si="8"/>
        <v/>
      </c>
      <c r="AF16" s="130" t="str">
        <f t="shared" si="9"/>
        <v/>
      </c>
      <c r="AG16" s="130" t="str">
        <f t="shared" si="10"/>
        <v/>
      </c>
      <c r="AH16" s="130" t="str">
        <f t="shared" si="11"/>
        <v/>
      </c>
      <c r="AI16" s="130"/>
      <c r="AJ16" s="130" t="str">
        <f t="shared" si="12"/>
        <v/>
      </c>
      <c r="AK16" s="130" t="str">
        <f t="shared" si="13"/>
        <v/>
      </c>
      <c r="AL16" s="29" t="str">
        <f t="shared" si="14"/>
        <v/>
      </c>
      <c r="AM16" s="9" t="str">
        <f t="shared" si="15"/>
        <v/>
      </c>
      <c r="AN16" s="27" t="str">
        <f t="shared" si="16"/>
        <v/>
      </c>
      <c r="AO16" s="30" t="str">
        <f t="shared" si="17"/>
        <v/>
      </c>
      <c r="AP16" s="9" t="str">
        <f t="shared" si="18"/>
        <v/>
      </c>
      <c r="AQ16" s="27" t="str">
        <f t="shared" si="19"/>
        <v/>
      </c>
      <c r="AR16" s="31" t="str">
        <f t="shared" si="20"/>
        <v/>
      </c>
      <c r="AS16" s="9" t="str">
        <f t="shared" si="21"/>
        <v/>
      </c>
      <c r="AT16" s="32" t="str">
        <f t="shared" si="22"/>
        <v/>
      </c>
      <c r="AU16" s="28" t="str">
        <f t="shared" si="23"/>
        <v/>
      </c>
      <c r="AV16" s="136"/>
      <c r="AW16" s="33" t="str">
        <f t="shared" si="24"/>
        <v/>
      </c>
      <c r="AX16" s="33" t="str">
        <f t="shared" si="25"/>
        <v/>
      </c>
      <c r="AY16" s="33" t="str">
        <f t="shared" si="26"/>
        <v/>
      </c>
      <c r="AZ16" s="55" t="str" cm="1">
        <f t="array" ref="AZ16">IF($AC16="","",IF((IFERROR(_xlfn.IFS($AU16="Devis 1",(IFERROR(VALUE(TRIM(SUBSTITUTE(AL16,CHAR(160),""))),0)),$AU16="Devis 2",(IFERROR(VALUE(TRIM(SUBSTITUTE(AO16,CHAR(160),""))),0)),$AU16="Devis 3",(IFERROR(VALUE(TRIM(SUBSTITUTE(AR16,CHAR(160),""))),0))),0))*(IFERROR(VALUE(TRIM(SUBSTITUTE($AC16,CHAR(160),""))),0))=0,"",(IFERROR(_xlfn.IFS($AU16="Devis 1",(IFERROR(VALUE(TRIM(SUBSTITUTE(AL16,CHAR(160),""))),0)),$AU16="Devis 2",(IFERROR(VALUE(TRIM(SUBSTITUTE(AO16,CHAR(160),""))),0)),$AU16="Devis 3",(IFERROR(VALUE(TRIM(SUBSTITUTE(AR16,CHAR(160),""))),0))),0))*(IFERROR(VALUE(TRIM(SUBSTITUTE($AC16,CHAR(160),""))),0))))</f>
        <v/>
      </c>
      <c r="BA16" s="55" t="str" cm="1">
        <f t="array" ref="BA16">IF($AC16="","",IF((IFERROR(_xlfn.IFS(TRIM(SUBSTITUTE($AU16,CHAR(160),""))="Devis 1", IFERROR(VALUE(TRIM(SUBSTITUTE(AM16,CHAR(160),""))),0),TRIM(SUBSTITUTE($AU16,CHAR(160),""))="Devis 2", IFERROR(VALUE(TRIM(SUBSTITUTE(AP16,CHAR(160),""))),0),TRIM(SUBSTITUTE($AU16,CHAR(160),""))="Devis 3", IFERROR(VALUE(TRIM(SUBSTITUTE(AS16,CHAR(160),""))),0)),0) * IFERROR(VALUE(TRIM(SUBSTITUTE($AC16,CHAR(160),""))),0)) = 0,IF(AZ16&lt;&gt;"",0,""),(IFERROR(_xlfn.IFS(TRIM(SUBSTITUTE($AU16,CHAR(160),""))="Devis 1", IFERROR(VALUE(TRIM(SUBSTITUTE(AM16,CHAR(160),""))),0),TRIM(SUBSTITUTE($AU16,CHAR(160),""))="Devis 2", IFERROR(VALUE(TRIM(SUBSTITUTE(AP16,CHAR(160),""))),0),TRIM(SUBSTITUTE($AU16,CHAR(160),""))="Devis 3", IFERROR(VALUE(TRIM(SUBSTITUTE(AS16,CHAR(160),""))),0)),0) * IFERROR(VALUE(TRIM(SUBSTITUTE($AC16,CHAR(160),""))),0))))</f>
        <v/>
      </c>
      <c r="BB16" s="55" t="str" cm="1">
        <f t="array" ref="BB16">IF($AC16="","",IF(IFERROR(_xlfn.IFS($AU16="Devis 1",IFERROR(VALUE(TRIM(SUBSTITUTE(AN16,CHAR(160),""))),0),$AU16="Devis 2",IFERROR(VALUE(TRIM(SUBSTITUTE(AQ16,CHAR(160),""))),0),$AU16="Devis 3",IFERROR(VALUE(TRIM(SUBSTITUTE(AT16,CHAR(160),""))),0)),0)*IFERROR(VALUE(TRIM(SUBSTITUTE($AC16,CHAR(160),""))),0)=0,"",IFERROR(_xlfn.IFS($AU16="Devis 1",IFERROR(VALUE(TRIM(SUBSTITUTE(AN16,CHAR(160),""))),0),$AU16="Devis 2",IFERROR(VALUE(TRIM(SUBSTITUTE(AQ16,CHAR(160),""))),0),$AU16="Devis 3",IFERROR(VALUE(TRIM(SUBSTITUTE(AT16,CHAR(160),""))),0)),0)*IFERROR(VALUE(TRIM(SUBSTITUTE($AC16,CHAR(160),""))),0)))</f>
        <v/>
      </c>
      <c r="BC16" s="34"/>
      <c r="BD16" s="8" t="str" cm="1">
        <f t="array" ref="BD16">IF(OR(BB16="",AY16="",AZ16="",AW16="",BA16="",AX16=""),"",_xlfn.IFS((IFERROR(VALUE(TRIM(SUBSTITUTE(BB16,CHAR(160),""))),0))&gt;(IFERROR(VALUE(TRIM(SUBSTITUTE(AY16,CHAR(160),""))),0)),"KO : Le montant retenu TTC est supérieur au montant raisonnable TTC. Merci de revoir la ligne de dépense ou plafonner son montant.",(IFERROR(VALUE(TRIM(SUBSTITUTE(AZ16,CHAR(160),""))),0))&gt;(IFERROR(VALUE(TRIM(SUBSTITUTE(AW16,CHAR(160),""))),0)),"Attention : Le montant retenu HT est supérieur au montant HT raisonnable. Merci de revoir la ligne de dépense, plafonner son montant, ou justifier la reventillation HT / TVA.",(IFERROR(VALUE(TRIM(SUBSTITUTE(BA16,CHAR(160),""))),0))&gt;(IFERROR(VALUE(TRIM(SUBSTITUTE(AX16,CHAR(160),""))),0)),"Attention : Le montant TVA retenu est supérieur au montant TVA raisonnable. Merci de revoir la ligne de dépense, plafonner son montant, ou justifier la reventillation HT / TVA.",(IFERROR(VALUE(TRIM(SUBSTITUTE(BB16,CHAR(160),""))),0))=0,"",(IFERROR(VALUE(TRIM(SUBSTITUTE(AY16,CHAR(160),""))),0))=(IFERROR(VALUE(TRIM(SUBSTITUTE(BB16,CHAR(160),""))),0)),"OK",(IFERROR(VALUE(TRIM(SUBSTITUTE(AY16,CHAR(160),""))),0))&gt;(IFERROR(VALUE(TRIM(SUBSTITUTE(BB16,CHAR(160),""))),0))," OK : Montant instruit inférieur au montant raisonnable.",TRUE,""))</f>
        <v/>
      </c>
      <c r="BE16" s="139" t="str" cm="1">
        <f t="array" ref="BE16">IF(OR(BB16="",Y16="",AZ16="",W16="",BA16="",X16=""),"",_xlfn.IFS((IFERROR(VALUE(TRIM(SUBSTITUTE(BB16,CHAR(160),""))),0))&gt;(IFERROR(VALUE(TRIM(SUBSTITUTE(Y16,CHAR(160),""))),0)),"KO : Le montant retenu TTC est supérieur au montant présenté TTC. Merci de revoir la ligne de dépense ou plafonner son montant.",(IFERROR(VALUE(TRIM(SUBSTITUTE(AZ16,CHAR(160),""))),0))&gt;(IFERROR(VALUE(TRIM(SUBSTITUTE(W16,CHAR(160),""))),0)),"Attention : Le montant retenu HT est supérieur au montant HT présenté. Merci de revoir la ligne de dépense,plafonner son montant,ou justifier la reventillation HT/TVA.",(IFERROR(VALUE(TRIM(SUBSTITUTE(BA16,CHAR(160),""))),0))&gt;(IFERROR(VALUE(TRIM(SUBSTITUTE(X16,CHAR(160),""))),0)),"Attention : Le montant TVA retenu est supérieur au montant TVA présenté. Merci de revoir la ligne de dépense,plafonner son montant,ou justifier la reventillation HT/TVA.",(IFERROR(VALUE(TRIM(SUBSTITUTE(Y16,CHAR(160),""))),0))=0,"",(IFERROR(VALUE(TRIM(SUBSTITUTE(BB16,CHAR(160),""))),0))=(IFERROR(VALUE(TRIM(SUBSTITUTE(Y16,CHAR(160),""))),0)),"OK",
OR((IFERROR(VALUE(TRIM(SUBSTITUTE(BB16,CHAR(160),""))),0))=0,(IFERROR(VALUE(TRIM(SUBSTITUTE(AZ16,CHAR(160),""))),0))=0),"Attention : montant présenté entièrement écarté",(IFERROR(VALUE(TRIM(SUBSTITUTE(BB16,CHAR(160),""))),0))&lt;(IFERROR(VALUE(TRIM(SUBSTITUTE(Y16,CHAR(160),""))),0)),"Attention : montant présenté partiellement écarté",TRUE,""))</f>
        <v/>
      </c>
      <c r="BF16" s="33" t="str">
        <f t="shared" si="27"/>
        <v/>
      </c>
      <c r="BG16" s="33" t="str">
        <f t="shared" si="28"/>
        <v/>
      </c>
      <c r="BH16" s="10" t="str">
        <f t="shared" si="29"/>
        <v/>
      </c>
      <c r="BI16" s="35"/>
    </row>
    <row r="17" spans="1:61" ht="15" customHeight="1">
      <c r="A17" s="52">
        <v>6</v>
      </c>
      <c r="B17" s="539"/>
      <c r="C17" s="117"/>
      <c r="D17" s="118"/>
      <c r="E17" s="117"/>
      <c r="F17" s="117"/>
      <c r="G17" s="117"/>
      <c r="H17" s="117"/>
      <c r="I17" s="117"/>
      <c r="J17" s="117"/>
      <c r="K17" s="117"/>
      <c r="L17" s="117"/>
      <c r="M17" s="100"/>
      <c r="N17" s="4"/>
      <c r="O17" s="27" t="str">
        <f t="shared" si="0"/>
        <v/>
      </c>
      <c r="P17" s="5"/>
      <c r="Q17" s="4"/>
      <c r="R17" s="27" t="str">
        <f t="shared" si="1"/>
        <v/>
      </c>
      <c r="S17" s="6"/>
      <c r="T17" s="4"/>
      <c r="U17" s="101" t="str">
        <f t="shared" si="2"/>
        <v/>
      </c>
      <c r="V17" s="110"/>
      <c r="W17" s="109" t="str" cm="1">
        <f t="array" ref="W17">IF((_xlfn.IFS(TRIM(SUBSTITUTE(V17,CHAR(160),""))="Devis 1",IFERROR(VALUE(TRIM(SUBSTITUTE(M17,CHAR(160),""))),0),TRIM(SUBSTITUTE(V17,CHAR(160),""))="Devis 2",IFERROR(VALUE(TRIM(SUBSTITUTE(P17,CHAR(160),""))),0),TRIM(SUBSTITUTE(V17,CHAR(160),""))="Devis 3",IFERROR(VALUE(TRIM(SUBSTITUTE(S17,CHAR(160),""))),0),TRUE,0)*IFERROR(VALUE(TRIM(SUBSTITUTE(D17,CHAR(160),""))),0))=0,"",_xlfn.IFS(TRIM(SUBSTITUTE(V17,CHAR(160),""))="Devis 1",IFERROR(VALUE(TRIM(SUBSTITUTE(M17,CHAR(160),""))),0),TRIM(SUBSTITUTE(V17,CHAR(160),""))="Devis 2",IFERROR(VALUE(TRIM(SUBSTITUTE(P17,CHAR(160),""))),0),TRIM(SUBSTITUTE(V17,CHAR(160),""))="Devis 3",IFERROR(VALUE(TRIM(SUBSTITUTE(S17,CHAR(160),""))),0),TRUE,0)*IFERROR(VALUE(TRIM(SUBSTITUTE(D17,CHAR(160),""))),0))</f>
        <v/>
      </c>
      <c r="X17" s="54" t="str" cm="1">
        <f t="array" ref="X17">IF(_xlfn.IFS(TRIM(SUBSTITUTE(V17,CHAR(160),""))="Devis 1",IFERROR(VALUE(TRIM(SUBSTITUTE(N17,CHAR(160),""))),0),TRIM(SUBSTITUTE(V17,CHAR(160),""))="Devis 2",IFERROR(VALUE(TRIM(SUBSTITUTE(Q17,CHAR(160),""))),0),TRIM(SUBSTITUTE(V17,CHAR(160),""))="Devis 3",IFERROR(VALUE(TRIM(SUBSTITUTE(T17,CHAR(160),""))),0),TRUE,0)*IFERROR(VALUE(TRIM(SUBSTITUTE(D17,CHAR(160),""))),0)=0,IF(W17&lt;&gt;"",0,""),_xlfn.IFS(TRIM(SUBSTITUTE(V17,CHAR(160),""))="Devis 1",IFERROR(VALUE(TRIM(SUBSTITUTE(N17,CHAR(160),""))),0),TRIM(SUBSTITUTE(V17,CHAR(160),""))="Devis 2",IFERROR(VALUE(TRIM(SUBSTITUTE(Q17,CHAR(160),""))),0),TRIM(SUBSTITUTE(V17,CHAR(160),""))="Devis 3",IFERROR(VALUE(TRIM(SUBSTITUTE(T17,CHAR(160),""))),0),TRUE,0)*IFERROR(VALUE(TRIM(SUBSTITUTE(D17,CHAR(160),""))),0))</f>
        <v/>
      </c>
      <c r="Y17" s="112" t="str">
        <f t="shared" si="3"/>
        <v/>
      </c>
      <c r="Z17" s="113"/>
      <c r="AA17" s="130" t="str">
        <f t="shared" si="4"/>
        <v/>
      </c>
      <c r="AB17" s="130" t="str">
        <f t="shared" si="5"/>
        <v/>
      </c>
      <c r="AC17" s="130" t="str">
        <f t="shared" si="6"/>
        <v/>
      </c>
      <c r="AD17" s="130" t="str">
        <f t="shared" si="7"/>
        <v/>
      </c>
      <c r="AE17" s="130" t="str">
        <f t="shared" si="8"/>
        <v/>
      </c>
      <c r="AF17" s="130" t="str">
        <f t="shared" si="9"/>
        <v/>
      </c>
      <c r="AG17" s="130" t="str">
        <f t="shared" si="10"/>
        <v/>
      </c>
      <c r="AH17" s="130" t="str">
        <f t="shared" si="11"/>
        <v/>
      </c>
      <c r="AI17" s="130"/>
      <c r="AJ17" s="130" t="str">
        <f t="shared" si="12"/>
        <v/>
      </c>
      <c r="AK17" s="130" t="str">
        <f t="shared" si="13"/>
        <v/>
      </c>
      <c r="AL17" s="29" t="str">
        <f t="shared" si="14"/>
        <v/>
      </c>
      <c r="AM17" s="9" t="str">
        <f t="shared" si="15"/>
        <v/>
      </c>
      <c r="AN17" s="27" t="str">
        <f t="shared" si="16"/>
        <v/>
      </c>
      <c r="AO17" s="30" t="str">
        <f t="shared" si="17"/>
        <v/>
      </c>
      <c r="AP17" s="9" t="str">
        <f t="shared" si="18"/>
        <v/>
      </c>
      <c r="AQ17" s="27" t="str">
        <f t="shared" si="19"/>
        <v/>
      </c>
      <c r="AR17" s="31" t="str">
        <f t="shared" si="20"/>
        <v/>
      </c>
      <c r="AS17" s="9" t="str">
        <f t="shared" si="21"/>
        <v/>
      </c>
      <c r="AT17" s="32" t="str">
        <f t="shared" si="22"/>
        <v/>
      </c>
      <c r="AU17" s="28" t="str">
        <f t="shared" si="23"/>
        <v/>
      </c>
      <c r="AV17" s="136"/>
      <c r="AW17" s="33" t="str">
        <f t="shared" si="24"/>
        <v/>
      </c>
      <c r="AX17" s="33" t="str">
        <f t="shared" si="25"/>
        <v/>
      </c>
      <c r="AY17" s="33" t="str">
        <f t="shared" si="26"/>
        <v/>
      </c>
      <c r="AZ17" s="55" t="str" cm="1">
        <f t="array" ref="AZ17">IF($AC17="","",IF((IFERROR(_xlfn.IFS($AU17="Devis 1",(IFERROR(VALUE(TRIM(SUBSTITUTE(AL17,CHAR(160),""))),0)),$AU17="Devis 2",(IFERROR(VALUE(TRIM(SUBSTITUTE(AO17,CHAR(160),""))),0)),$AU17="Devis 3",(IFERROR(VALUE(TRIM(SUBSTITUTE(AR17,CHAR(160),""))),0))),0))*(IFERROR(VALUE(TRIM(SUBSTITUTE($AC17,CHAR(160),""))),0))=0,"",(IFERROR(_xlfn.IFS($AU17="Devis 1",(IFERROR(VALUE(TRIM(SUBSTITUTE(AL17,CHAR(160),""))),0)),$AU17="Devis 2",(IFERROR(VALUE(TRIM(SUBSTITUTE(AO17,CHAR(160),""))),0)),$AU17="Devis 3",(IFERROR(VALUE(TRIM(SUBSTITUTE(AR17,CHAR(160),""))),0))),0))*(IFERROR(VALUE(TRIM(SUBSTITUTE($AC17,CHAR(160),""))),0))))</f>
        <v/>
      </c>
      <c r="BA17" s="55" t="str" cm="1">
        <f t="array" ref="BA17">IF($AC17="","",IF((IFERROR(_xlfn.IFS(TRIM(SUBSTITUTE($AU17,CHAR(160),""))="Devis 1", IFERROR(VALUE(TRIM(SUBSTITUTE(AM17,CHAR(160),""))),0),TRIM(SUBSTITUTE($AU17,CHAR(160),""))="Devis 2", IFERROR(VALUE(TRIM(SUBSTITUTE(AP17,CHAR(160),""))),0),TRIM(SUBSTITUTE($AU17,CHAR(160),""))="Devis 3", IFERROR(VALUE(TRIM(SUBSTITUTE(AS17,CHAR(160),""))),0)),0) * IFERROR(VALUE(TRIM(SUBSTITUTE($AC17,CHAR(160),""))),0)) = 0,IF(AZ17&lt;&gt;"",0,""),(IFERROR(_xlfn.IFS(TRIM(SUBSTITUTE($AU17,CHAR(160),""))="Devis 1", IFERROR(VALUE(TRIM(SUBSTITUTE(AM17,CHAR(160),""))),0),TRIM(SUBSTITUTE($AU17,CHAR(160),""))="Devis 2", IFERROR(VALUE(TRIM(SUBSTITUTE(AP17,CHAR(160),""))),0),TRIM(SUBSTITUTE($AU17,CHAR(160),""))="Devis 3", IFERROR(VALUE(TRIM(SUBSTITUTE(AS17,CHAR(160),""))),0)),0) * IFERROR(VALUE(TRIM(SUBSTITUTE($AC17,CHAR(160),""))),0))))</f>
        <v/>
      </c>
      <c r="BB17" s="55" t="str" cm="1">
        <f t="array" ref="BB17">IF($AC17="","",IF(IFERROR(_xlfn.IFS($AU17="Devis 1",IFERROR(VALUE(TRIM(SUBSTITUTE(AN17,CHAR(160),""))),0),$AU17="Devis 2",IFERROR(VALUE(TRIM(SUBSTITUTE(AQ17,CHAR(160),""))),0),$AU17="Devis 3",IFERROR(VALUE(TRIM(SUBSTITUTE(AT17,CHAR(160),""))),0)),0)*IFERROR(VALUE(TRIM(SUBSTITUTE($AC17,CHAR(160),""))),0)=0,"",IFERROR(_xlfn.IFS($AU17="Devis 1",IFERROR(VALUE(TRIM(SUBSTITUTE(AN17,CHAR(160),""))),0),$AU17="Devis 2",IFERROR(VALUE(TRIM(SUBSTITUTE(AQ17,CHAR(160),""))),0),$AU17="Devis 3",IFERROR(VALUE(TRIM(SUBSTITUTE(AT17,CHAR(160),""))),0)),0)*IFERROR(VALUE(TRIM(SUBSTITUTE($AC17,CHAR(160),""))),0)))</f>
        <v/>
      </c>
      <c r="BC17" s="34"/>
      <c r="BD17" s="8" t="str" cm="1">
        <f t="array" ref="BD17">IF(OR(BB17="",AY17="",AZ17="",AW17="",BA17="",AX17=""),"",_xlfn.IFS((IFERROR(VALUE(TRIM(SUBSTITUTE(BB17,CHAR(160),""))),0))&gt;(IFERROR(VALUE(TRIM(SUBSTITUTE(AY17,CHAR(160),""))),0)),"KO : Le montant retenu TTC est supérieur au montant raisonnable TTC. Merci de revoir la ligne de dépense ou plafonner son montant.",(IFERROR(VALUE(TRIM(SUBSTITUTE(AZ17,CHAR(160),""))),0))&gt;(IFERROR(VALUE(TRIM(SUBSTITUTE(AW17,CHAR(160),""))),0)),"Attention : Le montant retenu HT est supérieur au montant HT raisonnable. Merci de revoir la ligne de dépense, plafonner son montant, ou justifier la reventillation HT / TVA.",(IFERROR(VALUE(TRIM(SUBSTITUTE(BA17,CHAR(160),""))),0))&gt;(IFERROR(VALUE(TRIM(SUBSTITUTE(AX17,CHAR(160),""))),0)),"Attention : Le montant TVA retenu est supérieur au montant TVA raisonnable. Merci de revoir la ligne de dépense, plafonner son montant, ou justifier la reventillation HT / TVA.",(IFERROR(VALUE(TRIM(SUBSTITUTE(BB17,CHAR(160),""))),0))=0,"",(IFERROR(VALUE(TRIM(SUBSTITUTE(AY17,CHAR(160),""))),0))=(IFERROR(VALUE(TRIM(SUBSTITUTE(BB17,CHAR(160),""))),0)),"OK",(IFERROR(VALUE(TRIM(SUBSTITUTE(AY17,CHAR(160),""))),0))&gt;(IFERROR(VALUE(TRIM(SUBSTITUTE(BB17,CHAR(160),""))),0))," OK : Montant instruit inférieur au montant raisonnable.",TRUE,""))</f>
        <v/>
      </c>
      <c r="BE17" s="139" t="str" cm="1">
        <f t="array" ref="BE17">IF(OR(BB17="",Y17="",AZ17="",W17="",BA17="",X17=""),"",_xlfn.IFS((IFERROR(VALUE(TRIM(SUBSTITUTE(BB17,CHAR(160),""))),0))&gt;(IFERROR(VALUE(TRIM(SUBSTITUTE(Y17,CHAR(160),""))),0)),"KO : Le montant retenu TTC est supérieur au montant présenté TTC. Merci de revoir la ligne de dépense ou plafonner son montant.",(IFERROR(VALUE(TRIM(SUBSTITUTE(AZ17,CHAR(160),""))),0))&gt;(IFERROR(VALUE(TRIM(SUBSTITUTE(W17,CHAR(160),""))),0)),"Attention : Le montant retenu HT est supérieur au montant HT présenté. Merci de revoir la ligne de dépense,plafonner son montant,ou justifier la reventillation HT/TVA.",(IFERROR(VALUE(TRIM(SUBSTITUTE(BA17,CHAR(160),""))),0))&gt;(IFERROR(VALUE(TRIM(SUBSTITUTE(X17,CHAR(160),""))),0)),"Attention : Le montant TVA retenu est supérieur au montant TVA présenté. Merci de revoir la ligne de dépense,plafonner son montant,ou justifier la reventillation HT/TVA.",(IFERROR(VALUE(TRIM(SUBSTITUTE(Y17,CHAR(160),""))),0))=0,"",(IFERROR(VALUE(TRIM(SUBSTITUTE(BB17,CHAR(160),""))),0))=(IFERROR(VALUE(TRIM(SUBSTITUTE(Y17,CHAR(160),""))),0)),"OK",
OR((IFERROR(VALUE(TRIM(SUBSTITUTE(BB17,CHAR(160),""))),0))=0,(IFERROR(VALUE(TRIM(SUBSTITUTE(AZ17,CHAR(160),""))),0))=0),"Attention : montant présenté entièrement écarté",(IFERROR(VALUE(TRIM(SUBSTITUTE(BB17,CHAR(160),""))),0))&lt;(IFERROR(VALUE(TRIM(SUBSTITUTE(Y17,CHAR(160),""))),0)),"Attention : montant présenté partiellement écarté",TRUE,""))</f>
        <v/>
      </c>
      <c r="BF17" s="33" t="str">
        <f t="shared" si="27"/>
        <v/>
      </c>
      <c r="BG17" s="33" t="str">
        <f t="shared" si="28"/>
        <v/>
      </c>
      <c r="BH17" s="10" t="str">
        <f t="shared" si="29"/>
        <v/>
      </c>
      <c r="BI17" s="35"/>
    </row>
    <row r="18" spans="1:61" ht="15" customHeight="1">
      <c r="A18" s="52">
        <v>7</v>
      </c>
      <c r="B18" s="539"/>
      <c r="C18" s="206"/>
      <c r="D18" s="208"/>
      <c r="E18" s="206"/>
      <c r="F18" s="206"/>
      <c r="G18" s="117"/>
      <c r="H18" s="117"/>
      <c r="I18" s="117"/>
      <c r="J18" s="117"/>
      <c r="K18" s="206"/>
      <c r="L18" s="206"/>
      <c r="M18" s="100"/>
      <c r="N18" s="4"/>
      <c r="O18" s="27" t="str">
        <f t="shared" si="0"/>
        <v/>
      </c>
      <c r="P18" s="5"/>
      <c r="Q18" s="4"/>
      <c r="R18" s="27" t="str">
        <f t="shared" si="1"/>
        <v/>
      </c>
      <c r="S18" s="6"/>
      <c r="T18" s="4"/>
      <c r="U18" s="101" t="str">
        <f t="shared" si="2"/>
        <v/>
      </c>
      <c r="V18" s="110"/>
      <c r="W18" s="109" t="str" cm="1">
        <f t="array" ref="W18">IF((_xlfn.IFS(TRIM(SUBSTITUTE(V18,CHAR(160),""))="Devis 1",IFERROR(VALUE(TRIM(SUBSTITUTE(M18,CHAR(160),""))),0),TRIM(SUBSTITUTE(V18,CHAR(160),""))="Devis 2",IFERROR(VALUE(TRIM(SUBSTITUTE(P18,CHAR(160),""))),0),TRIM(SUBSTITUTE(V18,CHAR(160),""))="Devis 3",IFERROR(VALUE(TRIM(SUBSTITUTE(S18,CHAR(160),""))),0),TRUE,0)*IFERROR(VALUE(TRIM(SUBSTITUTE(D18,CHAR(160),""))),0))=0,"",_xlfn.IFS(TRIM(SUBSTITUTE(V18,CHAR(160),""))="Devis 1",IFERROR(VALUE(TRIM(SUBSTITUTE(M18,CHAR(160),""))),0),TRIM(SUBSTITUTE(V18,CHAR(160),""))="Devis 2",IFERROR(VALUE(TRIM(SUBSTITUTE(P18,CHAR(160),""))),0),TRIM(SUBSTITUTE(V18,CHAR(160),""))="Devis 3",IFERROR(VALUE(TRIM(SUBSTITUTE(S18,CHAR(160),""))),0),TRUE,0)*IFERROR(VALUE(TRIM(SUBSTITUTE(D18,CHAR(160),""))),0))</f>
        <v/>
      </c>
      <c r="X18" s="54" t="str" cm="1">
        <f t="array" ref="X18">IF(_xlfn.IFS(TRIM(SUBSTITUTE(V18,CHAR(160),""))="Devis 1",IFERROR(VALUE(TRIM(SUBSTITUTE(N18,CHAR(160),""))),0),TRIM(SUBSTITUTE(V18,CHAR(160),""))="Devis 2",IFERROR(VALUE(TRIM(SUBSTITUTE(Q18,CHAR(160),""))),0),TRIM(SUBSTITUTE(V18,CHAR(160),""))="Devis 3",IFERROR(VALUE(TRIM(SUBSTITUTE(T18,CHAR(160),""))),0),TRUE,0)*IFERROR(VALUE(TRIM(SUBSTITUTE(D18,CHAR(160),""))),0)=0,IF(W18&lt;&gt;"",0,""),_xlfn.IFS(TRIM(SUBSTITUTE(V18,CHAR(160),""))="Devis 1",IFERROR(VALUE(TRIM(SUBSTITUTE(N18,CHAR(160),""))),0),TRIM(SUBSTITUTE(V18,CHAR(160),""))="Devis 2",IFERROR(VALUE(TRIM(SUBSTITUTE(Q18,CHAR(160),""))),0),TRIM(SUBSTITUTE(V18,CHAR(160),""))="Devis 3",IFERROR(VALUE(TRIM(SUBSTITUTE(T18,CHAR(160),""))),0),TRUE,0)*IFERROR(VALUE(TRIM(SUBSTITUTE(D18,CHAR(160),""))),0))</f>
        <v/>
      </c>
      <c r="Y18" s="112" t="str">
        <f t="shared" si="3"/>
        <v/>
      </c>
      <c r="Z18" s="113"/>
      <c r="AA18" s="130" t="str">
        <f t="shared" si="4"/>
        <v/>
      </c>
      <c r="AB18" s="130" t="str">
        <f t="shared" si="5"/>
        <v/>
      </c>
      <c r="AC18" s="130" t="str">
        <f t="shared" si="6"/>
        <v/>
      </c>
      <c r="AD18" s="130" t="str">
        <f t="shared" si="7"/>
        <v/>
      </c>
      <c r="AE18" s="130" t="str">
        <f t="shared" si="8"/>
        <v/>
      </c>
      <c r="AF18" s="130" t="str">
        <f t="shared" si="9"/>
        <v/>
      </c>
      <c r="AG18" s="130" t="str">
        <f t="shared" si="10"/>
        <v/>
      </c>
      <c r="AH18" s="130" t="str">
        <f t="shared" si="11"/>
        <v/>
      </c>
      <c r="AI18" s="130"/>
      <c r="AJ18" s="130" t="str">
        <f t="shared" si="12"/>
        <v/>
      </c>
      <c r="AK18" s="130" t="str">
        <f t="shared" si="13"/>
        <v/>
      </c>
      <c r="AL18" s="29" t="str">
        <f t="shared" si="14"/>
        <v/>
      </c>
      <c r="AM18" s="9" t="str">
        <f t="shared" si="15"/>
        <v/>
      </c>
      <c r="AN18" s="27" t="str">
        <f t="shared" si="16"/>
        <v/>
      </c>
      <c r="AO18" s="30" t="str">
        <f t="shared" si="17"/>
        <v/>
      </c>
      <c r="AP18" s="9" t="str">
        <f t="shared" si="18"/>
        <v/>
      </c>
      <c r="AQ18" s="27" t="str">
        <f t="shared" si="19"/>
        <v/>
      </c>
      <c r="AR18" s="31" t="str">
        <f t="shared" si="20"/>
        <v/>
      </c>
      <c r="AS18" s="9" t="str">
        <f t="shared" si="21"/>
        <v/>
      </c>
      <c r="AT18" s="32" t="str">
        <f t="shared" si="22"/>
        <v/>
      </c>
      <c r="AU18" s="28" t="str">
        <f t="shared" si="23"/>
        <v/>
      </c>
      <c r="AV18" s="136"/>
      <c r="AW18" s="33" t="str">
        <f t="shared" si="24"/>
        <v/>
      </c>
      <c r="AX18" s="33" t="str">
        <f t="shared" si="25"/>
        <v/>
      </c>
      <c r="AY18" s="33" t="str">
        <f t="shared" si="26"/>
        <v/>
      </c>
      <c r="AZ18" s="55" t="str" cm="1">
        <f t="array" ref="AZ18">IF($AC18="","",IF((IFERROR(_xlfn.IFS($AU18="Devis 1",(IFERROR(VALUE(TRIM(SUBSTITUTE(AL18,CHAR(160),""))),0)),$AU18="Devis 2",(IFERROR(VALUE(TRIM(SUBSTITUTE(AO18,CHAR(160),""))),0)),$AU18="Devis 3",(IFERROR(VALUE(TRIM(SUBSTITUTE(AR18,CHAR(160),""))),0))),0))*(IFERROR(VALUE(TRIM(SUBSTITUTE($AC18,CHAR(160),""))),0))=0,"",(IFERROR(_xlfn.IFS($AU18="Devis 1",(IFERROR(VALUE(TRIM(SUBSTITUTE(AL18,CHAR(160),""))),0)),$AU18="Devis 2",(IFERROR(VALUE(TRIM(SUBSTITUTE(AO18,CHAR(160),""))),0)),$AU18="Devis 3",(IFERROR(VALUE(TRIM(SUBSTITUTE(AR18,CHAR(160),""))),0))),0))*(IFERROR(VALUE(TRIM(SUBSTITUTE($AC18,CHAR(160),""))),0))))</f>
        <v/>
      </c>
      <c r="BA18" s="55" t="str" cm="1">
        <f t="array" ref="BA18">IF($AC18="","",IF((IFERROR(_xlfn.IFS(TRIM(SUBSTITUTE($AU18,CHAR(160),""))="Devis 1", IFERROR(VALUE(TRIM(SUBSTITUTE(AM18,CHAR(160),""))),0),TRIM(SUBSTITUTE($AU18,CHAR(160),""))="Devis 2", IFERROR(VALUE(TRIM(SUBSTITUTE(AP18,CHAR(160),""))),0),TRIM(SUBSTITUTE($AU18,CHAR(160),""))="Devis 3", IFERROR(VALUE(TRIM(SUBSTITUTE(AS18,CHAR(160),""))),0)),0) * IFERROR(VALUE(TRIM(SUBSTITUTE($AC18,CHAR(160),""))),0)) = 0,IF(AZ18&lt;&gt;"",0,""),(IFERROR(_xlfn.IFS(TRIM(SUBSTITUTE($AU18,CHAR(160),""))="Devis 1", IFERROR(VALUE(TRIM(SUBSTITUTE(AM18,CHAR(160),""))),0),TRIM(SUBSTITUTE($AU18,CHAR(160),""))="Devis 2", IFERROR(VALUE(TRIM(SUBSTITUTE(AP18,CHAR(160),""))),0),TRIM(SUBSTITUTE($AU18,CHAR(160),""))="Devis 3", IFERROR(VALUE(TRIM(SUBSTITUTE(AS18,CHAR(160),""))),0)),0) * IFERROR(VALUE(TRIM(SUBSTITUTE($AC18,CHAR(160),""))),0))))</f>
        <v/>
      </c>
      <c r="BB18" s="55" t="str" cm="1">
        <f t="array" ref="BB18">IF($AC18="","",IF(IFERROR(_xlfn.IFS($AU18="Devis 1",IFERROR(VALUE(TRIM(SUBSTITUTE(AN18,CHAR(160),""))),0),$AU18="Devis 2",IFERROR(VALUE(TRIM(SUBSTITUTE(AQ18,CHAR(160),""))),0),$AU18="Devis 3",IFERROR(VALUE(TRIM(SUBSTITUTE(AT18,CHAR(160),""))),0)),0)*IFERROR(VALUE(TRIM(SUBSTITUTE($AC18,CHAR(160),""))),0)=0,"",IFERROR(_xlfn.IFS($AU18="Devis 1",IFERROR(VALUE(TRIM(SUBSTITUTE(AN18,CHAR(160),""))),0),$AU18="Devis 2",IFERROR(VALUE(TRIM(SUBSTITUTE(AQ18,CHAR(160),""))),0),$AU18="Devis 3",IFERROR(VALUE(TRIM(SUBSTITUTE(AT18,CHAR(160),""))),0)),0)*IFERROR(VALUE(TRIM(SUBSTITUTE($AC18,CHAR(160),""))),0)))</f>
        <v/>
      </c>
      <c r="BC18" s="34"/>
      <c r="BD18" s="8" t="str" cm="1">
        <f t="array" ref="BD18">IF(OR(BB18="",AY18="",AZ18="",AW18="",BA18="",AX18=""),"",_xlfn.IFS((IFERROR(VALUE(TRIM(SUBSTITUTE(BB18,CHAR(160),""))),0))&gt;(IFERROR(VALUE(TRIM(SUBSTITUTE(AY18,CHAR(160),""))),0)),"KO : Le montant retenu TTC est supérieur au montant raisonnable TTC. Merci de revoir la ligne de dépense ou plafonner son montant.",(IFERROR(VALUE(TRIM(SUBSTITUTE(AZ18,CHAR(160),""))),0))&gt;(IFERROR(VALUE(TRIM(SUBSTITUTE(AW18,CHAR(160),""))),0)),"Attention : Le montant retenu HT est supérieur au montant HT raisonnable. Merci de revoir la ligne de dépense, plafonner son montant, ou justifier la reventillation HT / TVA.",(IFERROR(VALUE(TRIM(SUBSTITUTE(BA18,CHAR(160),""))),0))&gt;(IFERROR(VALUE(TRIM(SUBSTITUTE(AX18,CHAR(160),""))),0)),"Attention : Le montant TVA retenu est supérieur au montant TVA raisonnable. Merci de revoir la ligne de dépense, plafonner son montant, ou justifier la reventillation HT / TVA.",(IFERROR(VALUE(TRIM(SUBSTITUTE(BB18,CHAR(160),""))),0))=0,"",(IFERROR(VALUE(TRIM(SUBSTITUTE(AY18,CHAR(160),""))),0))=(IFERROR(VALUE(TRIM(SUBSTITUTE(BB18,CHAR(160),""))),0)),"OK",(IFERROR(VALUE(TRIM(SUBSTITUTE(AY18,CHAR(160),""))),0))&gt;(IFERROR(VALUE(TRIM(SUBSTITUTE(BB18,CHAR(160),""))),0))," OK : Montant instruit inférieur au montant raisonnable.",TRUE,""))</f>
        <v/>
      </c>
      <c r="BE18" s="139" t="str" cm="1">
        <f t="array" ref="BE18">IF(OR(BB18="",Y18="",AZ18="",W18="",BA18="",X18=""),"",_xlfn.IFS((IFERROR(VALUE(TRIM(SUBSTITUTE(BB18,CHAR(160),""))),0))&gt;(IFERROR(VALUE(TRIM(SUBSTITUTE(Y18,CHAR(160),""))),0)),"KO : Le montant retenu TTC est supérieur au montant présenté TTC. Merci de revoir la ligne de dépense ou plafonner son montant.",(IFERROR(VALUE(TRIM(SUBSTITUTE(AZ18,CHAR(160),""))),0))&gt;(IFERROR(VALUE(TRIM(SUBSTITUTE(W18,CHAR(160),""))),0)),"Attention : Le montant retenu HT est supérieur au montant HT présenté. Merci de revoir la ligne de dépense,plafonner son montant,ou justifier la reventillation HT/TVA.",(IFERROR(VALUE(TRIM(SUBSTITUTE(BA18,CHAR(160),""))),0))&gt;(IFERROR(VALUE(TRIM(SUBSTITUTE(X18,CHAR(160),""))),0)),"Attention : Le montant TVA retenu est supérieur au montant TVA présenté. Merci de revoir la ligne de dépense,plafonner son montant,ou justifier la reventillation HT/TVA.",(IFERROR(VALUE(TRIM(SUBSTITUTE(Y18,CHAR(160),""))),0))=0,"",(IFERROR(VALUE(TRIM(SUBSTITUTE(BB18,CHAR(160),""))),0))=(IFERROR(VALUE(TRIM(SUBSTITUTE(Y18,CHAR(160),""))),0)),"OK",
OR((IFERROR(VALUE(TRIM(SUBSTITUTE(BB18,CHAR(160),""))),0))=0,(IFERROR(VALUE(TRIM(SUBSTITUTE(AZ18,CHAR(160),""))),0))=0),"Attention : montant présenté entièrement écarté",(IFERROR(VALUE(TRIM(SUBSTITUTE(BB18,CHAR(160),""))),0))&lt;(IFERROR(VALUE(TRIM(SUBSTITUTE(Y18,CHAR(160),""))),0)),"Attention : montant présenté partiellement écarté",TRUE,""))</f>
        <v/>
      </c>
      <c r="BF18" s="33" t="str">
        <f t="shared" si="27"/>
        <v/>
      </c>
      <c r="BG18" s="33" t="str">
        <f t="shared" si="28"/>
        <v/>
      </c>
      <c r="BH18" s="10" t="str">
        <f t="shared" si="29"/>
        <v/>
      </c>
      <c r="BI18" s="35"/>
    </row>
    <row r="19" spans="1:61" ht="15" customHeight="1">
      <c r="A19" s="52">
        <v>8</v>
      </c>
      <c r="B19" s="539"/>
      <c r="C19" s="206"/>
      <c r="D19" s="208"/>
      <c r="E19" s="206"/>
      <c r="F19" s="206"/>
      <c r="G19" s="117"/>
      <c r="H19" s="117"/>
      <c r="I19" s="117"/>
      <c r="J19" s="117"/>
      <c r="K19" s="206"/>
      <c r="L19" s="206"/>
      <c r="M19" s="100"/>
      <c r="N19" s="4"/>
      <c r="O19" s="27" t="str">
        <f t="shared" si="0"/>
        <v/>
      </c>
      <c r="P19" s="5"/>
      <c r="Q19" s="4"/>
      <c r="R19" s="27" t="str">
        <f t="shared" si="1"/>
        <v/>
      </c>
      <c r="S19" s="6"/>
      <c r="T19" s="4"/>
      <c r="U19" s="101" t="str">
        <f t="shared" si="2"/>
        <v/>
      </c>
      <c r="V19" s="110"/>
      <c r="W19" s="109" t="str" cm="1">
        <f t="array" ref="W19">IF((_xlfn.IFS(TRIM(SUBSTITUTE(V19,CHAR(160),""))="Devis 1",IFERROR(VALUE(TRIM(SUBSTITUTE(M19,CHAR(160),""))),0),TRIM(SUBSTITUTE(V19,CHAR(160),""))="Devis 2",IFERROR(VALUE(TRIM(SUBSTITUTE(P19,CHAR(160),""))),0),TRIM(SUBSTITUTE(V19,CHAR(160),""))="Devis 3",IFERROR(VALUE(TRIM(SUBSTITUTE(S19,CHAR(160),""))),0),TRUE,0)*IFERROR(VALUE(TRIM(SUBSTITUTE(D19,CHAR(160),""))),0))=0,"",_xlfn.IFS(TRIM(SUBSTITUTE(V19,CHAR(160),""))="Devis 1",IFERROR(VALUE(TRIM(SUBSTITUTE(M19,CHAR(160),""))),0),TRIM(SUBSTITUTE(V19,CHAR(160),""))="Devis 2",IFERROR(VALUE(TRIM(SUBSTITUTE(P19,CHAR(160),""))),0),TRIM(SUBSTITUTE(V19,CHAR(160),""))="Devis 3",IFERROR(VALUE(TRIM(SUBSTITUTE(S19,CHAR(160),""))),0),TRUE,0)*IFERROR(VALUE(TRIM(SUBSTITUTE(D19,CHAR(160),""))),0))</f>
        <v/>
      </c>
      <c r="X19" s="54" t="str" cm="1">
        <f t="array" ref="X19">IF(_xlfn.IFS(TRIM(SUBSTITUTE(V19,CHAR(160),""))="Devis 1",IFERROR(VALUE(TRIM(SUBSTITUTE(N19,CHAR(160),""))),0),TRIM(SUBSTITUTE(V19,CHAR(160),""))="Devis 2",IFERROR(VALUE(TRIM(SUBSTITUTE(Q19,CHAR(160),""))),0),TRIM(SUBSTITUTE(V19,CHAR(160),""))="Devis 3",IFERROR(VALUE(TRIM(SUBSTITUTE(T19,CHAR(160),""))),0),TRUE,0)*IFERROR(VALUE(TRIM(SUBSTITUTE(D19,CHAR(160),""))),0)=0,IF(W19&lt;&gt;"",0,""),_xlfn.IFS(TRIM(SUBSTITUTE(V19,CHAR(160),""))="Devis 1",IFERROR(VALUE(TRIM(SUBSTITUTE(N19,CHAR(160),""))),0),TRIM(SUBSTITUTE(V19,CHAR(160),""))="Devis 2",IFERROR(VALUE(TRIM(SUBSTITUTE(Q19,CHAR(160),""))),0),TRIM(SUBSTITUTE(V19,CHAR(160),""))="Devis 3",IFERROR(VALUE(TRIM(SUBSTITUTE(T19,CHAR(160),""))),0),TRUE,0)*IFERROR(VALUE(TRIM(SUBSTITUTE(D19,CHAR(160),""))),0))</f>
        <v/>
      </c>
      <c r="Y19" s="112" t="str">
        <f t="shared" si="3"/>
        <v/>
      </c>
      <c r="Z19" s="113"/>
      <c r="AA19" s="130" t="str">
        <f t="shared" si="4"/>
        <v/>
      </c>
      <c r="AB19" s="130" t="str">
        <f t="shared" si="5"/>
        <v/>
      </c>
      <c r="AC19" s="130" t="str">
        <f t="shared" si="6"/>
        <v/>
      </c>
      <c r="AD19" s="130" t="str">
        <f t="shared" si="7"/>
        <v/>
      </c>
      <c r="AE19" s="130" t="str">
        <f t="shared" si="8"/>
        <v/>
      </c>
      <c r="AF19" s="130" t="str">
        <f t="shared" si="9"/>
        <v/>
      </c>
      <c r="AG19" s="130" t="str">
        <f t="shared" si="10"/>
        <v/>
      </c>
      <c r="AH19" s="130" t="str">
        <f t="shared" si="11"/>
        <v/>
      </c>
      <c r="AI19" s="130"/>
      <c r="AJ19" s="130" t="str">
        <f t="shared" si="12"/>
        <v/>
      </c>
      <c r="AK19" s="130" t="str">
        <f t="shared" si="13"/>
        <v/>
      </c>
      <c r="AL19" s="29" t="str">
        <f t="shared" si="14"/>
        <v/>
      </c>
      <c r="AM19" s="9" t="str">
        <f t="shared" si="15"/>
        <v/>
      </c>
      <c r="AN19" s="27" t="str">
        <f t="shared" si="16"/>
        <v/>
      </c>
      <c r="AO19" s="30" t="str">
        <f t="shared" si="17"/>
        <v/>
      </c>
      <c r="AP19" s="9" t="str">
        <f t="shared" si="18"/>
        <v/>
      </c>
      <c r="AQ19" s="27" t="str">
        <f t="shared" si="19"/>
        <v/>
      </c>
      <c r="AR19" s="31" t="str">
        <f t="shared" si="20"/>
        <v/>
      </c>
      <c r="AS19" s="9" t="str">
        <f t="shared" si="21"/>
        <v/>
      </c>
      <c r="AT19" s="32" t="str">
        <f t="shared" si="22"/>
        <v/>
      </c>
      <c r="AU19" s="28" t="str">
        <f t="shared" si="23"/>
        <v/>
      </c>
      <c r="AV19" s="136"/>
      <c r="AW19" s="33" t="str">
        <f t="shared" si="24"/>
        <v/>
      </c>
      <c r="AX19" s="33" t="str">
        <f t="shared" si="25"/>
        <v/>
      </c>
      <c r="AY19" s="33" t="str">
        <f t="shared" si="26"/>
        <v/>
      </c>
      <c r="AZ19" s="55" t="str" cm="1">
        <f t="array" ref="AZ19">IF($AC19="","",IF((IFERROR(_xlfn.IFS($AU19="Devis 1",(IFERROR(VALUE(TRIM(SUBSTITUTE(AL19,CHAR(160),""))),0)),$AU19="Devis 2",(IFERROR(VALUE(TRIM(SUBSTITUTE(AO19,CHAR(160),""))),0)),$AU19="Devis 3",(IFERROR(VALUE(TRIM(SUBSTITUTE(AR19,CHAR(160),""))),0))),0))*(IFERROR(VALUE(TRIM(SUBSTITUTE($AC19,CHAR(160),""))),0))=0,"",(IFERROR(_xlfn.IFS($AU19="Devis 1",(IFERROR(VALUE(TRIM(SUBSTITUTE(AL19,CHAR(160),""))),0)),$AU19="Devis 2",(IFERROR(VALUE(TRIM(SUBSTITUTE(AO19,CHAR(160),""))),0)),$AU19="Devis 3",(IFERROR(VALUE(TRIM(SUBSTITUTE(AR19,CHAR(160),""))),0))),0))*(IFERROR(VALUE(TRIM(SUBSTITUTE($AC19,CHAR(160),""))),0))))</f>
        <v/>
      </c>
      <c r="BA19" s="55" t="str" cm="1">
        <f t="array" ref="BA19">IF($AC19="","",IF((IFERROR(_xlfn.IFS(TRIM(SUBSTITUTE($AU19,CHAR(160),""))="Devis 1", IFERROR(VALUE(TRIM(SUBSTITUTE(AM19,CHAR(160),""))),0),TRIM(SUBSTITUTE($AU19,CHAR(160),""))="Devis 2", IFERROR(VALUE(TRIM(SUBSTITUTE(AP19,CHAR(160),""))),0),TRIM(SUBSTITUTE($AU19,CHAR(160),""))="Devis 3", IFERROR(VALUE(TRIM(SUBSTITUTE(AS19,CHAR(160),""))),0)),0) * IFERROR(VALUE(TRIM(SUBSTITUTE($AC19,CHAR(160),""))),0)) = 0,IF(AZ19&lt;&gt;"",0,""),(IFERROR(_xlfn.IFS(TRIM(SUBSTITUTE($AU19,CHAR(160),""))="Devis 1", IFERROR(VALUE(TRIM(SUBSTITUTE(AM19,CHAR(160),""))),0),TRIM(SUBSTITUTE($AU19,CHAR(160),""))="Devis 2", IFERROR(VALUE(TRIM(SUBSTITUTE(AP19,CHAR(160),""))),0),TRIM(SUBSTITUTE($AU19,CHAR(160),""))="Devis 3", IFERROR(VALUE(TRIM(SUBSTITUTE(AS19,CHAR(160),""))),0)),0) * IFERROR(VALUE(TRIM(SUBSTITUTE($AC19,CHAR(160),""))),0))))</f>
        <v/>
      </c>
      <c r="BB19" s="55" t="str" cm="1">
        <f t="array" ref="BB19">IF($AC19="","",IF(IFERROR(_xlfn.IFS($AU19="Devis 1",IFERROR(VALUE(TRIM(SUBSTITUTE(AN19,CHAR(160),""))),0),$AU19="Devis 2",IFERROR(VALUE(TRIM(SUBSTITUTE(AQ19,CHAR(160),""))),0),$AU19="Devis 3",IFERROR(VALUE(TRIM(SUBSTITUTE(AT19,CHAR(160),""))),0)),0)*IFERROR(VALUE(TRIM(SUBSTITUTE($AC19,CHAR(160),""))),0)=0,"",IFERROR(_xlfn.IFS($AU19="Devis 1",IFERROR(VALUE(TRIM(SUBSTITUTE(AN19,CHAR(160),""))),0),$AU19="Devis 2",IFERROR(VALUE(TRIM(SUBSTITUTE(AQ19,CHAR(160),""))),0),$AU19="Devis 3",IFERROR(VALUE(TRIM(SUBSTITUTE(AT19,CHAR(160),""))),0)),0)*IFERROR(VALUE(TRIM(SUBSTITUTE($AC19,CHAR(160),""))),0)))</f>
        <v/>
      </c>
      <c r="BC19" s="34"/>
      <c r="BD19" s="8" t="str" cm="1">
        <f t="array" ref="BD19">IF(OR(BB19="",AY19="",AZ19="",AW19="",BA19="",AX19=""),"",_xlfn.IFS((IFERROR(VALUE(TRIM(SUBSTITUTE(BB19,CHAR(160),""))),0))&gt;(IFERROR(VALUE(TRIM(SUBSTITUTE(AY19,CHAR(160),""))),0)),"KO : Le montant retenu TTC est supérieur au montant raisonnable TTC. Merci de revoir la ligne de dépense ou plafonner son montant.",(IFERROR(VALUE(TRIM(SUBSTITUTE(AZ19,CHAR(160),""))),0))&gt;(IFERROR(VALUE(TRIM(SUBSTITUTE(AW19,CHAR(160),""))),0)),"Attention : Le montant retenu HT est supérieur au montant HT raisonnable. Merci de revoir la ligne de dépense, plafonner son montant, ou justifier la reventillation HT / TVA.",(IFERROR(VALUE(TRIM(SUBSTITUTE(BA19,CHAR(160),""))),0))&gt;(IFERROR(VALUE(TRIM(SUBSTITUTE(AX19,CHAR(160),""))),0)),"Attention : Le montant TVA retenu est supérieur au montant TVA raisonnable. Merci de revoir la ligne de dépense, plafonner son montant, ou justifier la reventillation HT / TVA.",(IFERROR(VALUE(TRIM(SUBSTITUTE(BB19,CHAR(160),""))),0))=0,"",(IFERROR(VALUE(TRIM(SUBSTITUTE(AY19,CHAR(160),""))),0))=(IFERROR(VALUE(TRIM(SUBSTITUTE(BB19,CHAR(160),""))),0)),"OK",(IFERROR(VALUE(TRIM(SUBSTITUTE(AY19,CHAR(160),""))),0))&gt;(IFERROR(VALUE(TRIM(SUBSTITUTE(BB19,CHAR(160),""))),0))," OK : Montant instruit inférieur au montant raisonnable.",TRUE,""))</f>
        <v/>
      </c>
      <c r="BE19" s="139" t="str" cm="1">
        <f t="array" ref="BE19">IF(OR(BB19="",Y19="",AZ19="",W19="",BA19="",X19=""),"",_xlfn.IFS((IFERROR(VALUE(TRIM(SUBSTITUTE(BB19,CHAR(160),""))),0))&gt;(IFERROR(VALUE(TRIM(SUBSTITUTE(Y19,CHAR(160),""))),0)),"KO : Le montant retenu TTC est supérieur au montant présenté TTC. Merci de revoir la ligne de dépense ou plafonner son montant.",(IFERROR(VALUE(TRIM(SUBSTITUTE(AZ19,CHAR(160),""))),0))&gt;(IFERROR(VALUE(TRIM(SUBSTITUTE(W19,CHAR(160),""))),0)),"Attention : Le montant retenu HT est supérieur au montant HT présenté. Merci de revoir la ligne de dépense,plafonner son montant,ou justifier la reventillation HT/TVA.",(IFERROR(VALUE(TRIM(SUBSTITUTE(BA19,CHAR(160),""))),0))&gt;(IFERROR(VALUE(TRIM(SUBSTITUTE(X19,CHAR(160),""))),0)),"Attention : Le montant TVA retenu est supérieur au montant TVA présenté. Merci de revoir la ligne de dépense,plafonner son montant,ou justifier la reventillation HT/TVA.",(IFERROR(VALUE(TRIM(SUBSTITUTE(Y19,CHAR(160),""))),0))=0,"",(IFERROR(VALUE(TRIM(SUBSTITUTE(BB19,CHAR(160),""))),0))=(IFERROR(VALUE(TRIM(SUBSTITUTE(Y19,CHAR(160),""))),0)),"OK",
OR((IFERROR(VALUE(TRIM(SUBSTITUTE(BB19,CHAR(160),""))),0))=0,(IFERROR(VALUE(TRIM(SUBSTITUTE(AZ19,CHAR(160),""))),0))=0),"Attention : montant présenté entièrement écarté",(IFERROR(VALUE(TRIM(SUBSTITUTE(BB19,CHAR(160),""))),0))&lt;(IFERROR(VALUE(TRIM(SUBSTITUTE(Y19,CHAR(160),""))),0)),"Attention : montant présenté partiellement écarté",TRUE,""))</f>
        <v/>
      </c>
      <c r="BF19" s="33" t="str">
        <f t="shared" si="27"/>
        <v/>
      </c>
      <c r="BG19" s="33" t="str">
        <f t="shared" si="28"/>
        <v/>
      </c>
      <c r="BH19" s="10" t="str">
        <f t="shared" si="29"/>
        <v/>
      </c>
      <c r="BI19" s="35"/>
    </row>
    <row r="20" spans="1:61" ht="15" customHeight="1">
      <c r="A20" s="52">
        <v>9</v>
      </c>
      <c r="B20" s="539"/>
      <c r="C20" s="206"/>
      <c r="D20" s="208"/>
      <c r="E20" s="206"/>
      <c r="F20" s="206"/>
      <c r="G20" s="117"/>
      <c r="H20" s="117"/>
      <c r="I20" s="117"/>
      <c r="J20" s="117"/>
      <c r="K20" s="206"/>
      <c r="L20" s="206"/>
      <c r="M20" s="100"/>
      <c r="N20" s="4"/>
      <c r="O20" s="27" t="str">
        <f t="shared" si="0"/>
        <v/>
      </c>
      <c r="P20" s="5"/>
      <c r="Q20" s="4"/>
      <c r="R20" s="27" t="str">
        <f t="shared" si="1"/>
        <v/>
      </c>
      <c r="S20" s="6"/>
      <c r="T20" s="4"/>
      <c r="U20" s="101" t="str">
        <f t="shared" si="2"/>
        <v/>
      </c>
      <c r="V20" s="110"/>
      <c r="W20" s="109" t="str" cm="1">
        <f t="array" ref="W20">IF((_xlfn.IFS(TRIM(SUBSTITUTE(V20,CHAR(160),""))="Devis 1",IFERROR(VALUE(TRIM(SUBSTITUTE(M20,CHAR(160),""))),0),TRIM(SUBSTITUTE(V20,CHAR(160),""))="Devis 2",IFERROR(VALUE(TRIM(SUBSTITUTE(P20,CHAR(160),""))),0),TRIM(SUBSTITUTE(V20,CHAR(160),""))="Devis 3",IFERROR(VALUE(TRIM(SUBSTITUTE(S20,CHAR(160),""))),0),TRUE,0)*IFERROR(VALUE(TRIM(SUBSTITUTE(D20,CHAR(160),""))),0))=0,"",_xlfn.IFS(TRIM(SUBSTITUTE(V20,CHAR(160),""))="Devis 1",IFERROR(VALUE(TRIM(SUBSTITUTE(M20,CHAR(160),""))),0),TRIM(SUBSTITUTE(V20,CHAR(160),""))="Devis 2",IFERROR(VALUE(TRIM(SUBSTITUTE(P20,CHAR(160),""))),0),TRIM(SUBSTITUTE(V20,CHAR(160),""))="Devis 3",IFERROR(VALUE(TRIM(SUBSTITUTE(S20,CHAR(160),""))),0),TRUE,0)*IFERROR(VALUE(TRIM(SUBSTITUTE(D20,CHAR(160),""))),0))</f>
        <v/>
      </c>
      <c r="X20" s="54" t="str" cm="1">
        <f t="array" ref="X20">IF(_xlfn.IFS(TRIM(SUBSTITUTE(V20,CHAR(160),""))="Devis 1",IFERROR(VALUE(TRIM(SUBSTITUTE(N20,CHAR(160),""))),0),TRIM(SUBSTITUTE(V20,CHAR(160),""))="Devis 2",IFERROR(VALUE(TRIM(SUBSTITUTE(Q20,CHAR(160),""))),0),TRIM(SUBSTITUTE(V20,CHAR(160),""))="Devis 3",IFERROR(VALUE(TRIM(SUBSTITUTE(T20,CHAR(160),""))),0),TRUE,0)*IFERROR(VALUE(TRIM(SUBSTITUTE(D20,CHAR(160),""))),0)=0,IF(W20&lt;&gt;"",0,""),_xlfn.IFS(TRIM(SUBSTITUTE(V20,CHAR(160),""))="Devis 1",IFERROR(VALUE(TRIM(SUBSTITUTE(N20,CHAR(160),""))),0),TRIM(SUBSTITUTE(V20,CHAR(160),""))="Devis 2",IFERROR(VALUE(TRIM(SUBSTITUTE(Q20,CHAR(160),""))),0),TRIM(SUBSTITUTE(V20,CHAR(160),""))="Devis 3",IFERROR(VALUE(TRIM(SUBSTITUTE(T20,CHAR(160),""))),0),TRUE,0)*IFERROR(VALUE(TRIM(SUBSTITUTE(D20,CHAR(160),""))),0))</f>
        <v/>
      </c>
      <c r="Y20" s="112" t="str">
        <f t="shared" si="3"/>
        <v/>
      </c>
      <c r="Z20" s="113"/>
      <c r="AA20" s="130" t="str">
        <f t="shared" si="4"/>
        <v/>
      </c>
      <c r="AB20" s="130" t="str">
        <f t="shared" si="5"/>
        <v/>
      </c>
      <c r="AC20" s="130" t="str">
        <f t="shared" si="6"/>
        <v/>
      </c>
      <c r="AD20" s="130" t="str">
        <f t="shared" si="7"/>
        <v/>
      </c>
      <c r="AE20" s="130" t="str">
        <f t="shared" si="8"/>
        <v/>
      </c>
      <c r="AF20" s="130" t="str">
        <f t="shared" si="9"/>
        <v/>
      </c>
      <c r="AG20" s="130" t="str">
        <f t="shared" si="10"/>
        <v/>
      </c>
      <c r="AH20" s="130" t="str">
        <f t="shared" si="11"/>
        <v/>
      </c>
      <c r="AI20" s="130"/>
      <c r="AJ20" s="130" t="str">
        <f t="shared" si="12"/>
        <v/>
      </c>
      <c r="AK20" s="130" t="str">
        <f t="shared" si="13"/>
        <v/>
      </c>
      <c r="AL20" s="29" t="str">
        <f t="shared" si="14"/>
        <v/>
      </c>
      <c r="AM20" s="9" t="str">
        <f t="shared" si="15"/>
        <v/>
      </c>
      <c r="AN20" s="27" t="str">
        <f t="shared" si="16"/>
        <v/>
      </c>
      <c r="AO20" s="30" t="str">
        <f t="shared" si="17"/>
        <v/>
      </c>
      <c r="AP20" s="9" t="str">
        <f t="shared" si="18"/>
        <v/>
      </c>
      <c r="AQ20" s="27" t="str">
        <f t="shared" si="19"/>
        <v/>
      </c>
      <c r="AR20" s="31" t="str">
        <f t="shared" si="20"/>
        <v/>
      </c>
      <c r="AS20" s="9" t="str">
        <f t="shared" si="21"/>
        <v/>
      </c>
      <c r="AT20" s="32" t="str">
        <f t="shared" si="22"/>
        <v/>
      </c>
      <c r="AU20" s="28" t="str">
        <f t="shared" si="23"/>
        <v/>
      </c>
      <c r="AV20" s="136"/>
      <c r="AW20" s="33" t="str">
        <f t="shared" si="24"/>
        <v/>
      </c>
      <c r="AX20" s="33" t="str">
        <f t="shared" si="25"/>
        <v/>
      </c>
      <c r="AY20" s="33" t="str">
        <f t="shared" si="26"/>
        <v/>
      </c>
      <c r="AZ20" s="55" t="str" cm="1">
        <f t="array" ref="AZ20">IF($AC20="","",IF((IFERROR(_xlfn.IFS($AU20="Devis 1",(IFERROR(VALUE(TRIM(SUBSTITUTE(AL20,CHAR(160),""))),0)),$AU20="Devis 2",(IFERROR(VALUE(TRIM(SUBSTITUTE(AO20,CHAR(160),""))),0)),$AU20="Devis 3",(IFERROR(VALUE(TRIM(SUBSTITUTE(AR20,CHAR(160),""))),0))),0))*(IFERROR(VALUE(TRIM(SUBSTITUTE($AC20,CHAR(160),""))),0))=0,"",(IFERROR(_xlfn.IFS($AU20="Devis 1",(IFERROR(VALUE(TRIM(SUBSTITUTE(AL20,CHAR(160),""))),0)),$AU20="Devis 2",(IFERROR(VALUE(TRIM(SUBSTITUTE(AO20,CHAR(160),""))),0)),$AU20="Devis 3",(IFERROR(VALUE(TRIM(SUBSTITUTE(AR20,CHAR(160),""))),0))),0))*(IFERROR(VALUE(TRIM(SUBSTITUTE($AC20,CHAR(160),""))),0))))</f>
        <v/>
      </c>
      <c r="BA20" s="55" t="str" cm="1">
        <f t="array" ref="BA20">IF($AC20="","",IF((IFERROR(_xlfn.IFS(TRIM(SUBSTITUTE($AU20,CHAR(160),""))="Devis 1", IFERROR(VALUE(TRIM(SUBSTITUTE(AM20,CHAR(160),""))),0),TRIM(SUBSTITUTE($AU20,CHAR(160),""))="Devis 2", IFERROR(VALUE(TRIM(SUBSTITUTE(AP20,CHAR(160),""))),0),TRIM(SUBSTITUTE($AU20,CHAR(160),""))="Devis 3", IFERROR(VALUE(TRIM(SUBSTITUTE(AS20,CHAR(160),""))),0)),0) * IFERROR(VALUE(TRIM(SUBSTITUTE($AC20,CHAR(160),""))),0)) = 0,IF(AZ20&lt;&gt;"",0,""),(IFERROR(_xlfn.IFS(TRIM(SUBSTITUTE($AU20,CHAR(160),""))="Devis 1", IFERROR(VALUE(TRIM(SUBSTITUTE(AM20,CHAR(160),""))),0),TRIM(SUBSTITUTE($AU20,CHAR(160),""))="Devis 2", IFERROR(VALUE(TRIM(SUBSTITUTE(AP20,CHAR(160),""))),0),TRIM(SUBSTITUTE($AU20,CHAR(160),""))="Devis 3", IFERROR(VALUE(TRIM(SUBSTITUTE(AS20,CHAR(160),""))),0)),0) * IFERROR(VALUE(TRIM(SUBSTITUTE($AC20,CHAR(160),""))),0))))</f>
        <v/>
      </c>
      <c r="BB20" s="55" t="str" cm="1">
        <f t="array" ref="BB20">IF($AC20="","",IF(IFERROR(_xlfn.IFS($AU20="Devis 1",IFERROR(VALUE(TRIM(SUBSTITUTE(AN20,CHAR(160),""))),0),$AU20="Devis 2",IFERROR(VALUE(TRIM(SUBSTITUTE(AQ20,CHAR(160),""))),0),$AU20="Devis 3",IFERROR(VALUE(TRIM(SUBSTITUTE(AT20,CHAR(160),""))),0)),0)*IFERROR(VALUE(TRIM(SUBSTITUTE($AC20,CHAR(160),""))),0)=0,"",IFERROR(_xlfn.IFS($AU20="Devis 1",IFERROR(VALUE(TRIM(SUBSTITUTE(AN20,CHAR(160),""))),0),$AU20="Devis 2",IFERROR(VALUE(TRIM(SUBSTITUTE(AQ20,CHAR(160),""))),0),$AU20="Devis 3",IFERROR(VALUE(TRIM(SUBSTITUTE(AT20,CHAR(160),""))),0)),0)*IFERROR(VALUE(TRIM(SUBSTITUTE($AC20,CHAR(160),""))),0)))</f>
        <v/>
      </c>
      <c r="BC20" s="34"/>
      <c r="BD20" s="8" t="str" cm="1">
        <f t="array" ref="BD20">IF(OR(BB20="",AY20="",AZ20="",AW20="",BA20="",AX20=""),"",_xlfn.IFS((IFERROR(VALUE(TRIM(SUBSTITUTE(BB20,CHAR(160),""))),0))&gt;(IFERROR(VALUE(TRIM(SUBSTITUTE(AY20,CHAR(160),""))),0)),"KO : Le montant retenu TTC est supérieur au montant raisonnable TTC. Merci de revoir la ligne de dépense ou plafonner son montant.",(IFERROR(VALUE(TRIM(SUBSTITUTE(AZ20,CHAR(160),""))),0))&gt;(IFERROR(VALUE(TRIM(SUBSTITUTE(AW20,CHAR(160),""))),0)),"Attention : Le montant retenu HT est supérieur au montant HT raisonnable. Merci de revoir la ligne de dépense, plafonner son montant, ou justifier la reventillation HT / TVA.",(IFERROR(VALUE(TRIM(SUBSTITUTE(BA20,CHAR(160),""))),0))&gt;(IFERROR(VALUE(TRIM(SUBSTITUTE(AX20,CHAR(160),""))),0)),"Attention : Le montant TVA retenu est supérieur au montant TVA raisonnable. Merci de revoir la ligne de dépense, plafonner son montant, ou justifier la reventillation HT / TVA.",(IFERROR(VALUE(TRIM(SUBSTITUTE(BB20,CHAR(160),""))),0))=0,"",(IFERROR(VALUE(TRIM(SUBSTITUTE(AY20,CHAR(160),""))),0))=(IFERROR(VALUE(TRIM(SUBSTITUTE(BB20,CHAR(160),""))),0)),"OK",(IFERROR(VALUE(TRIM(SUBSTITUTE(AY20,CHAR(160),""))),0))&gt;(IFERROR(VALUE(TRIM(SUBSTITUTE(BB20,CHAR(160),""))),0))," OK : Montant instruit inférieur au montant raisonnable.",TRUE,""))</f>
        <v/>
      </c>
      <c r="BE20" s="139" t="str" cm="1">
        <f t="array" ref="BE20">IF(OR(BB20="",Y20="",AZ20="",W20="",BA20="",X20=""),"",_xlfn.IFS((IFERROR(VALUE(TRIM(SUBSTITUTE(BB20,CHAR(160),""))),0))&gt;(IFERROR(VALUE(TRIM(SUBSTITUTE(Y20,CHAR(160),""))),0)),"KO : Le montant retenu TTC est supérieur au montant présenté TTC. Merci de revoir la ligne de dépense ou plafonner son montant.",(IFERROR(VALUE(TRIM(SUBSTITUTE(AZ20,CHAR(160),""))),0))&gt;(IFERROR(VALUE(TRIM(SUBSTITUTE(W20,CHAR(160),""))),0)),"Attention : Le montant retenu HT est supérieur au montant HT présenté. Merci de revoir la ligne de dépense,plafonner son montant,ou justifier la reventillation HT/TVA.",(IFERROR(VALUE(TRIM(SUBSTITUTE(BA20,CHAR(160),""))),0))&gt;(IFERROR(VALUE(TRIM(SUBSTITUTE(X20,CHAR(160),""))),0)),"Attention : Le montant TVA retenu est supérieur au montant TVA présenté. Merci de revoir la ligne de dépense,plafonner son montant,ou justifier la reventillation HT/TVA.",(IFERROR(VALUE(TRIM(SUBSTITUTE(Y20,CHAR(160),""))),0))=0,"",(IFERROR(VALUE(TRIM(SUBSTITUTE(BB20,CHAR(160),""))),0))=(IFERROR(VALUE(TRIM(SUBSTITUTE(Y20,CHAR(160),""))),0)),"OK",
OR((IFERROR(VALUE(TRIM(SUBSTITUTE(BB20,CHAR(160),""))),0))=0,(IFERROR(VALUE(TRIM(SUBSTITUTE(AZ20,CHAR(160),""))),0))=0),"Attention : montant présenté entièrement écarté",(IFERROR(VALUE(TRIM(SUBSTITUTE(BB20,CHAR(160),""))),0))&lt;(IFERROR(VALUE(TRIM(SUBSTITUTE(Y20,CHAR(160),""))),0)),"Attention : montant présenté partiellement écarté",TRUE,""))</f>
        <v/>
      </c>
      <c r="BF20" s="33" t="str">
        <f t="shared" si="27"/>
        <v/>
      </c>
      <c r="BG20" s="33" t="str">
        <f t="shared" si="28"/>
        <v/>
      </c>
      <c r="BH20" s="10" t="str">
        <f t="shared" si="29"/>
        <v/>
      </c>
      <c r="BI20" s="35"/>
    </row>
    <row r="21" spans="1:61" ht="15" customHeight="1">
      <c r="A21" s="52">
        <v>10</v>
      </c>
      <c r="B21" s="539"/>
      <c r="C21" s="206"/>
      <c r="D21" s="208"/>
      <c r="E21" s="206"/>
      <c r="F21" s="206"/>
      <c r="G21" s="117"/>
      <c r="H21" s="117"/>
      <c r="I21" s="117"/>
      <c r="J21" s="117"/>
      <c r="K21" s="206"/>
      <c r="L21" s="206"/>
      <c r="M21" s="100"/>
      <c r="N21" s="4"/>
      <c r="O21" s="27" t="str">
        <f t="shared" si="0"/>
        <v/>
      </c>
      <c r="P21" s="5"/>
      <c r="Q21" s="4"/>
      <c r="R21" s="27" t="str">
        <f t="shared" si="1"/>
        <v/>
      </c>
      <c r="S21" s="6"/>
      <c r="T21" s="4"/>
      <c r="U21" s="101" t="str">
        <f t="shared" si="2"/>
        <v/>
      </c>
      <c r="V21" s="110"/>
      <c r="W21" s="109" t="str" cm="1">
        <f t="array" ref="W21">IF((_xlfn.IFS(TRIM(SUBSTITUTE(V21,CHAR(160),""))="Devis 1",IFERROR(VALUE(TRIM(SUBSTITUTE(M21,CHAR(160),""))),0),TRIM(SUBSTITUTE(V21,CHAR(160),""))="Devis 2",IFERROR(VALUE(TRIM(SUBSTITUTE(P21,CHAR(160),""))),0),TRIM(SUBSTITUTE(V21,CHAR(160),""))="Devis 3",IFERROR(VALUE(TRIM(SUBSTITUTE(S21,CHAR(160),""))),0),TRUE,0)*IFERROR(VALUE(TRIM(SUBSTITUTE(D21,CHAR(160),""))),0))=0,"",_xlfn.IFS(TRIM(SUBSTITUTE(V21,CHAR(160),""))="Devis 1",IFERROR(VALUE(TRIM(SUBSTITUTE(M21,CHAR(160),""))),0),TRIM(SUBSTITUTE(V21,CHAR(160),""))="Devis 2",IFERROR(VALUE(TRIM(SUBSTITUTE(P21,CHAR(160),""))),0),TRIM(SUBSTITUTE(V21,CHAR(160),""))="Devis 3",IFERROR(VALUE(TRIM(SUBSTITUTE(S21,CHAR(160),""))),0),TRUE,0)*IFERROR(VALUE(TRIM(SUBSTITUTE(D21,CHAR(160),""))),0))</f>
        <v/>
      </c>
      <c r="X21" s="54" t="str" cm="1">
        <f t="array" ref="X21">IF(_xlfn.IFS(TRIM(SUBSTITUTE(V21,CHAR(160),""))="Devis 1",IFERROR(VALUE(TRIM(SUBSTITUTE(N21,CHAR(160),""))),0),TRIM(SUBSTITUTE(V21,CHAR(160),""))="Devis 2",IFERROR(VALUE(TRIM(SUBSTITUTE(Q21,CHAR(160),""))),0),TRIM(SUBSTITUTE(V21,CHAR(160),""))="Devis 3",IFERROR(VALUE(TRIM(SUBSTITUTE(T21,CHAR(160),""))),0),TRUE,0)*IFERROR(VALUE(TRIM(SUBSTITUTE(D21,CHAR(160),""))),0)=0,IF(W21&lt;&gt;"",0,""),_xlfn.IFS(TRIM(SUBSTITUTE(V21,CHAR(160),""))="Devis 1",IFERROR(VALUE(TRIM(SUBSTITUTE(N21,CHAR(160),""))),0),TRIM(SUBSTITUTE(V21,CHAR(160),""))="Devis 2",IFERROR(VALUE(TRIM(SUBSTITUTE(Q21,CHAR(160),""))),0),TRIM(SUBSTITUTE(V21,CHAR(160),""))="Devis 3",IFERROR(VALUE(TRIM(SUBSTITUTE(T21,CHAR(160),""))),0),TRUE,0)*IFERROR(VALUE(TRIM(SUBSTITUTE(D21,CHAR(160),""))),0))</f>
        <v/>
      </c>
      <c r="Y21" s="112" t="str">
        <f t="shared" si="3"/>
        <v/>
      </c>
      <c r="Z21" s="113"/>
      <c r="AA21" s="130" t="str">
        <f t="shared" si="4"/>
        <v/>
      </c>
      <c r="AB21" s="130" t="str">
        <f t="shared" si="5"/>
        <v/>
      </c>
      <c r="AC21" s="130" t="str">
        <f t="shared" si="6"/>
        <v/>
      </c>
      <c r="AD21" s="130" t="str">
        <f t="shared" si="7"/>
        <v/>
      </c>
      <c r="AE21" s="130" t="str">
        <f t="shared" si="8"/>
        <v/>
      </c>
      <c r="AF21" s="130" t="str">
        <f t="shared" si="9"/>
        <v/>
      </c>
      <c r="AG21" s="130" t="str">
        <f t="shared" si="10"/>
        <v/>
      </c>
      <c r="AH21" s="130" t="str">
        <f t="shared" si="11"/>
        <v/>
      </c>
      <c r="AI21" s="130"/>
      <c r="AJ21" s="130" t="str">
        <f t="shared" si="12"/>
        <v/>
      </c>
      <c r="AK21" s="130" t="str">
        <f t="shared" si="13"/>
        <v/>
      </c>
      <c r="AL21" s="29" t="str">
        <f t="shared" si="14"/>
        <v/>
      </c>
      <c r="AM21" s="9" t="str">
        <f t="shared" si="15"/>
        <v/>
      </c>
      <c r="AN21" s="27" t="str">
        <f t="shared" si="16"/>
        <v/>
      </c>
      <c r="AO21" s="30" t="str">
        <f t="shared" si="17"/>
        <v/>
      </c>
      <c r="AP21" s="9" t="str">
        <f t="shared" si="18"/>
        <v/>
      </c>
      <c r="AQ21" s="27" t="str">
        <f t="shared" si="19"/>
        <v/>
      </c>
      <c r="AR21" s="31" t="str">
        <f t="shared" si="20"/>
        <v/>
      </c>
      <c r="AS21" s="9" t="str">
        <f t="shared" si="21"/>
        <v/>
      </c>
      <c r="AT21" s="32" t="str">
        <f t="shared" si="22"/>
        <v/>
      </c>
      <c r="AU21" s="28" t="str">
        <f t="shared" si="23"/>
        <v/>
      </c>
      <c r="AV21" s="136"/>
      <c r="AW21" s="33" t="str">
        <f t="shared" si="24"/>
        <v/>
      </c>
      <c r="AX21" s="33" t="str">
        <f t="shared" si="25"/>
        <v/>
      </c>
      <c r="AY21" s="33" t="str">
        <f t="shared" si="26"/>
        <v/>
      </c>
      <c r="AZ21" s="55" t="str" cm="1">
        <f t="array" ref="AZ21">IF($AC21="","",IF((IFERROR(_xlfn.IFS($AU21="Devis 1",(IFERROR(VALUE(TRIM(SUBSTITUTE(AL21,CHAR(160),""))),0)),$AU21="Devis 2",(IFERROR(VALUE(TRIM(SUBSTITUTE(AO21,CHAR(160),""))),0)),$AU21="Devis 3",(IFERROR(VALUE(TRIM(SUBSTITUTE(AR21,CHAR(160),""))),0))),0))*(IFERROR(VALUE(TRIM(SUBSTITUTE($AC21,CHAR(160),""))),0))=0,"",(IFERROR(_xlfn.IFS($AU21="Devis 1",(IFERROR(VALUE(TRIM(SUBSTITUTE(AL21,CHAR(160),""))),0)),$AU21="Devis 2",(IFERROR(VALUE(TRIM(SUBSTITUTE(AO21,CHAR(160),""))),0)),$AU21="Devis 3",(IFERROR(VALUE(TRIM(SUBSTITUTE(AR21,CHAR(160),""))),0))),0))*(IFERROR(VALUE(TRIM(SUBSTITUTE($AC21,CHAR(160),""))),0))))</f>
        <v/>
      </c>
      <c r="BA21" s="55" t="str" cm="1">
        <f t="array" ref="BA21">IF($AC21="","",IF((IFERROR(_xlfn.IFS(TRIM(SUBSTITUTE($AU21,CHAR(160),""))="Devis 1", IFERROR(VALUE(TRIM(SUBSTITUTE(AM21,CHAR(160),""))),0),TRIM(SUBSTITUTE($AU21,CHAR(160),""))="Devis 2", IFERROR(VALUE(TRIM(SUBSTITUTE(AP21,CHAR(160),""))),0),TRIM(SUBSTITUTE($AU21,CHAR(160),""))="Devis 3", IFERROR(VALUE(TRIM(SUBSTITUTE(AS21,CHAR(160),""))),0)),0) * IFERROR(VALUE(TRIM(SUBSTITUTE($AC21,CHAR(160),""))),0)) = 0,IF(AZ21&lt;&gt;"",0,""),(IFERROR(_xlfn.IFS(TRIM(SUBSTITUTE($AU21,CHAR(160),""))="Devis 1", IFERROR(VALUE(TRIM(SUBSTITUTE(AM21,CHAR(160),""))),0),TRIM(SUBSTITUTE($AU21,CHAR(160),""))="Devis 2", IFERROR(VALUE(TRIM(SUBSTITUTE(AP21,CHAR(160),""))),0),TRIM(SUBSTITUTE($AU21,CHAR(160),""))="Devis 3", IFERROR(VALUE(TRIM(SUBSTITUTE(AS21,CHAR(160),""))),0)),0) * IFERROR(VALUE(TRIM(SUBSTITUTE($AC21,CHAR(160),""))),0))))</f>
        <v/>
      </c>
      <c r="BB21" s="55" t="str" cm="1">
        <f t="array" ref="BB21">IF($AC21="","",IF(IFERROR(_xlfn.IFS($AU21="Devis 1",IFERROR(VALUE(TRIM(SUBSTITUTE(AN21,CHAR(160),""))),0),$AU21="Devis 2",IFERROR(VALUE(TRIM(SUBSTITUTE(AQ21,CHAR(160),""))),0),$AU21="Devis 3",IFERROR(VALUE(TRIM(SUBSTITUTE(AT21,CHAR(160),""))),0)),0)*IFERROR(VALUE(TRIM(SUBSTITUTE($AC21,CHAR(160),""))),0)=0,"",IFERROR(_xlfn.IFS($AU21="Devis 1",IFERROR(VALUE(TRIM(SUBSTITUTE(AN21,CHAR(160),""))),0),$AU21="Devis 2",IFERROR(VALUE(TRIM(SUBSTITUTE(AQ21,CHAR(160),""))),0),$AU21="Devis 3",IFERROR(VALUE(TRIM(SUBSTITUTE(AT21,CHAR(160),""))),0)),0)*IFERROR(VALUE(TRIM(SUBSTITUTE($AC21,CHAR(160),""))),0)))</f>
        <v/>
      </c>
      <c r="BC21" s="34"/>
      <c r="BD21" s="8" t="str" cm="1">
        <f t="array" ref="BD21">IF(OR(BB21="",AY21="",AZ21="",AW21="",BA21="",AX21=""),"",_xlfn.IFS((IFERROR(VALUE(TRIM(SUBSTITUTE(BB21,CHAR(160),""))),0))&gt;(IFERROR(VALUE(TRIM(SUBSTITUTE(AY21,CHAR(160),""))),0)),"KO : Le montant retenu TTC est supérieur au montant raisonnable TTC. Merci de revoir la ligne de dépense ou plafonner son montant.",(IFERROR(VALUE(TRIM(SUBSTITUTE(AZ21,CHAR(160),""))),0))&gt;(IFERROR(VALUE(TRIM(SUBSTITUTE(AW21,CHAR(160),""))),0)),"Attention : Le montant retenu HT est supérieur au montant HT raisonnable. Merci de revoir la ligne de dépense, plafonner son montant, ou justifier la reventillation HT / TVA.",(IFERROR(VALUE(TRIM(SUBSTITUTE(BA21,CHAR(160),""))),0))&gt;(IFERROR(VALUE(TRIM(SUBSTITUTE(AX21,CHAR(160),""))),0)),"Attention : Le montant TVA retenu est supérieur au montant TVA raisonnable. Merci de revoir la ligne de dépense, plafonner son montant, ou justifier la reventillation HT / TVA.",(IFERROR(VALUE(TRIM(SUBSTITUTE(BB21,CHAR(160),""))),0))=0,"",(IFERROR(VALUE(TRIM(SUBSTITUTE(AY21,CHAR(160),""))),0))=(IFERROR(VALUE(TRIM(SUBSTITUTE(BB21,CHAR(160),""))),0)),"OK",(IFERROR(VALUE(TRIM(SUBSTITUTE(AY21,CHAR(160),""))),0))&gt;(IFERROR(VALUE(TRIM(SUBSTITUTE(BB21,CHAR(160),""))),0))," OK : Montant instruit inférieur au montant raisonnable.",TRUE,""))</f>
        <v/>
      </c>
      <c r="BE21" s="139" t="str" cm="1">
        <f t="array" ref="BE21">IF(OR(BB21="",Y21="",AZ21="",W21="",BA21="",X21=""),"",_xlfn.IFS((IFERROR(VALUE(TRIM(SUBSTITUTE(BB21,CHAR(160),""))),0))&gt;(IFERROR(VALUE(TRIM(SUBSTITUTE(Y21,CHAR(160),""))),0)),"KO : Le montant retenu TTC est supérieur au montant présenté TTC. Merci de revoir la ligne de dépense ou plafonner son montant.",(IFERROR(VALUE(TRIM(SUBSTITUTE(AZ21,CHAR(160),""))),0))&gt;(IFERROR(VALUE(TRIM(SUBSTITUTE(W21,CHAR(160),""))),0)),"Attention : Le montant retenu HT est supérieur au montant HT présenté. Merci de revoir la ligne de dépense,plafonner son montant,ou justifier la reventillation HT/TVA.",(IFERROR(VALUE(TRIM(SUBSTITUTE(BA21,CHAR(160),""))),0))&gt;(IFERROR(VALUE(TRIM(SUBSTITUTE(X21,CHAR(160),""))),0)),"Attention : Le montant TVA retenu est supérieur au montant TVA présenté. Merci de revoir la ligne de dépense,plafonner son montant,ou justifier la reventillation HT/TVA.",(IFERROR(VALUE(TRIM(SUBSTITUTE(Y21,CHAR(160),""))),0))=0,"",(IFERROR(VALUE(TRIM(SUBSTITUTE(BB21,CHAR(160),""))),0))=(IFERROR(VALUE(TRIM(SUBSTITUTE(Y21,CHAR(160),""))),0)),"OK",
OR((IFERROR(VALUE(TRIM(SUBSTITUTE(BB21,CHAR(160),""))),0))=0,(IFERROR(VALUE(TRIM(SUBSTITUTE(AZ21,CHAR(160),""))),0))=0),"Attention : montant présenté entièrement écarté",(IFERROR(VALUE(TRIM(SUBSTITUTE(BB21,CHAR(160),""))),0))&lt;(IFERROR(VALUE(TRIM(SUBSTITUTE(Y21,CHAR(160),""))),0)),"Attention : montant présenté partiellement écarté",TRUE,""))</f>
        <v/>
      </c>
      <c r="BF21" s="33" t="str">
        <f t="shared" si="27"/>
        <v/>
      </c>
      <c r="BG21" s="33" t="str">
        <f t="shared" si="28"/>
        <v/>
      </c>
      <c r="BH21" s="10" t="str">
        <f t="shared" si="29"/>
        <v/>
      </c>
      <c r="BI21" s="35"/>
    </row>
    <row r="22" spans="1:61" ht="15" customHeight="1">
      <c r="A22" s="52">
        <v>11</v>
      </c>
      <c r="B22" s="539"/>
      <c r="C22" s="206"/>
      <c r="D22" s="208"/>
      <c r="E22" s="206"/>
      <c r="F22" s="206"/>
      <c r="G22" s="117"/>
      <c r="H22" s="117"/>
      <c r="I22" s="117"/>
      <c r="J22" s="117"/>
      <c r="K22" s="206"/>
      <c r="L22" s="206"/>
      <c r="M22" s="100"/>
      <c r="N22" s="4"/>
      <c r="O22" s="27" t="str">
        <f t="shared" si="0"/>
        <v/>
      </c>
      <c r="P22" s="5"/>
      <c r="Q22" s="4"/>
      <c r="R22" s="27" t="str">
        <f t="shared" si="1"/>
        <v/>
      </c>
      <c r="S22" s="6"/>
      <c r="T22" s="4"/>
      <c r="U22" s="101" t="str">
        <f t="shared" si="2"/>
        <v/>
      </c>
      <c r="V22" s="110"/>
      <c r="W22" s="109" t="str" cm="1">
        <f t="array" ref="W22">IF((_xlfn.IFS(TRIM(SUBSTITUTE(V22,CHAR(160),""))="Devis 1",IFERROR(VALUE(TRIM(SUBSTITUTE(M22,CHAR(160),""))),0),TRIM(SUBSTITUTE(V22,CHAR(160),""))="Devis 2",IFERROR(VALUE(TRIM(SUBSTITUTE(P22,CHAR(160),""))),0),TRIM(SUBSTITUTE(V22,CHAR(160),""))="Devis 3",IFERROR(VALUE(TRIM(SUBSTITUTE(S22,CHAR(160),""))),0),TRUE,0)*IFERROR(VALUE(TRIM(SUBSTITUTE(D22,CHAR(160),""))),0))=0,"",_xlfn.IFS(TRIM(SUBSTITUTE(V22,CHAR(160),""))="Devis 1",IFERROR(VALUE(TRIM(SUBSTITUTE(M22,CHAR(160),""))),0),TRIM(SUBSTITUTE(V22,CHAR(160),""))="Devis 2",IFERROR(VALUE(TRIM(SUBSTITUTE(P22,CHAR(160),""))),0),TRIM(SUBSTITUTE(V22,CHAR(160),""))="Devis 3",IFERROR(VALUE(TRIM(SUBSTITUTE(S22,CHAR(160),""))),0),TRUE,0)*IFERROR(VALUE(TRIM(SUBSTITUTE(D22,CHAR(160),""))),0))</f>
        <v/>
      </c>
      <c r="X22" s="54" t="str" cm="1">
        <f t="array" ref="X22">IF(_xlfn.IFS(TRIM(SUBSTITUTE(V22,CHAR(160),""))="Devis 1",IFERROR(VALUE(TRIM(SUBSTITUTE(N22,CHAR(160),""))),0),TRIM(SUBSTITUTE(V22,CHAR(160),""))="Devis 2",IFERROR(VALUE(TRIM(SUBSTITUTE(Q22,CHAR(160),""))),0),TRIM(SUBSTITUTE(V22,CHAR(160),""))="Devis 3",IFERROR(VALUE(TRIM(SUBSTITUTE(T22,CHAR(160),""))),0),TRUE,0)*IFERROR(VALUE(TRIM(SUBSTITUTE(D22,CHAR(160),""))),0)=0,IF(W22&lt;&gt;"",0,""),_xlfn.IFS(TRIM(SUBSTITUTE(V22,CHAR(160),""))="Devis 1",IFERROR(VALUE(TRIM(SUBSTITUTE(N22,CHAR(160),""))),0),TRIM(SUBSTITUTE(V22,CHAR(160),""))="Devis 2",IFERROR(VALUE(TRIM(SUBSTITUTE(Q22,CHAR(160),""))),0),TRIM(SUBSTITUTE(V22,CHAR(160),""))="Devis 3",IFERROR(VALUE(TRIM(SUBSTITUTE(T22,CHAR(160),""))),0),TRUE,0)*IFERROR(VALUE(TRIM(SUBSTITUTE(D22,CHAR(160),""))),0))</f>
        <v/>
      </c>
      <c r="Y22" s="112" t="str">
        <f t="shared" si="3"/>
        <v/>
      </c>
      <c r="Z22" s="113"/>
      <c r="AA22" s="130" t="str">
        <f t="shared" si="4"/>
        <v/>
      </c>
      <c r="AB22" s="130" t="str">
        <f t="shared" si="5"/>
        <v/>
      </c>
      <c r="AC22" s="130" t="str">
        <f t="shared" si="6"/>
        <v/>
      </c>
      <c r="AD22" s="130" t="str">
        <f t="shared" si="7"/>
        <v/>
      </c>
      <c r="AE22" s="130" t="str">
        <f t="shared" si="8"/>
        <v/>
      </c>
      <c r="AF22" s="130" t="str">
        <f t="shared" si="9"/>
        <v/>
      </c>
      <c r="AG22" s="130" t="str">
        <f t="shared" si="10"/>
        <v/>
      </c>
      <c r="AH22" s="130" t="str">
        <f t="shared" si="11"/>
        <v/>
      </c>
      <c r="AI22" s="130"/>
      <c r="AJ22" s="130" t="str">
        <f t="shared" si="12"/>
        <v/>
      </c>
      <c r="AK22" s="130" t="str">
        <f t="shared" si="13"/>
        <v/>
      </c>
      <c r="AL22" s="29" t="str">
        <f t="shared" si="14"/>
        <v/>
      </c>
      <c r="AM22" s="9" t="str">
        <f t="shared" si="15"/>
        <v/>
      </c>
      <c r="AN22" s="27" t="str">
        <f t="shared" si="16"/>
        <v/>
      </c>
      <c r="AO22" s="30" t="str">
        <f t="shared" si="17"/>
        <v/>
      </c>
      <c r="AP22" s="9" t="str">
        <f t="shared" si="18"/>
        <v/>
      </c>
      <c r="AQ22" s="27" t="str">
        <f t="shared" si="19"/>
        <v/>
      </c>
      <c r="AR22" s="31" t="str">
        <f t="shared" si="20"/>
        <v/>
      </c>
      <c r="AS22" s="9" t="str">
        <f t="shared" si="21"/>
        <v/>
      </c>
      <c r="AT22" s="32" t="str">
        <f t="shared" si="22"/>
        <v/>
      </c>
      <c r="AU22" s="28" t="str">
        <f t="shared" si="23"/>
        <v/>
      </c>
      <c r="AV22" s="136"/>
      <c r="AW22" s="33" t="str">
        <f t="shared" si="24"/>
        <v/>
      </c>
      <c r="AX22" s="33" t="str">
        <f t="shared" si="25"/>
        <v/>
      </c>
      <c r="AY22" s="33" t="str">
        <f t="shared" si="26"/>
        <v/>
      </c>
      <c r="AZ22" s="55" t="str" cm="1">
        <f t="array" ref="AZ22">IF($AC22="","",IF((IFERROR(_xlfn.IFS($AU22="Devis 1",(IFERROR(VALUE(TRIM(SUBSTITUTE(AL22,CHAR(160),""))),0)),$AU22="Devis 2",(IFERROR(VALUE(TRIM(SUBSTITUTE(AO22,CHAR(160),""))),0)),$AU22="Devis 3",(IFERROR(VALUE(TRIM(SUBSTITUTE(AR22,CHAR(160),""))),0))),0))*(IFERROR(VALUE(TRIM(SUBSTITUTE($AC22,CHAR(160),""))),0))=0,"",(IFERROR(_xlfn.IFS($AU22="Devis 1",(IFERROR(VALUE(TRIM(SUBSTITUTE(AL22,CHAR(160),""))),0)),$AU22="Devis 2",(IFERROR(VALUE(TRIM(SUBSTITUTE(AO22,CHAR(160),""))),0)),$AU22="Devis 3",(IFERROR(VALUE(TRIM(SUBSTITUTE(AR22,CHAR(160),""))),0))),0))*(IFERROR(VALUE(TRIM(SUBSTITUTE($AC22,CHAR(160),""))),0))))</f>
        <v/>
      </c>
      <c r="BA22" s="55" t="str" cm="1">
        <f t="array" ref="BA22">IF($AC22="","",IF((IFERROR(_xlfn.IFS(TRIM(SUBSTITUTE($AU22,CHAR(160),""))="Devis 1", IFERROR(VALUE(TRIM(SUBSTITUTE(AM22,CHAR(160),""))),0),TRIM(SUBSTITUTE($AU22,CHAR(160),""))="Devis 2", IFERROR(VALUE(TRIM(SUBSTITUTE(AP22,CHAR(160),""))),0),TRIM(SUBSTITUTE($AU22,CHAR(160),""))="Devis 3", IFERROR(VALUE(TRIM(SUBSTITUTE(AS22,CHAR(160),""))),0)),0) * IFERROR(VALUE(TRIM(SUBSTITUTE($AC22,CHAR(160),""))),0)) = 0,IF(AZ22&lt;&gt;"",0,""),(IFERROR(_xlfn.IFS(TRIM(SUBSTITUTE($AU22,CHAR(160),""))="Devis 1", IFERROR(VALUE(TRIM(SUBSTITUTE(AM22,CHAR(160),""))),0),TRIM(SUBSTITUTE($AU22,CHAR(160),""))="Devis 2", IFERROR(VALUE(TRIM(SUBSTITUTE(AP22,CHAR(160),""))),0),TRIM(SUBSTITUTE($AU22,CHAR(160),""))="Devis 3", IFERROR(VALUE(TRIM(SUBSTITUTE(AS22,CHAR(160),""))),0)),0) * IFERROR(VALUE(TRIM(SUBSTITUTE($AC22,CHAR(160),""))),0))))</f>
        <v/>
      </c>
      <c r="BB22" s="55" t="str" cm="1">
        <f t="array" ref="BB22">IF($AC22="","",IF(IFERROR(_xlfn.IFS($AU22="Devis 1",IFERROR(VALUE(TRIM(SUBSTITUTE(AN22,CHAR(160),""))),0),$AU22="Devis 2",IFERROR(VALUE(TRIM(SUBSTITUTE(AQ22,CHAR(160),""))),0),$AU22="Devis 3",IFERROR(VALUE(TRIM(SUBSTITUTE(AT22,CHAR(160),""))),0)),0)*IFERROR(VALUE(TRIM(SUBSTITUTE($AC22,CHAR(160),""))),0)=0,"",IFERROR(_xlfn.IFS($AU22="Devis 1",IFERROR(VALUE(TRIM(SUBSTITUTE(AN22,CHAR(160),""))),0),$AU22="Devis 2",IFERROR(VALUE(TRIM(SUBSTITUTE(AQ22,CHAR(160),""))),0),$AU22="Devis 3",IFERROR(VALUE(TRIM(SUBSTITUTE(AT22,CHAR(160),""))),0)),0)*IFERROR(VALUE(TRIM(SUBSTITUTE($AC22,CHAR(160),""))),0)))</f>
        <v/>
      </c>
      <c r="BC22" s="34"/>
      <c r="BD22" s="8" t="str" cm="1">
        <f t="array" ref="BD22">IF(OR(BB22="",AY22="",AZ22="",AW22="",BA22="",AX22=""),"",_xlfn.IFS((IFERROR(VALUE(TRIM(SUBSTITUTE(BB22,CHAR(160),""))),0))&gt;(IFERROR(VALUE(TRIM(SUBSTITUTE(AY22,CHAR(160),""))),0)),"KO : Le montant retenu TTC est supérieur au montant raisonnable TTC. Merci de revoir la ligne de dépense ou plafonner son montant.",(IFERROR(VALUE(TRIM(SUBSTITUTE(AZ22,CHAR(160),""))),0))&gt;(IFERROR(VALUE(TRIM(SUBSTITUTE(AW22,CHAR(160),""))),0)),"Attention : Le montant retenu HT est supérieur au montant HT raisonnable. Merci de revoir la ligne de dépense, plafonner son montant, ou justifier la reventillation HT / TVA.",(IFERROR(VALUE(TRIM(SUBSTITUTE(BA22,CHAR(160),""))),0))&gt;(IFERROR(VALUE(TRIM(SUBSTITUTE(AX22,CHAR(160),""))),0)),"Attention : Le montant TVA retenu est supérieur au montant TVA raisonnable. Merci de revoir la ligne de dépense, plafonner son montant, ou justifier la reventillation HT / TVA.",(IFERROR(VALUE(TRIM(SUBSTITUTE(BB22,CHAR(160),""))),0))=0,"",(IFERROR(VALUE(TRIM(SUBSTITUTE(AY22,CHAR(160),""))),0))=(IFERROR(VALUE(TRIM(SUBSTITUTE(BB22,CHAR(160),""))),0)),"OK",(IFERROR(VALUE(TRIM(SUBSTITUTE(AY22,CHAR(160),""))),0))&gt;(IFERROR(VALUE(TRIM(SUBSTITUTE(BB22,CHAR(160),""))),0))," OK : Montant instruit inférieur au montant raisonnable.",TRUE,""))</f>
        <v/>
      </c>
      <c r="BE22" s="139" t="str" cm="1">
        <f t="array" ref="BE22">IF(OR(BB22="",Y22="",AZ22="",W22="",BA22="",X22=""),"",_xlfn.IFS((IFERROR(VALUE(TRIM(SUBSTITUTE(BB22,CHAR(160),""))),0))&gt;(IFERROR(VALUE(TRIM(SUBSTITUTE(Y22,CHAR(160),""))),0)),"KO : Le montant retenu TTC est supérieur au montant présenté TTC. Merci de revoir la ligne de dépense ou plafonner son montant.",(IFERROR(VALUE(TRIM(SUBSTITUTE(AZ22,CHAR(160),""))),0))&gt;(IFERROR(VALUE(TRIM(SUBSTITUTE(W22,CHAR(160),""))),0)),"Attention : Le montant retenu HT est supérieur au montant HT présenté. Merci de revoir la ligne de dépense,plafonner son montant,ou justifier la reventillation HT/TVA.",(IFERROR(VALUE(TRIM(SUBSTITUTE(BA22,CHAR(160),""))),0))&gt;(IFERROR(VALUE(TRIM(SUBSTITUTE(X22,CHAR(160),""))),0)),"Attention : Le montant TVA retenu est supérieur au montant TVA présenté. Merci de revoir la ligne de dépense,plafonner son montant,ou justifier la reventillation HT/TVA.",(IFERROR(VALUE(TRIM(SUBSTITUTE(Y22,CHAR(160),""))),0))=0,"",(IFERROR(VALUE(TRIM(SUBSTITUTE(BB22,CHAR(160),""))),0))=(IFERROR(VALUE(TRIM(SUBSTITUTE(Y22,CHAR(160),""))),0)),"OK",
OR((IFERROR(VALUE(TRIM(SUBSTITUTE(BB22,CHAR(160),""))),0))=0,(IFERROR(VALUE(TRIM(SUBSTITUTE(AZ22,CHAR(160),""))),0))=0),"Attention : montant présenté entièrement écarté",(IFERROR(VALUE(TRIM(SUBSTITUTE(BB22,CHAR(160),""))),0))&lt;(IFERROR(VALUE(TRIM(SUBSTITUTE(Y22,CHAR(160),""))),0)),"Attention : montant présenté partiellement écarté",TRUE,""))</f>
        <v/>
      </c>
      <c r="BF22" s="33" t="str">
        <f t="shared" si="27"/>
        <v/>
      </c>
      <c r="BG22" s="33" t="str">
        <f t="shared" si="28"/>
        <v/>
      </c>
      <c r="BH22" s="10" t="str">
        <f t="shared" si="29"/>
        <v/>
      </c>
      <c r="BI22" s="35"/>
    </row>
    <row r="23" spans="1:61" ht="15" customHeight="1">
      <c r="A23" s="52">
        <v>12</v>
      </c>
      <c r="B23" s="539"/>
      <c r="C23" s="206"/>
      <c r="D23" s="208"/>
      <c r="E23" s="206"/>
      <c r="F23" s="206"/>
      <c r="G23" s="117"/>
      <c r="H23" s="117"/>
      <c r="I23" s="117"/>
      <c r="J23" s="117"/>
      <c r="K23" s="206"/>
      <c r="L23" s="206"/>
      <c r="M23" s="100"/>
      <c r="N23" s="4"/>
      <c r="O23" s="27" t="str">
        <f t="shared" si="0"/>
        <v/>
      </c>
      <c r="P23" s="5"/>
      <c r="Q23" s="4"/>
      <c r="R23" s="27" t="str">
        <f t="shared" si="1"/>
        <v/>
      </c>
      <c r="S23" s="6"/>
      <c r="T23" s="4"/>
      <c r="U23" s="101" t="str">
        <f t="shared" si="2"/>
        <v/>
      </c>
      <c r="V23" s="110"/>
      <c r="W23" s="109" t="str" cm="1">
        <f t="array" ref="W23">IF((_xlfn.IFS(TRIM(SUBSTITUTE(V23,CHAR(160),""))="Devis 1",IFERROR(VALUE(TRIM(SUBSTITUTE(M23,CHAR(160),""))),0),TRIM(SUBSTITUTE(V23,CHAR(160),""))="Devis 2",IFERROR(VALUE(TRIM(SUBSTITUTE(P23,CHAR(160),""))),0),TRIM(SUBSTITUTE(V23,CHAR(160),""))="Devis 3",IFERROR(VALUE(TRIM(SUBSTITUTE(S23,CHAR(160),""))),0),TRUE,0)*IFERROR(VALUE(TRIM(SUBSTITUTE(D23,CHAR(160),""))),0))=0,"",_xlfn.IFS(TRIM(SUBSTITUTE(V23,CHAR(160),""))="Devis 1",IFERROR(VALUE(TRIM(SUBSTITUTE(M23,CHAR(160),""))),0),TRIM(SUBSTITUTE(V23,CHAR(160),""))="Devis 2",IFERROR(VALUE(TRIM(SUBSTITUTE(P23,CHAR(160),""))),0),TRIM(SUBSTITUTE(V23,CHAR(160),""))="Devis 3",IFERROR(VALUE(TRIM(SUBSTITUTE(S23,CHAR(160),""))),0),TRUE,0)*IFERROR(VALUE(TRIM(SUBSTITUTE(D23,CHAR(160),""))),0))</f>
        <v/>
      </c>
      <c r="X23" s="54" t="str" cm="1">
        <f t="array" ref="X23">IF(_xlfn.IFS(TRIM(SUBSTITUTE(V23,CHAR(160),""))="Devis 1",IFERROR(VALUE(TRIM(SUBSTITUTE(N23,CHAR(160),""))),0),TRIM(SUBSTITUTE(V23,CHAR(160),""))="Devis 2",IFERROR(VALUE(TRIM(SUBSTITUTE(Q23,CHAR(160),""))),0),TRIM(SUBSTITUTE(V23,CHAR(160),""))="Devis 3",IFERROR(VALUE(TRIM(SUBSTITUTE(T23,CHAR(160),""))),0),TRUE,0)*IFERROR(VALUE(TRIM(SUBSTITUTE(D23,CHAR(160),""))),0)=0,IF(W23&lt;&gt;"",0,""),_xlfn.IFS(TRIM(SUBSTITUTE(V23,CHAR(160),""))="Devis 1",IFERROR(VALUE(TRIM(SUBSTITUTE(N23,CHAR(160),""))),0),TRIM(SUBSTITUTE(V23,CHAR(160),""))="Devis 2",IFERROR(VALUE(TRIM(SUBSTITUTE(Q23,CHAR(160),""))),0),TRIM(SUBSTITUTE(V23,CHAR(160),""))="Devis 3",IFERROR(VALUE(TRIM(SUBSTITUTE(T23,CHAR(160),""))),0),TRUE,0)*IFERROR(VALUE(TRIM(SUBSTITUTE(D23,CHAR(160),""))),0))</f>
        <v/>
      </c>
      <c r="Y23" s="112" t="str">
        <f t="shared" si="3"/>
        <v/>
      </c>
      <c r="Z23" s="113"/>
      <c r="AA23" s="130" t="str">
        <f t="shared" si="4"/>
        <v/>
      </c>
      <c r="AB23" s="130" t="str">
        <f t="shared" si="5"/>
        <v/>
      </c>
      <c r="AC23" s="130" t="str">
        <f t="shared" si="6"/>
        <v/>
      </c>
      <c r="AD23" s="130" t="str">
        <f t="shared" si="7"/>
        <v/>
      </c>
      <c r="AE23" s="130" t="str">
        <f t="shared" si="8"/>
        <v/>
      </c>
      <c r="AF23" s="130" t="str">
        <f t="shared" si="9"/>
        <v/>
      </c>
      <c r="AG23" s="130" t="str">
        <f t="shared" si="10"/>
        <v/>
      </c>
      <c r="AH23" s="130" t="str">
        <f t="shared" si="11"/>
        <v/>
      </c>
      <c r="AI23" s="130"/>
      <c r="AJ23" s="130" t="str">
        <f t="shared" si="12"/>
        <v/>
      </c>
      <c r="AK23" s="130" t="str">
        <f t="shared" si="13"/>
        <v/>
      </c>
      <c r="AL23" s="29" t="str">
        <f t="shared" si="14"/>
        <v/>
      </c>
      <c r="AM23" s="9" t="str">
        <f t="shared" si="15"/>
        <v/>
      </c>
      <c r="AN23" s="27" t="str">
        <f t="shared" si="16"/>
        <v/>
      </c>
      <c r="AO23" s="30" t="str">
        <f t="shared" si="17"/>
        <v/>
      </c>
      <c r="AP23" s="9" t="str">
        <f t="shared" si="18"/>
        <v/>
      </c>
      <c r="AQ23" s="27" t="str">
        <f t="shared" si="19"/>
        <v/>
      </c>
      <c r="AR23" s="31" t="str">
        <f t="shared" si="20"/>
        <v/>
      </c>
      <c r="AS23" s="9" t="str">
        <f t="shared" si="21"/>
        <v/>
      </c>
      <c r="AT23" s="32" t="str">
        <f t="shared" si="22"/>
        <v/>
      </c>
      <c r="AU23" s="28" t="str">
        <f t="shared" si="23"/>
        <v/>
      </c>
      <c r="AV23" s="136"/>
      <c r="AW23" s="33" t="str">
        <f t="shared" si="24"/>
        <v/>
      </c>
      <c r="AX23" s="33" t="str">
        <f t="shared" si="25"/>
        <v/>
      </c>
      <c r="AY23" s="33" t="str">
        <f t="shared" si="26"/>
        <v/>
      </c>
      <c r="AZ23" s="55" t="str" cm="1">
        <f t="array" ref="AZ23">IF($AC23="","",IF((IFERROR(_xlfn.IFS($AU23="Devis 1",(IFERROR(VALUE(TRIM(SUBSTITUTE(AL23,CHAR(160),""))),0)),$AU23="Devis 2",(IFERROR(VALUE(TRIM(SUBSTITUTE(AO23,CHAR(160),""))),0)),$AU23="Devis 3",(IFERROR(VALUE(TRIM(SUBSTITUTE(AR23,CHAR(160),""))),0))),0))*(IFERROR(VALUE(TRIM(SUBSTITUTE($AC23,CHAR(160),""))),0))=0,"",(IFERROR(_xlfn.IFS($AU23="Devis 1",(IFERROR(VALUE(TRIM(SUBSTITUTE(AL23,CHAR(160),""))),0)),$AU23="Devis 2",(IFERROR(VALUE(TRIM(SUBSTITUTE(AO23,CHAR(160),""))),0)),$AU23="Devis 3",(IFERROR(VALUE(TRIM(SUBSTITUTE(AR23,CHAR(160),""))),0))),0))*(IFERROR(VALUE(TRIM(SUBSTITUTE($AC23,CHAR(160),""))),0))))</f>
        <v/>
      </c>
      <c r="BA23" s="55" t="str" cm="1">
        <f t="array" ref="BA23">IF($AC23="","",IF((IFERROR(_xlfn.IFS(TRIM(SUBSTITUTE($AU23,CHAR(160),""))="Devis 1", IFERROR(VALUE(TRIM(SUBSTITUTE(AM23,CHAR(160),""))),0),TRIM(SUBSTITUTE($AU23,CHAR(160),""))="Devis 2", IFERROR(VALUE(TRIM(SUBSTITUTE(AP23,CHAR(160),""))),0),TRIM(SUBSTITUTE($AU23,CHAR(160),""))="Devis 3", IFERROR(VALUE(TRIM(SUBSTITUTE(AS23,CHAR(160),""))),0)),0) * IFERROR(VALUE(TRIM(SUBSTITUTE($AC23,CHAR(160),""))),0)) = 0,IF(AZ23&lt;&gt;"",0,""),(IFERROR(_xlfn.IFS(TRIM(SUBSTITUTE($AU23,CHAR(160),""))="Devis 1", IFERROR(VALUE(TRIM(SUBSTITUTE(AM23,CHAR(160),""))),0),TRIM(SUBSTITUTE($AU23,CHAR(160),""))="Devis 2", IFERROR(VALUE(TRIM(SUBSTITUTE(AP23,CHAR(160),""))),0),TRIM(SUBSTITUTE($AU23,CHAR(160),""))="Devis 3", IFERROR(VALUE(TRIM(SUBSTITUTE(AS23,CHAR(160),""))),0)),0) * IFERROR(VALUE(TRIM(SUBSTITUTE($AC23,CHAR(160),""))),0))))</f>
        <v/>
      </c>
      <c r="BB23" s="55" t="str" cm="1">
        <f t="array" ref="BB23">IF($AC23="","",IF(IFERROR(_xlfn.IFS($AU23="Devis 1",IFERROR(VALUE(TRIM(SUBSTITUTE(AN23,CHAR(160),""))),0),$AU23="Devis 2",IFERROR(VALUE(TRIM(SUBSTITUTE(AQ23,CHAR(160),""))),0),$AU23="Devis 3",IFERROR(VALUE(TRIM(SUBSTITUTE(AT23,CHAR(160),""))),0)),0)*IFERROR(VALUE(TRIM(SUBSTITUTE($AC23,CHAR(160),""))),0)=0,"",IFERROR(_xlfn.IFS($AU23="Devis 1",IFERROR(VALUE(TRIM(SUBSTITUTE(AN23,CHAR(160),""))),0),$AU23="Devis 2",IFERROR(VALUE(TRIM(SUBSTITUTE(AQ23,CHAR(160),""))),0),$AU23="Devis 3",IFERROR(VALUE(TRIM(SUBSTITUTE(AT23,CHAR(160),""))),0)),0)*IFERROR(VALUE(TRIM(SUBSTITUTE($AC23,CHAR(160),""))),0)))</f>
        <v/>
      </c>
      <c r="BC23" s="34"/>
      <c r="BD23" s="8" t="str" cm="1">
        <f t="array" ref="BD23">IF(OR(BB23="",AY23="",AZ23="",AW23="",BA23="",AX23=""),"",_xlfn.IFS((IFERROR(VALUE(TRIM(SUBSTITUTE(BB23,CHAR(160),""))),0))&gt;(IFERROR(VALUE(TRIM(SUBSTITUTE(AY23,CHAR(160),""))),0)),"KO : Le montant retenu TTC est supérieur au montant raisonnable TTC. Merci de revoir la ligne de dépense ou plafonner son montant.",(IFERROR(VALUE(TRIM(SUBSTITUTE(AZ23,CHAR(160),""))),0))&gt;(IFERROR(VALUE(TRIM(SUBSTITUTE(AW23,CHAR(160),""))),0)),"Attention : Le montant retenu HT est supérieur au montant HT raisonnable. Merci de revoir la ligne de dépense, plafonner son montant, ou justifier la reventillation HT / TVA.",(IFERROR(VALUE(TRIM(SUBSTITUTE(BA23,CHAR(160),""))),0))&gt;(IFERROR(VALUE(TRIM(SUBSTITUTE(AX23,CHAR(160),""))),0)),"Attention : Le montant TVA retenu est supérieur au montant TVA raisonnable. Merci de revoir la ligne de dépense, plafonner son montant, ou justifier la reventillation HT / TVA.",(IFERROR(VALUE(TRIM(SUBSTITUTE(BB23,CHAR(160),""))),0))=0,"",(IFERROR(VALUE(TRIM(SUBSTITUTE(AY23,CHAR(160),""))),0))=(IFERROR(VALUE(TRIM(SUBSTITUTE(BB23,CHAR(160),""))),0)),"OK",(IFERROR(VALUE(TRIM(SUBSTITUTE(AY23,CHAR(160),""))),0))&gt;(IFERROR(VALUE(TRIM(SUBSTITUTE(BB23,CHAR(160),""))),0))," OK : Montant instruit inférieur au montant raisonnable.",TRUE,""))</f>
        <v/>
      </c>
      <c r="BE23" s="139" t="str" cm="1">
        <f t="array" ref="BE23">IF(OR(BB23="",Y23="",AZ23="",W23="",BA23="",X23=""),"",_xlfn.IFS((IFERROR(VALUE(TRIM(SUBSTITUTE(BB23,CHAR(160),""))),0))&gt;(IFERROR(VALUE(TRIM(SUBSTITUTE(Y23,CHAR(160),""))),0)),"KO : Le montant retenu TTC est supérieur au montant présenté TTC. Merci de revoir la ligne de dépense ou plafonner son montant.",(IFERROR(VALUE(TRIM(SUBSTITUTE(AZ23,CHAR(160),""))),0))&gt;(IFERROR(VALUE(TRIM(SUBSTITUTE(W23,CHAR(160),""))),0)),"Attention : Le montant retenu HT est supérieur au montant HT présenté. Merci de revoir la ligne de dépense,plafonner son montant,ou justifier la reventillation HT/TVA.",(IFERROR(VALUE(TRIM(SUBSTITUTE(BA23,CHAR(160),""))),0))&gt;(IFERROR(VALUE(TRIM(SUBSTITUTE(X23,CHAR(160),""))),0)),"Attention : Le montant TVA retenu est supérieur au montant TVA présenté. Merci de revoir la ligne de dépense,plafonner son montant,ou justifier la reventillation HT/TVA.",(IFERROR(VALUE(TRIM(SUBSTITUTE(Y23,CHAR(160),""))),0))=0,"",(IFERROR(VALUE(TRIM(SUBSTITUTE(BB23,CHAR(160),""))),0))=(IFERROR(VALUE(TRIM(SUBSTITUTE(Y23,CHAR(160),""))),0)),"OK",
OR((IFERROR(VALUE(TRIM(SUBSTITUTE(BB23,CHAR(160),""))),0))=0,(IFERROR(VALUE(TRIM(SUBSTITUTE(AZ23,CHAR(160),""))),0))=0),"Attention : montant présenté entièrement écarté",(IFERROR(VALUE(TRIM(SUBSTITUTE(BB23,CHAR(160),""))),0))&lt;(IFERROR(VALUE(TRIM(SUBSTITUTE(Y23,CHAR(160),""))),0)),"Attention : montant présenté partiellement écarté",TRUE,""))</f>
        <v/>
      </c>
      <c r="BF23" s="33" t="str">
        <f t="shared" si="27"/>
        <v/>
      </c>
      <c r="BG23" s="33" t="str">
        <f t="shared" si="28"/>
        <v/>
      </c>
      <c r="BH23" s="10" t="str">
        <f t="shared" si="29"/>
        <v/>
      </c>
      <c r="BI23" s="35"/>
    </row>
    <row r="24" spans="1:61" ht="15" customHeight="1">
      <c r="A24" s="52">
        <v>13</v>
      </c>
      <c r="B24" s="539"/>
      <c r="C24" s="206"/>
      <c r="D24" s="208"/>
      <c r="E24" s="206"/>
      <c r="F24" s="206"/>
      <c r="G24" s="117"/>
      <c r="H24" s="117"/>
      <c r="I24" s="117"/>
      <c r="J24" s="117"/>
      <c r="K24" s="206"/>
      <c r="L24" s="206"/>
      <c r="M24" s="100"/>
      <c r="N24" s="4"/>
      <c r="O24" s="27" t="str">
        <f t="shared" si="0"/>
        <v/>
      </c>
      <c r="P24" s="5"/>
      <c r="Q24" s="4"/>
      <c r="R24" s="27" t="str">
        <f t="shared" si="1"/>
        <v/>
      </c>
      <c r="S24" s="6"/>
      <c r="T24" s="4"/>
      <c r="U24" s="101" t="str">
        <f t="shared" si="2"/>
        <v/>
      </c>
      <c r="V24" s="110"/>
      <c r="W24" s="109" t="str" cm="1">
        <f t="array" ref="W24">IF((_xlfn.IFS(TRIM(SUBSTITUTE(V24,CHAR(160),""))="Devis 1",IFERROR(VALUE(TRIM(SUBSTITUTE(M24,CHAR(160),""))),0),TRIM(SUBSTITUTE(V24,CHAR(160),""))="Devis 2",IFERROR(VALUE(TRIM(SUBSTITUTE(P24,CHAR(160),""))),0),TRIM(SUBSTITUTE(V24,CHAR(160),""))="Devis 3",IFERROR(VALUE(TRIM(SUBSTITUTE(S24,CHAR(160),""))),0),TRUE,0)*IFERROR(VALUE(TRIM(SUBSTITUTE(D24,CHAR(160),""))),0))=0,"",_xlfn.IFS(TRIM(SUBSTITUTE(V24,CHAR(160),""))="Devis 1",IFERROR(VALUE(TRIM(SUBSTITUTE(M24,CHAR(160),""))),0),TRIM(SUBSTITUTE(V24,CHAR(160),""))="Devis 2",IFERROR(VALUE(TRIM(SUBSTITUTE(P24,CHAR(160),""))),0),TRIM(SUBSTITUTE(V24,CHAR(160),""))="Devis 3",IFERROR(VALUE(TRIM(SUBSTITUTE(S24,CHAR(160),""))),0),TRUE,0)*IFERROR(VALUE(TRIM(SUBSTITUTE(D24,CHAR(160),""))),0))</f>
        <v/>
      </c>
      <c r="X24" s="54" t="str" cm="1">
        <f t="array" ref="X24">IF(_xlfn.IFS(TRIM(SUBSTITUTE(V24,CHAR(160),""))="Devis 1",IFERROR(VALUE(TRIM(SUBSTITUTE(N24,CHAR(160),""))),0),TRIM(SUBSTITUTE(V24,CHAR(160),""))="Devis 2",IFERROR(VALUE(TRIM(SUBSTITUTE(Q24,CHAR(160),""))),0),TRIM(SUBSTITUTE(V24,CHAR(160),""))="Devis 3",IFERROR(VALUE(TRIM(SUBSTITUTE(T24,CHAR(160),""))),0),TRUE,0)*IFERROR(VALUE(TRIM(SUBSTITUTE(D24,CHAR(160),""))),0)=0,IF(W24&lt;&gt;"",0,""),_xlfn.IFS(TRIM(SUBSTITUTE(V24,CHAR(160),""))="Devis 1",IFERROR(VALUE(TRIM(SUBSTITUTE(N24,CHAR(160),""))),0),TRIM(SUBSTITUTE(V24,CHAR(160),""))="Devis 2",IFERROR(VALUE(TRIM(SUBSTITUTE(Q24,CHAR(160),""))),0),TRIM(SUBSTITUTE(V24,CHAR(160),""))="Devis 3",IFERROR(VALUE(TRIM(SUBSTITUTE(T24,CHAR(160),""))),0),TRUE,0)*IFERROR(VALUE(TRIM(SUBSTITUTE(D24,CHAR(160),""))),0))</f>
        <v/>
      </c>
      <c r="Y24" s="112" t="str">
        <f t="shared" si="3"/>
        <v/>
      </c>
      <c r="Z24" s="113"/>
      <c r="AA24" s="130" t="str">
        <f t="shared" si="4"/>
        <v/>
      </c>
      <c r="AB24" s="130" t="str">
        <f t="shared" si="5"/>
        <v/>
      </c>
      <c r="AC24" s="130" t="str">
        <f t="shared" si="6"/>
        <v/>
      </c>
      <c r="AD24" s="130" t="str">
        <f t="shared" si="7"/>
        <v/>
      </c>
      <c r="AE24" s="130" t="str">
        <f t="shared" si="8"/>
        <v/>
      </c>
      <c r="AF24" s="130" t="str">
        <f t="shared" si="9"/>
        <v/>
      </c>
      <c r="AG24" s="130" t="str">
        <f t="shared" si="10"/>
        <v/>
      </c>
      <c r="AH24" s="130" t="str">
        <f t="shared" si="11"/>
        <v/>
      </c>
      <c r="AI24" s="130"/>
      <c r="AJ24" s="130" t="str">
        <f t="shared" si="12"/>
        <v/>
      </c>
      <c r="AK24" s="130" t="str">
        <f t="shared" si="13"/>
        <v/>
      </c>
      <c r="AL24" s="29" t="str">
        <f t="shared" si="14"/>
        <v/>
      </c>
      <c r="AM24" s="9" t="str">
        <f t="shared" si="15"/>
        <v/>
      </c>
      <c r="AN24" s="27" t="str">
        <f t="shared" si="16"/>
        <v/>
      </c>
      <c r="AO24" s="30" t="str">
        <f t="shared" si="17"/>
        <v/>
      </c>
      <c r="AP24" s="9" t="str">
        <f t="shared" si="18"/>
        <v/>
      </c>
      <c r="AQ24" s="27" t="str">
        <f t="shared" si="19"/>
        <v/>
      </c>
      <c r="AR24" s="31" t="str">
        <f t="shared" si="20"/>
        <v/>
      </c>
      <c r="AS24" s="9" t="str">
        <f t="shared" si="21"/>
        <v/>
      </c>
      <c r="AT24" s="32" t="str">
        <f t="shared" si="22"/>
        <v/>
      </c>
      <c r="AU24" s="28" t="str">
        <f t="shared" si="23"/>
        <v/>
      </c>
      <c r="AV24" s="136"/>
      <c r="AW24" s="33" t="str">
        <f t="shared" si="24"/>
        <v/>
      </c>
      <c r="AX24" s="33" t="str">
        <f t="shared" si="25"/>
        <v/>
      </c>
      <c r="AY24" s="33" t="str">
        <f t="shared" si="26"/>
        <v/>
      </c>
      <c r="AZ24" s="55" t="str" cm="1">
        <f t="array" ref="AZ24">IF($AC24="","",IF((IFERROR(_xlfn.IFS($AU24="Devis 1",(IFERROR(VALUE(TRIM(SUBSTITUTE(AL24,CHAR(160),""))),0)),$AU24="Devis 2",(IFERROR(VALUE(TRIM(SUBSTITUTE(AO24,CHAR(160),""))),0)),$AU24="Devis 3",(IFERROR(VALUE(TRIM(SUBSTITUTE(AR24,CHAR(160),""))),0))),0))*(IFERROR(VALUE(TRIM(SUBSTITUTE($AC24,CHAR(160),""))),0))=0,"",(IFERROR(_xlfn.IFS($AU24="Devis 1",(IFERROR(VALUE(TRIM(SUBSTITUTE(AL24,CHAR(160),""))),0)),$AU24="Devis 2",(IFERROR(VALUE(TRIM(SUBSTITUTE(AO24,CHAR(160),""))),0)),$AU24="Devis 3",(IFERROR(VALUE(TRIM(SUBSTITUTE(AR24,CHAR(160),""))),0))),0))*(IFERROR(VALUE(TRIM(SUBSTITUTE($AC24,CHAR(160),""))),0))))</f>
        <v/>
      </c>
      <c r="BA24" s="55" t="str" cm="1">
        <f t="array" ref="BA24">IF($AC24="","",IF((IFERROR(_xlfn.IFS(TRIM(SUBSTITUTE($AU24,CHAR(160),""))="Devis 1", IFERROR(VALUE(TRIM(SUBSTITUTE(AM24,CHAR(160),""))),0),TRIM(SUBSTITUTE($AU24,CHAR(160),""))="Devis 2", IFERROR(VALUE(TRIM(SUBSTITUTE(AP24,CHAR(160),""))),0),TRIM(SUBSTITUTE($AU24,CHAR(160),""))="Devis 3", IFERROR(VALUE(TRIM(SUBSTITUTE(AS24,CHAR(160),""))),0)),0) * IFERROR(VALUE(TRIM(SUBSTITUTE($AC24,CHAR(160),""))),0)) = 0,IF(AZ24&lt;&gt;"",0,""),(IFERROR(_xlfn.IFS(TRIM(SUBSTITUTE($AU24,CHAR(160),""))="Devis 1", IFERROR(VALUE(TRIM(SUBSTITUTE(AM24,CHAR(160),""))),0),TRIM(SUBSTITUTE($AU24,CHAR(160),""))="Devis 2", IFERROR(VALUE(TRIM(SUBSTITUTE(AP24,CHAR(160),""))),0),TRIM(SUBSTITUTE($AU24,CHAR(160),""))="Devis 3", IFERROR(VALUE(TRIM(SUBSTITUTE(AS24,CHAR(160),""))),0)),0) * IFERROR(VALUE(TRIM(SUBSTITUTE($AC24,CHAR(160),""))),0))))</f>
        <v/>
      </c>
      <c r="BB24" s="55" t="str" cm="1">
        <f t="array" ref="BB24">IF($AC24="","",IF(IFERROR(_xlfn.IFS($AU24="Devis 1",IFERROR(VALUE(TRIM(SUBSTITUTE(AN24,CHAR(160),""))),0),$AU24="Devis 2",IFERROR(VALUE(TRIM(SUBSTITUTE(AQ24,CHAR(160),""))),0),$AU24="Devis 3",IFERROR(VALUE(TRIM(SUBSTITUTE(AT24,CHAR(160),""))),0)),0)*IFERROR(VALUE(TRIM(SUBSTITUTE($AC24,CHAR(160),""))),0)=0,"",IFERROR(_xlfn.IFS($AU24="Devis 1",IFERROR(VALUE(TRIM(SUBSTITUTE(AN24,CHAR(160),""))),0),$AU24="Devis 2",IFERROR(VALUE(TRIM(SUBSTITUTE(AQ24,CHAR(160),""))),0),$AU24="Devis 3",IFERROR(VALUE(TRIM(SUBSTITUTE(AT24,CHAR(160),""))),0)),0)*IFERROR(VALUE(TRIM(SUBSTITUTE($AC24,CHAR(160),""))),0)))</f>
        <v/>
      </c>
      <c r="BC24" s="34"/>
      <c r="BD24" s="8" t="str" cm="1">
        <f t="array" ref="BD24">IF(OR(BB24="",AY24="",AZ24="",AW24="",BA24="",AX24=""),"",_xlfn.IFS((IFERROR(VALUE(TRIM(SUBSTITUTE(BB24,CHAR(160),""))),0))&gt;(IFERROR(VALUE(TRIM(SUBSTITUTE(AY24,CHAR(160),""))),0)),"KO : Le montant retenu TTC est supérieur au montant raisonnable TTC. Merci de revoir la ligne de dépense ou plafonner son montant.",(IFERROR(VALUE(TRIM(SUBSTITUTE(AZ24,CHAR(160),""))),0))&gt;(IFERROR(VALUE(TRIM(SUBSTITUTE(AW24,CHAR(160),""))),0)),"Attention : Le montant retenu HT est supérieur au montant HT raisonnable. Merci de revoir la ligne de dépense, plafonner son montant, ou justifier la reventillation HT / TVA.",(IFERROR(VALUE(TRIM(SUBSTITUTE(BA24,CHAR(160),""))),0))&gt;(IFERROR(VALUE(TRIM(SUBSTITUTE(AX24,CHAR(160),""))),0)),"Attention : Le montant TVA retenu est supérieur au montant TVA raisonnable. Merci de revoir la ligne de dépense, plafonner son montant, ou justifier la reventillation HT / TVA.",(IFERROR(VALUE(TRIM(SUBSTITUTE(BB24,CHAR(160),""))),0))=0,"",(IFERROR(VALUE(TRIM(SUBSTITUTE(AY24,CHAR(160),""))),0))=(IFERROR(VALUE(TRIM(SUBSTITUTE(BB24,CHAR(160),""))),0)),"OK",(IFERROR(VALUE(TRIM(SUBSTITUTE(AY24,CHAR(160),""))),0))&gt;(IFERROR(VALUE(TRIM(SUBSTITUTE(BB24,CHAR(160),""))),0))," OK : Montant instruit inférieur au montant raisonnable.",TRUE,""))</f>
        <v/>
      </c>
      <c r="BE24" s="139" t="str" cm="1">
        <f t="array" ref="BE24">IF(OR(BB24="",Y24="",AZ24="",W24="",BA24="",X24=""),"",_xlfn.IFS((IFERROR(VALUE(TRIM(SUBSTITUTE(BB24,CHAR(160),""))),0))&gt;(IFERROR(VALUE(TRIM(SUBSTITUTE(Y24,CHAR(160),""))),0)),"KO : Le montant retenu TTC est supérieur au montant présenté TTC. Merci de revoir la ligne de dépense ou plafonner son montant.",(IFERROR(VALUE(TRIM(SUBSTITUTE(AZ24,CHAR(160),""))),0))&gt;(IFERROR(VALUE(TRIM(SUBSTITUTE(W24,CHAR(160),""))),0)),"Attention : Le montant retenu HT est supérieur au montant HT présenté. Merci de revoir la ligne de dépense,plafonner son montant,ou justifier la reventillation HT/TVA.",(IFERROR(VALUE(TRIM(SUBSTITUTE(BA24,CHAR(160),""))),0))&gt;(IFERROR(VALUE(TRIM(SUBSTITUTE(X24,CHAR(160),""))),0)),"Attention : Le montant TVA retenu est supérieur au montant TVA présenté. Merci de revoir la ligne de dépense,plafonner son montant,ou justifier la reventillation HT/TVA.",(IFERROR(VALUE(TRIM(SUBSTITUTE(Y24,CHAR(160),""))),0))=0,"",(IFERROR(VALUE(TRIM(SUBSTITUTE(BB24,CHAR(160),""))),0))=(IFERROR(VALUE(TRIM(SUBSTITUTE(Y24,CHAR(160),""))),0)),"OK",
OR((IFERROR(VALUE(TRIM(SUBSTITUTE(BB24,CHAR(160),""))),0))=0,(IFERROR(VALUE(TRIM(SUBSTITUTE(AZ24,CHAR(160),""))),0))=0),"Attention : montant présenté entièrement écarté",(IFERROR(VALUE(TRIM(SUBSTITUTE(BB24,CHAR(160),""))),0))&lt;(IFERROR(VALUE(TRIM(SUBSTITUTE(Y24,CHAR(160),""))),0)),"Attention : montant présenté partiellement écarté",TRUE,""))</f>
        <v/>
      </c>
      <c r="BF24" s="33" t="str">
        <f t="shared" si="27"/>
        <v/>
      </c>
      <c r="BG24" s="33" t="str">
        <f t="shared" si="28"/>
        <v/>
      </c>
      <c r="BH24" s="10" t="str">
        <f t="shared" si="29"/>
        <v/>
      </c>
      <c r="BI24" s="35"/>
    </row>
    <row r="25" spans="1:61" ht="15" customHeight="1">
      <c r="A25" s="52">
        <v>14</v>
      </c>
      <c r="B25" s="539"/>
      <c r="C25" s="206"/>
      <c r="D25" s="208"/>
      <c r="E25" s="206"/>
      <c r="F25" s="206"/>
      <c r="G25" s="117"/>
      <c r="H25" s="117"/>
      <c r="I25" s="117"/>
      <c r="J25" s="117"/>
      <c r="K25" s="206"/>
      <c r="L25" s="206"/>
      <c r="M25" s="100"/>
      <c r="N25" s="4"/>
      <c r="O25" s="27" t="str">
        <f t="shared" si="0"/>
        <v/>
      </c>
      <c r="P25" s="5"/>
      <c r="Q25" s="4"/>
      <c r="R25" s="27" t="str">
        <f t="shared" si="1"/>
        <v/>
      </c>
      <c r="S25" s="6"/>
      <c r="T25" s="4"/>
      <c r="U25" s="101" t="str">
        <f t="shared" si="2"/>
        <v/>
      </c>
      <c r="V25" s="110"/>
      <c r="W25" s="109" t="str" cm="1">
        <f t="array" ref="W25">IF((_xlfn.IFS(TRIM(SUBSTITUTE(V25,CHAR(160),""))="Devis 1",IFERROR(VALUE(TRIM(SUBSTITUTE(M25,CHAR(160),""))),0),TRIM(SUBSTITUTE(V25,CHAR(160),""))="Devis 2",IFERROR(VALUE(TRIM(SUBSTITUTE(P25,CHAR(160),""))),0),TRIM(SUBSTITUTE(V25,CHAR(160),""))="Devis 3",IFERROR(VALUE(TRIM(SUBSTITUTE(S25,CHAR(160),""))),0),TRUE,0)*IFERROR(VALUE(TRIM(SUBSTITUTE(D25,CHAR(160),""))),0))=0,"",_xlfn.IFS(TRIM(SUBSTITUTE(V25,CHAR(160),""))="Devis 1",IFERROR(VALUE(TRIM(SUBSTITUTE(M25,CHAR(160),""))),0),TRIM(SUBSTITUTE(V25,CHAR(160),""))="Devis 2",IFERROR(VALUE(TRIM(SUBSTITUTE(P25,CHAR(160),""))),0),TRIM(SUBSTITUTE(V25,CHAR(160),""))="Devis 3",IFERROR(VALUE(TRIM(SUBSTITUTE(S25,CHAR(160),""))),0),TRUE,0)*IFERROR(VALUE(TRIM(SUBSTITUTE(D25,CHAR(160),""))),0))</f>
        <v/>
      </c>
      <c r="X25" s="54" t="str" cm="1">
        <f t="array" ref="X25">IF(_xlfn.IFS(TRIM(SUBSTITUTE(V25,CHAR(160),""))="Devis 1",IFERROR(VALUE(TRIM(SUBSTITUTE(N25,CHAR(160),""))),0),TRIM(SUBSTITUTE(V25,CHAR(160),""))="Devis 2",IFERROR(VALUE(TRIM(SUBSTITUTE(Q25,CHAR(160),""))),0),TRIM(SUBSTITUTE(V25,CHAR(160),""))="Devis 3",IFERROR(VALUE(TRIM(SUBSTITUTE(T25,CHAR(160),""))),0),TRUE,0)*IFERROR(VALUE(TRIM(SUBSTITUTE(D25,CHAR(160),""))),0)=0,IF(W25&lt;&gt;"",0,""),_xlfn.IFS(TRIM(SUBSTITUTE(V25,CHAR(160),""))="Devis 1",IFERROR(VALUE(TRIM(SUBSTITUTE(N25,CHAR(160),""))),0),TRIM(SUBSTITUTE(V25,CHAR(160),""))="Devis 2",IFERROR(VALUE(TRIM(SUBSTITUTE(Q25,CHAR(160),""))),0),TRIM(SUBSTITUTE(V25,CHAR(160),""))="Devis 3",IFERROR(VALUE(TRIM(SUBSTITUTE(T25,CHAR(160),""))),0),TRUE,0)*IFERROR(VALUE(TRIM(SUBSTITUTE(D25,CHAR(160),""))),0))</f>
        <v/>
      </c>
      <c r="Y25" s="112" t="str">
        <f t="shared" si="3"/>
        <v/>
      </c>
      <c r="Z25" s="113"/>
      <c r="AA25" s="130" t="str">
        <f t="shared" si="4"/>
        <v/>
      </c>
      <c r="AB25" s="130" t="str">
        <f t="shared" si="5"/>
        <v/>
      </c>
      <c r="AC25" s="130" t="str">
        <f t="shared" si="6"/>
        <v/>
      </c>
      <c r="AD25" s="130" t="str">
        <f t="shared" si="7"/>
        <v/>
      </c>
      <c r="AE25" s="130" t="str">
        <f t="shared" si="8"/>
        <v/>
      </c>
      <c r="AF25" s="130" t="str">
        <f t="shared" si="9"/>
        <v/>
      </c>
      <c r="AG25" s="130" t="str">
        <f t="shared" si="10"/>
        <v/>
      </c>
      <c r="AH25" s="130" t="str">
        <f t="shared" si="11"/>
        <v/>
      </c>
      <c r="AI25" s="130"/>
      <c r="AJ25" s="130" t="str">
        <f t="shared" si="12"/>
        <v/>
      </c>
      <c r="AK25" s="130" t="str">
        <f t="shared" si="13"/>
        <v/>
      </c>
      <c r="AL25" s="29" t="str">
        <f t="shared" si="14"/>
        <v/>
      </c>
      <c r="AM25" s="9" t="str">
        <f t="shared" si="15"/>
        <v/>
      </c>
      <c r="AN25" s="27" t="str">
        <f t="shared" si="16"/>
        <v/>
      </c>
      <c r="AO25" s="30" t="str">
        <f t="shared" si="17"/>
        <v/>
      </c>
      <c r="AP25" s="9" t="str">
        <f t="shared" si="18"/>
        <v/>
      </c>
      <c r="AQ25" s="27" t="str">
        <f t="shared" si="19"/>
        <v/>
      </c>
      <c r="AR25" s="31" t="str">
        <f t="shared" si="20"/>
        <v/>
      </c>
      <c r="AS25" s="9" t="str">
        <f t="shared" si="21"/>
        <v/>
      </c>
      <c r="AT25" s="32" t="str">
        <f t="shared" si="22"/>
        <v/>
      </c>
      <c r="AU25" s="28" t="str">
        <f t="shared" si="23"/>
        <v/>
      </c>
      <c r="AV25" s="136"/>
      <c r="AW25" s="33" t="str">
        <f t="shared" si="24"/>
        <v/>
      </c>
      <c r="AX25" s="33" t="str">
        <f t="shared" si="25"/>
        <v/>
      </c>
      <c r="AY25" s="33" t="str">
        <f t="shared" si="26"/>
        <v/>
      </c>
      <c r="AZ25" s="55" t="str" cm="1">
        <f t="array" ref="AZ25">IF($AC25="","",IF((IFERROR(_xlfn.IFS($AU25="Devis 1",(IFERROR(VALUE(TRIM(SUBSTITUTE(AL25,CHAR(160),""))),0)),$AU25="Devis 2",(IFERROR(VALUE(TRIM(SUBSTITUTE(AO25,CHAR(160),""))),0)),$AU25="Devis 3",(IFERROR(VALUE(TRIM(SUBSTITUTE(AR25,CHAR(160),""))),0))),0))*(IFERROR(VALUE(TRIM(SUBSTITUTE($AC25,CHAR(160),""))),0))=0,"",(IFERROR(_xlfn.IFS($AU25="Devis 1",(IFERROR(VALUE(TRIM(SUBSTITUTE(AL25,CHAR(160),""))),0)),$AU25="Devis 2",(IFERROR(VALUE(TRIM(SUBSTITUTE(AO25,CHAR(160),""))),0)),$AU25="Devis 3",(IFERROR(VALUE(TRIM(SUBSTITUTE(AR25,CHAR(160),""))),0))),0))*(IFERROR(VALUE(TRIM(SUBSTITUTE($AC25,CHAR(160),""))),0))))</f>
        <v/>
      </c>
      <c r="BA25" s="55" t="str" cm="1">
        <f t="array" ref="BA25">IF($AC25="","",IF((IFERROR(_xlfn.IFS(TRIM(SUBSTITUTE($AU25,CHAR(160),""))="Devis 1", IFERROR(VALUE(TRIM(SUBSTITUTE(AM25,CHAR(160),""))),0),TRIM(SUBSTITUTE($AU25,CHAR(160),""))="Devis 2", IFERROR(VALUE(TRIM(SUBSTITUTE(AP25,CHAR(160),""))),0),TRIM(SUBSTITUTE($AU25,CHAR(160),""))="Devis 3", IFERROR(VALUE(TRIM(SUBSTITUTE(AS25,CHAR(160),""))),0)),0) * IFERROR(VALUE(TRIM(SUBSTITUTE($AC25,CHAR(160),""))),0)) = 0,IF(AZ25&lt;&gt;"",0,""),(IFERROR(_xlfn.IFS(TRIM(SUBSTITUTE($AU25,CHAR(160),""))="Devis 1", IFERROR(VALUE(TRIM(SUBSTITUTE(AM25,CHAR(160),""))),0),TRIM(SUBSTITUTE($AU25,CHAR(160),""))="Devis 2", IFERROR(VALUE(TRIM(SUBSTITUTE(AP25,CHAR(160),""))),0),TRIM(SUBSTITUTE($AU25,CHAR(160),""))="Devis 3", IFERROR(VALUE(TRIM(SUBSTITUTE(AS25,CHAR(160),""))),0)),0) * IFERROR(VALUE(TRIM(SUBSTITUTE($AC25,CHAR(160),""))),0))))</f>
        <v/>
      </c>
      <c r="BB25" s="55" t="str" cm="1">
        <f t="array" ref="BB25">IF($AC25="","",IF(IFERROR(_xlfn.IFS($AU25="Devis 1",IFERROR(VALUE(TRIM(SUBSTITUTE(AN25,CHAR(160),""))),0),$AU25="Devis 2",IFERROR(VALUE(TRIM(SUBSTITUTE(AQ25,CHAR(160),""))),0),$AU25="Devis 3",IFERROR(VALUE(TRIM(SUBSTITUTE(AT25,CHAR(160),""))),0)),0)*IFERROR(VALUE(TRIM(SUBSTITUTE($AC25,CHAR(160),""))),0)=0,"",IFERROR(_xlfn.IFS($AU25="Devis 1",IFERROR(VALUE(TRIM(SUBSTITUTE(AN25,CHAR(160),""))),0),$AU25="Devis 2",IFERROR(VALUE(TRIM(SUBSTITUTE(AQ25,CHAR(160),""))),0),$AU25="Devis 3",IFERROR(VALUE(TRIM(SUBSTITUTE(AT25,CHAR(160),""))),0)),0)*IFERROR(VALUE(TRIM(SUBSTITUTE($AC25,CHAR(160),""))),0)))</f>
        <v/>
      </c>
      <c r="BC25" s="34"/>
      <c r="BD25" s="8" t="str" cm="1">
        <f t="array" ref="BD25">IF(OR(BB25="",AY25="",AZ25="",AW25="",BA25="",AX25=""),"",_xlfn.IFS((IFERROR(VALUE(TRIM(SUBSTITUTE(BB25,CHAR(160),""))),0))&gt;(IFERROR(VALUE(TRIM(SUBSTITUTE(AY25,CHAR(160),""))),0)),"KO : Le montant retenu TTC est supérieur au montant raisonnable TTC. Merci de revoir la ligne de dépense ou plafonner son montant.",(IFERROR(VALUE(TRIM(SUBSTITUTE(AZ25,CHAR(160),""))),0))&gt;(IFERROR(VALUE(TRIM(SUBSTITUTE(AW25,CHAR(160),""))),0)),"Attention : Le montant retenu HT est supérieur au montant HT raisonnable. Merci de revoir la ligne de dépense, plafonner son montant, ou justifier la reventillation HT / TVA.",(IFERROR(VALUE(TRIM(SUBSTITUTE(BA25,CHAR(160),""))),0))&gt;(IFERROR(VALUE(TRIM(SUBSTITUTE(AX25,CHAR(160),""))),0)),"Attention : Le montant TVA retenu est supérieur au montant TVA raisonnable. Merci de revoir la ligne de dépense, plafonner son montant, ou justifier la reventillation HT / TVA.",(IFERROR(VALUE(TRIM(SUBSTITUTE(BB25,CHAR(160),""))),0))=0,"",(IFERROR(VALUE(TRIM(SUBSTITUTE(AY25,CHAR(160),""))),0))=(IFERROR(VALUE(TRIM(SUBSTITUTE(BB25,CHAR(160),""))),0)),"OK",(IFERROR(VALUE(TRIM(SUBSTITUTE(AY25,CHAR(160),""))),0))&gt;(IFERROR(VALUE(TRIM(SUBSTITUTE(BB25,CHAR(160),""))),0))," OK : Montant instruit inférieur au montant raisonnable.",TRUE,""))</f>
        <v/>
      </c>
      <c r="BE25" s="139" t="str" cm="1">
        <f t="array" ref="BE25">IF(OR(BB25="",Y25="",AZ25="",W25="",BA25="",X25=""),"",_xlfn.IFS((IFERROR(VALUE(TRIM(SUBSTITUTE(BB25,CHAR(160),""))),0))&gt;(IFERROR(VALUE(TRIM(SUBSTITUTE(Y25,CHAR(160),""))),0)),"KO : Le montant retenu TTC est supérieur au montant présenté TTC. Merci de revoir la ligne de dépense ou plafonner son montant.",(IFERROR(VALUE(TRIM(SUBSTITUTE(AZ25,CHAR(160),""))),0))&gt;(IFERROR(VALUE(TRIM(SUBSTITUTE(W25,CHAR(160),""))),0)),"Attention : Le montant retenu HT est supérieur au montant HT présenté. Merci de revoir la ligne de dépense,plafonner son montant,ou justifier la reventillation HT/TVA.",(IFERROR(VALUE(TRIM(SUBSTITUTE(BA25,CHAR(160),""))),0))&gt;(IFERROR(VALUE(TRIM(SUBSTITUTE(X25,CHAR(160),""))),0)),"Attention : Le montant TVA retenu est supérieur au montant TVA présenté. Merci de revoir la ligne de dépense,plafonner son montant,ou justifier la reventillation HT/TVA.",(IFERROR(VALUE(TRIM(SUBSTITUTE(Y25,CHAR(160),""))),0))=0,"",(IFERROR(VALUE(TRIM(SUBSTITUTE(BB25,CHAR(160),""))),0))=(IFERROR(VALUE(TRIM(SUBSTITUTE(Y25,CHAR(160),""))),0)),"OK",
OR((IFERROR(VALUE(TRIM(SUBSTITUTE(BB25,CHAR(160),""))),0))=0,(IFERROR(VALUE(TRIM(SUBSTITUTE(AZ25,CHAR(160),""))),0))=0),"Attention : montant présenté entièrement écarté",(IFERROR(VALUE(TRIM(SUBSTITUTE(BB25,CHAR(160),""))),0))&lt;(IFERROR(VALUE(TRIM(SUBSTITUTE(Y25,CHAR(160),""))),0)),"Attention : montant présenté partiellement écarté",TRUE,""))</f>
        <v/>
      </c>
      <c r="BF25" s="33" t="str">
        <f t="shared" si="27"/>
        <v/>
      </c>
      <c r="BG25" s="33" t="str">
        <f t="shared" si="28"/>
        <v/>
      </c>
      <c r="BH25" s="10" t="str">
        <f t="shared" si="29"/>
        <v/>
      </c>
      <c r="BI25" s="35"/>
    </row>
    <row r="26" spans="1:61" ht="15" customHeight="1">
      <c r="A26" s="52">
        <v>15</v>
      </c>
      <c r="B26" s="539"/>
      <c r="C26" s="206"/>
      <c r="D26" s="208"/>
      <c r="E26" s="206"/>
      <c r="F26" s="206"/>
      <c r="G26" s="117"/>
      <c r="H26" s="117"/>
      <c r="I26" s="117"/>
      <c r="J26" s="117"/>
      <c r="K26" s="206"/>
      <c r="L26" s="206"/>
      <c r="M26" s="100"/>
      <c r="N26" s="4"/>
      <c r="O26" s="27" t="str">
        <f t="shared" si="0"/>
        <v/>
      </c>
      <c r="P26" s="5"/>
      <c r="Q26" s="4"/>
      <c r="R26" s="27" t="str">
        <f t="shared" si="1"/>
        <v/>
      </c>
      <c r="S26" s="6"/>
      <c r="T26" s="4"/>
      <c r="U26" s="101" t="str">
        <f t="shared" si="2"/>
        <v/>
      </c>
      <c r="V26" s="110"/>
      <c r="W26" s="109" t="str" cm="1">
        <f t="array" ref="W26">IF((_xlfn.IFS(TRIM(SUBSTITUTE(V26,CHAR(160),""))="Devis 1",IFERROR(VALUE(TRIM(SUBSTITUTE(M26,CHAR(160),""))),0),TRIM(SUBSTITUTE(V26,CHAR(160),""))="Devis 2",IFERROR(VALUE(TRIM(SUBSTITUTE(P26,CHAR(160),""))),0),TRIM(SUBSTITUTE(V26,CHAR(160),""))="Devis 3",IFERROR(VALUE(TRIM(SUBSTITUTE(S26,CHAR(160),""))),0),TRUE,0)*IFERROR(VALUE(TRIM(SUBSTITUTE(D26,CHAR(160),""))),0))=0,"",_xlfn.IFS(TRIM(SUBSTITUTE(V26,CHAR(160),""))="Devis 1",IFERROR(VALUE(TRIM(SUBSTITUTE(M26,CHAR(160),""))),0),TRIM(SUBSTITUTE(V26,CHAR(160),""))="Devis 2",IFERROR(VALUE(TRIM(SUBSTITUTE(P26,CHAR(160),""))),0),TRIM(SUBSTITUTE(V26,CHAR(160),""))="Devis 3",IFERROR(VALUE(TRIM(SUBSTITUTE(S26,CHAR(160),""))),0),TRUE,0)*IFERROR(VALUE(TRIM(SUBSTITUTE(D26,CHAR(160),""))),0))</f>
        <v/>
      </c>
      <c r="X26" s="54" t="str" cm="1">
        <f t="array" ref="X26">IF(_xlfn.IFS(TRIM(SUBSTITUTE(V26,CHAR(160),""))="Devis 1",IFERROR(VALUE(TRIM(SUBSTITUTE(N26,CHAR(160),""))),0),TRIM(SUBSTITUTE(V26,CHAR(160),""))="Devis 2",IFERROR(VALUE(TRIM(SUBSTITUTE(Q26,CHAR(160),""))),0),TRIM(SUBSTITUTE(V26,CHAR(160),""))="Devis 3",IFERROR(VALUE(TRIM(SUBSTITUTE(T26,CHAR(160),""))),0),TRUE,0)*IFERROR(VALUE(TRIM(SUBSTITUTE(D26,CHAR(160),""))),0)=0,IF(W26&lt;&gt;"",0,""),_xlfn.IFS(TRIM(SUBSTITUTE(V26,CHAR(160),""))="Devis 1",IFERROR(VALUE(TRIM(SUBSTITUTE(N26,CHAR(160),""))),0),TRIM(SUBSTITUTE(V26,CHAR(160),""))="Devis 2",IFERROR(VALUE(TRIM(SUBSTITUTE(Q26,CHAR(160),""))),0),TRIM(SUBSTITUTE(V26,CHAR(160),""))="Devis 3",IFERROR(VALUE(TRIM(SUBSTITUTE(T26,CHAR(160),""))),0),TRUE,0)*IFERROR(VALUE(TRIM(SUBSTITUTE(D26,CHAR(160),""))),0))</f>
        <v/>
      </c>
      <c r="Y26" s="112" t="str">
        <f t="shared" si="3"/>
        <v/>
      </c>
      <c r="Z26" s="113"/>
      <c r="AA26" s="130" t="str">
        <f t="shared" si="4"/>
        <v/>
      </c>
      <c r="AB26" s="130" t="str">
        <f t="shared" si="5"/>
        <v/>
      </c>
      <c r="AC26" s="130" t="str">
        <f t="shared" si="6"/>
        <v/>
      </c>
      <c r="AD26" s="130" t="str">
        <f t="shared" si="7"/>
        <v/>
      </c>
      <c r="AE26" s="130" t="str">
        <f t="shared" si="8"/>
        <v/>
      </c>
      <c r="AF26" s="130" t="str">
        <f t="shared" si="9"/>
        <v/>
      </c>
      <c r="AG26" s="130" t="str">
        <f t="shared" si="10"/>
        <v/>
      </c>
      <c r="AH26" s="130" t="str">
        <f t="shared" si="11"/>
        <v/>
      </c>
      <c r="AI26" s="130"/>
      <c r="AJ26" s="130" t="str">
        <f t="shared" si="12"/>
        <v/>
      </c>
      <c r="AK26" s="130" t="str">
        <f t="shared" si="13"/>
        <v/>
      </c>
      <c r="AL26" s="29" t="str">
        <f t="shared" si="14"/>
        <v/>
      </c>
      <c r="AM26" s="9" t="str">
        <f t="shared" si="15"/>
        <v/>
      </c>
      <c r="AN26" s="27" t="str">
        <f t="shared" si="16"/>
        <v/>
      </c>
      <c r="AO26" s="30" t="str">
        <f t="shared" si="17"/>
        <v/>
      </c>
      <c r="AP26" s="9" t="str">
        <f t="shared" si="18"/>
        <v/>
      </c>
      <c r="AQ26" s="27" t="str">
        <f t="shared" si="19"/>
        <v/>
      </c>
      <c r="AR26" s="31" t="str">
        <f t="shared" si="20"/>
        <v/>
      </c>
      <c r="AS26" s="9" t="str">
        <f t="shared" si="21"/>
        <v/>
      </c>
      <c r="AT26" s="32" t="str">
        <f t="shared" si="22"/>
        <v/>
      </c>
      <c r="AU26" s="28" t="str">
        <f t="shared" si="23"/>
        <v/>
      </c>
      <c r="AV26" s="136"/>
      <c r="AW26" s="33" t="str">
        <f t="shared" si="24"/>
        <v/>
      </c>
      <c r="AX26" s="33" t="str">
        <f t="shared" si="25"/>
        <v/>
      </c>
      <c r="AY26" s="33" t="str">
        <f t="shared" si="26"/>
        <v/>
      </c>
      <c r="AZ26" s="55" t="str" cm="1">
        <f t="array" ref="AZ26">IF($AC26="","",IF((IFERROR(_xlfn.IFS($AU26="Devis 1",(IFERROR(VALUE(TRIM(SUBSTITUTE(AL26,CHAR(160),""))),0)),$AU26="Devis 2",(IFERROR(VALUE(TRIM(SUBSTITUTE(AO26,CHAR(160),""))),0)),$AU26="Devis 3",(IFERROR(VALUE(TRIM(SUBSTITUTE(AR26,CHAR(160),""))),0))),0))*(IFERROR(VALUE(TRIM(SUBSTITUTE($AC26,CHAR(160),""))),0))=0,"",(IFERROR(_xlfn.IFS($AU26="Devis 1",(IFERROR(VALUE(TRIM(SUBSTITUTE(AL26,CHAR(160),""))),0)),$AU26="Devis 2",(IFERROR(VALUE(TRIM(SUBSTITUTE(AO26,CHAR(160),""))),0)),$AU26="Devis 3",(IFERROR(VALUE(TRIM(SUBSTITUTE(AR26,CHAR(160),""))),0))),0))*(IFERROR(VALUE(TRIM(SUBSTITUTE($AC26,CHAR(160),""))),0))))</f>
        <v/>
      </c>
      <c r="BA26" s="55" t="str" cm="1">
        <f t="array" ref="BA26">IF($AC26="","",IF((IFERROR(_xlfn.IFS(TRIM(SUBSTITUTE($AU26,CHAR(160),""))="Devis 1", IFERROR(VALUE(TRIM(SUBSTITUTE(AM26,CHAR(160),""))),0),TRIM(SUBSTITUTE($AU26,CHAR(160),""))="Devis 2", IFERROR(VALUE(TRIM(SUBSTITUTE(AP26,CHAR(160),""))),0),TRIM(SUBSTITUTE($AU26,CHAR(160),""))="Devis 3", IFERROR(VALUE(TRIM(SUBSTITUTE(AS26,CHAR(160),""))),0)),0) * IFERROR(VALUE(TRIM(SUBSTITUTE($AC26,CHAR(160),""))),0)) = 0,IF(AZ26&lt;&gt;"",0,""),(IFERROR(_xlfn.IFS(TRIM(SUBSTITUTE($AU26,CHAR(160),""))="Devis 1", IFERROR(VALUE(TRIM(SUBSTITUTE(AM26,CHAR(160),""))),0),TRIM(SUBSTITUTE($AU26,CHAR(160),""))="Devis 2", IFERROR(VALUE(TRIM(SUBSTITUTE(AP26,CHAR(160),""))),0),TRIM(SUBSTITUTE($AU26,CHAR(160),""))="Devis 3", IFERROR(VALUE(TRIM(SUBSTITUTE(AS26,CHAR(160),""))),0)),0) * IFERROR(VALUE(TRIM(SUBSTITUTE($AC26,CHAR(160),""))),0))))</f>
        <v/>
      </c>
      <c r="BB26" s="55" t="str" cm="1">
        <f t="array" ref="BB26">IF($AC26="","",IF(IFERROR(_xlfn.IFS($AU26="Devis 1",IFERROR(VALUE(TRIM(SUBSTITUTE(AN26,CHAR(160),""))),0),$AU26="Devis 2",IFERROR(VALUE(TRIM(SUBSTITUTE(AQ26,CHAR(160),""))),0),$AU26="Devis 3",IFERROR(VALUE(TRIM(SUBSTITUTE(AT26,CHAR(160),""))),0)),0)*IFERROR(VALUE(TRIM(SUBSTITUTE($AC26,CHAR(160),""))),0)=0,"",IFERROR(_xlfn.IFS($AU26="Devis 1",IFERROR(VALUE(TRIM(SUBSTITUTE(AN26,CHAR(160),""))),0),$AU26="Devis 2",IFERROR(VALUE(TRIM(SUBSTITUTE(AQ26,CHAR(160),""))),0),$AU26="Devis 3",IFERROR(VALUE(TRIM(SUBSTITUTE(AT26,CHAR(160),""))),0)),0)*IFERROR(VALUE(TRIM(SUBSTITUTE($AC26,CHAR(160),""))),0)))</f>
        <v/>
      </c>
      <c r="BC26" s="34"/>
      <c r="BD26" s="8" t="str" cm="1">
        <f t="array" ref="BD26">IF(OR(BB26="",AY26="",AZ26="",AW26="",BA26="",AX26=""),"",_xlfn.IFS((IFERROR(VALUE(TRIM(SUBSTITUTE(BB26,CHAR(160),""))),0))&gt;(IFERROR(VALUE(TRIM(SUBSTITUTE(AY26,CHAR(160),""))),0)),"KO : Le montant retenu TTC est supérieur au montant raisonnable TTC. Merci de revoir la ligne de dépense ou plafonner son montant.",(IFERROR(VALUE(TRIM(SUBSTITUTE(AZ26,CHAR(160),""))),0))&gt;(IFERROR(VALUE(TRIM(SUBSTITUTE(AW26,CHAR(160),""))),0)),"Attention : Le montant retenu HT est supérieur au montant HT raisonnable. Merci de revoir la ligne de dépense, plafonner son montant, ou justifier la reventillation HT / TVA.",(IFERROR(VALUE(TRIM(SUBSTITUTE(BA26,CHAR(160),""))),0))&gt;(IFERROR(VALUE(TRIM(SUBSTITUTE(AX26,CHAR(160),""))),0)),"Attention : Le montant TVA retenu est supérieur au montant TVA raisonnable. Merci de revoir la ligne de dépense, plafonner son montant, ou justifier la reventillation HT / TVA.",(IFERROR(VALUE(TRIM(SUBSTITUTE(BB26,CHAR(160),""))),0))=0,"",(IFERROR(VALUE(TRIM(SUBSTITUTE(AY26,CHAR(160),""))),0))=(IFERROR(VALUE(TRIM(SUBSTITUTE(BB26,CHAR(160),""))),0)),"OK",(IFERROR(VALUE(TRIM(SUBSTITUTE(AY26,CHAR(160),""))),0))&gt;(IFERROR(VALUE(TRIM(SUBSTITUTE(BB26,CHAR(160),""))),0))," OK : Montant instruit inférieur au montant raisonnable.",TRUE,""))</f>
        <v/>
      </c>
      <c r="BE26" s="139" t="str" cm="1">
        <f t="array" ref="BE26">IF(OR(BB26="",Y26="",AZ26="",W26="",BA26="",X26=""),"",_xlfn.IFS((IFERROR(VALUE(TRIM(SUBSTITUTE(BB26,CHAR(160),""))),0))&gt;(IFERROR(VALUE(TRIM(SUBSTITUTE(Y26,CHAR(160),""))),0)),"KO : Le montant retenu TTC est supérieur au montant présenté TTC. Merci de revoir la ligne de dépense ou plafonner son montant.",(IFERROR(VALUE(TRIM(SUBSTITUTE(AZ26,CHAR(160),""))),0))&gt;(IFERROR(VALUE(TRIM(SUBSTITUTE(W26,CHAR(160),""))),0)),"Attention : Le montant retenu HT est supérieur au montant HT présenté. Merci de revoir la ligne de dépense,plafonner son montant,ou justifier la reventillation HT/TVA.",(IFERROR(VALUE(TRIM(SUBSTITUTE(BA26,CHAR(160),""))),0))&gt;(IFERROR(VALUE(TRIM(SUBSTITUTE(X26,CHAR(160),""))),0)),"Attention : Le montant TVA retenu est supérieur au montant TVA présenté. Merci de revoir la ligne de dépense,plafonner son montant,ou justifier la reventillation HT/TVA.",(IFERROR(VALUE(TRIM(SUBSTITUTE(Y26,CHAR(160),""))),0))=0,"",(IFERROR(VALUE(TRIM(SUBSTITUTE(BB26,CHAR(160),""))),0))=(IFERROR(VALUE(TRIM(SUBSTITUTE(Y26,CHAR(160),""))),0)),"OK",
OR((IFERROR(VALUE(TRIM(SUBSTITUTE(BB26,CHAR(160),""))),0))=0,(IFERROR(VALUE(TRIM(SUBSTITUTE(AZ26,CHAR(160),""))),0))=0),"Attention : montant présenté entièrement écarté",(IFERROR(VALUE(TRIM(SUBSTITUTE(BB26,CHAR(160),""))),0))&lt;(IFERROR(VALUE(TRIM(SUBSTITUTE(Y26,CHAR(160),""))),0)),"Attention : montant présenté partiellement écarté",TRUE,""))</f>
        <v/>
      </c>
      <c r="BF26" s="33" t="str">
        <f t="shared" si="27"/>
        <v/>
      </c>
      <c r="BG26" s="33" t="str">
        <f t="shared" si="28"/>
        <v/>
      </c>
      <c r="BH26" s="10" t="str">
        <f t="shared" si="29"/>
        <v/>
      </c>
      <c r="BI26" s="36"/>
    </row>
    <row r="27" spans="1:61" ht="15" customHeight="1">
      <c r="A27" s="52">
        <v>16</v>
      </c>
      <c r="B27" s="539"/>
      <c r="C27" s="206"/>
      <c r="D27" s="208"/>
      <c r="E27" s="206"/>
      <c r="F27" s="206"/>
      <c r="G27" s="117"/>
      <c r="H27" s="117"/>
      <c r="I27" s="117"/>
      <c r="J27" s="117"/>
      <c r="K27" s="206"/>
      <c r="L27" s="206"/>
      <c r="M27" s="100"/>
      <c r="N27" s="4"/>
      <c r="O27" s="27" t="str">
        <f t="shared" si="0"/>
        <v/>
      </c>
      <c r="P27" s="5"/>
      <c r="Q27" s="4"/>
      <c r="R27" s="27" t="str">
        <f t="shared" si="1"/>
        <v/>
      </c>
      <c r="S27" s="6"/>
      <c r="T27" s="4"/>
      <c r="U27" s="101" t="str">
        <f t="shared" si="2"/>
        <v/>
      </c>
      <c r="V27" s="110"/>
      <c r="W27" s="109" t="str" cm="1">
        <f t="array" ref="W27">IF((_xlfn.IFS(TRIM(SUBSTITUTE(V27,CHAR(160),""))="Devis 1",IFERROR(VALUE(TRIM(SUBSTITUTE(M27,CHAR(160),""))),0),TRIM(SUBSTITUTE(V27,CHAR(160),""))="Devis 2",IFERROR(VALUE(TRIM(SUBSTITUTE(P27,CHAR(160),""))),0),TRIM(SUBSTITUTE(V27,CHAR(160),""))="Devis 3",IFERROR(VALUE(TRIM(SUBSTITUTE(S27,CHAR(160),""))),0),TRUE,0)*IFERROR(VALUE(TRIM(SUBSTITUTE(D27,CHAR(160),""))),0))=0,"",_xlfn.IFS(TRIM(SUBSTITUTE(V27,CHAR(160),""))="Devis 1",IFERROR(VALUE(TRIM(SUBSTITUTE(M27,CHAR(160),""))),0),TRIM(SUBSTITUTE(V27,CHAR(160),""))="Devis 2",IFERROR(VALUE(TRIM(SUBSTITUTE(P27,CHAR(160),""))),0),TRIM(SUBSTITUTE(V27,CHAR(160),""))="Devis 3",IFERROR(VALUE(TRIM(SUBSTITUTE(S27,CHAR(160),""))),0),TRUE,0)*IFERROR(VALUE(TRIM(SUBSTITUTE(D27,CHAR(160),""))),0))</f>
        <v/>
      </c>
      <c r="X27" s="54" t="str" cm="1">
        <f t="array" ref="X27">IF(_xlfn.IFS(TRIM(SUBSTITUTE(V27,CHAR(160),""))="Devis 1",IFERROR(VALUE(TRIM(SUBSTITUTE(N27,CHAR(160),""))),0),TRIM(SUBSTITUTE(V27,CHAR(160),""))="Devis 2",IFERROR(VALUE(TRIM(SUBSTITUTE(Q27,CHAR(160),""))),0),TRIM(SUBSTITUTE(V27,CHAR(160),""))="Devis 3",IFERROR(VALUE(TRIM(SUBSTITUTE(T27,CHAR(160),""))),0),TRUE,0)*IFERROR(VALUE(TRIM(SUBSTITUTE(D27,CHAR(160),""))),0)=0,IF(W27&lt;&gt;"",0,""),_xlfn.IFS(TRIM(SUBSTITUTE(V27,CHAR(160),""))="Devis 1",IFERROR(VALUE(TRIM(SUBSTITUTE(N27,CHAR(160),""))),0),TRIM(SUBSTITUTE(V27,CHAR(160),""))="Devis 2",IFERROR(VALUE(TRIM(SUBSTITUTE(Q27,CHAR(160),""))),0),TRIM(SUBSTITUTE(V27,CHAR(160),""))="Devis 3",IFERROR(VALUE(TRIM(SUBSTITUTE(T27,CHAR(160),""))),0),TRUE,0)*IFERROR(VALUE(TRIM(SUBSTITUTE(D27,CHAR(160),""))),0))</f>
        <v/>
      </c>
      <c r="Y27" s="112" t="str">
        <f t="shared" si="3"/>
        <v/>
      </c>
      <c r="Z27" s="113"/>
      <c r="AA27" s="130" t="str">
        <f t="shared" si="4"/>
        <v/>
      </c>
      <c r="AB27" s="130" t="str">
        <f t="shared" si="5"/>
        <v/>
      </c>
      <c r="AC27" s="130" t="str">
        <f t="shared" si="6"/>
        <v/>
      </c>
      <c r="AD27" s="130" t="str">
        <f t="shared" si="7"/>
        <v/>
      </c>
      <c r="AE27" s="130" t="str">
        <f t="shared" si="8"/>
        <v/>
      </c>
      <c r="AF27" s="130" t="str">
        <f t="shared" si="9"/>
        <v/>
      </c>
      <c r="AG27" s="130" t="str">
        <f t="shared" si="10"/>
        <v/>
      </c>
      <c r="AH27" s="130" t="str">
        <f t="shared" si="11"/>
        <v/>
      </c>
      <c r="AI27" s="130"/>
      <c r="AJ27" s="130" t="str">
        <f t="shared" si="12"/>
        <v/>
      </c>
      <c r="AK27" s="130" t="str">
        <f t="shared" si="13"/>
        <v/>
      </c>
      <c r="AL27" s="29" t="str">
        <f t="shared" si="14"/>
        <v/>
      </c>
      <c r="AM27" s="9" t="str">
        <f t="shared" si="15"/>
        <v/>
      </c>
      <c r="AN27" s="27" t="str">
        <f t="shared" si="16"/>
        <v/>
      </c>
      <c r="AO27" s="30" t="str">
        <f t="shared" si="17"/>
        <v/>
      </c>
      <c r="AP27" s="9" t="str">
        <f t="shared" si="18"/>
        <v/>
      </c>
      <c r="AQ27" s="27" t="str">
        <f t="shared" si="19"/>
        <v/>
      </c>
      <c r="AR27" s="31" t="str">
        <f t="shared" si="20"/>
        <v/>
      </c>
      <c r="AS27" s="9" t="str">
        <f t="shared" si="21"/>
        <v/>
      </c>
      <c r="AT27" s="32" t="str">
        <f t="shared" si="22"/>
        <v/>
      </c>
      <c r="AU27" s="28" t="str">
        <f t="shared" si="23"/>
        <v/>
      </c>
      <c r="AV27" s="136"/>
      <c r="AW27" s="33" t="str">
        <f t="shared" si="24"/>
        <v/>
      </c>
      <c r="AX27" s="33" t="str">
        <f t="shared" si="25"/>
        <v/>
      </c>
      <c r="AY27" s="33" t="str">
        <f t="shared" si="26"/>
        <v/>
      </c>
      <c r="AZ27" s="55" t="str" cm="1">
        <f t="array" ref="AZ27">IF($AC27="","",IF((IFERROR(_xlfn.IFS($AU27="Devis 1",(IFERROR(VALUE(TRIM(SUBSTITUTE(AL27,CHAR(160),""))),0)),$AU27="Devis 2",(IFERROR(VALUE(TRIM(SUBSTITUTE(AO27,CHAR(160),""))),0)),$AU27="Devis 3",(IFERROR(VALUE(TRIM(SUBSTITUTE(AR27,CHAR(160),""))),0))),0))*(IFERROR(VALUE(TRIM(SUBSTITUTE($AC27,CHAR(160),""))),0))=0,"",(IFERROR(_xlfn.IFS($AU27="Devis 1",(IFERROR(VALUE(TRIM(SUBSTITUTE(AL27,CHAR(160),""))),0)),$AU27="Devis 2",(IFERROR(VALUE(TRIM(SUBSTITUTE(AO27,CHAR(160),""))),0)),$AU27="Devis 3",(IFERROR(VALUE(TRIM(SUBSTITUTE(AR27,CHAR(160),""))),0))),0))*(IFERROR(VALUE(TRIM(SUBSTITUTE($AC27,CHAR(160),""))),0))))</f>
        <v/>
      </c>
      <c r="BA27" s="55" t="str" cm="1">
        <f t="array" ref="BA27">IF($AC27="","",IF((IFERROR(_xlfn.IFS(TRIM(SUBSTITUTE($AU27,CHAR(160),""))="Devis 1", IFERROR(VALUE(TRIM(SUBSTITUTE(AM27,CHAR(160),""))),0),TRIM(SUBSTITUTE($AU27,CHAR(160),""))="Devis 2", IFERROR(VALUE(TRIM(SUBSTITUTE(AP27,CHAR(160),""))),0),TRIM(SUBSTITUTE($AU27,CHAR(160),""))="Devis 3", IFERROR(VALUE(TRIM(SUBSTITUTE(AS27,CHAR(160),""))),0)),0) * IFERROR(VALUE(TRIM(SUBSTITUTE($AC27,CHAR(160),""))),0)) = 0,IF(AZ27&lt;&gt;"",0,""),(IFERROR(_xlfn.IFS(TRIM(SUBSTITUTE($AU27,CHAR(160),""))="Devis 1", IFERROR(VALUE(TRIM(SUBSTITUTE(AM27,CHAR(160),""))),0),TRIM(SUBSTITUTE($AU27,CHAR(160),""))="Devis 2", IFERROR(VALUE(TRIM(SUBSTITUTE(AP27,CHAR(160),""))),0),TRIM(SUBSTITUTE($AU27,CHAR(160),""))="Devis 3", IFERROR(VALUE(TRIM(SUBSTITUTE(AS27,CHAR(160),""))),0)),0) * IFERROR(VALUE(TRIM(SUBSTITUTE($AC27,CHAR(160),""))),0))))</f>
        <v/>
      </c>
      <c r="BB27" s="55" t="str" cm="1">
        <f t="array" ref="BB27">IF($AC27="","",IF(IFERROR(_xlfn.IFS($AU27="Devis 1",IFERROR(VALUE(TRIM(SUBSTITUTE(AN27,CHAR(160),""))),0),$AU27="Devis 2",IFERROR(VALUE(TRIM(SUBSTITUTE(AQ27,CHAR(160),""))),0),$AU27="Devis 3",IFERROR(VALUE(TRIM(SUBSTITUTE(AT27,CHAR(160),""))),0)),0)*IFERROR(VALUE(TRIM(SUBSTITUTE($AC27,CHAR(160),""))),0)=0,"",IFERROR(_xlfn.IFS($AU27="Devis 1",IFERROR(VALUE(TRIM(SUBSTITUTE(AN27,CHAR(160),""))),0),$AU27="Devis 2",IFERROR(VALUE(TRIM(SUBSTITUTE(AQ27,CHAR(160),""))),0),$AU27="Devis 3",IFERROR(VALUE(TRIM(SUBSTITUTE(AT27,CHAR(160),""))),0)),0)*IFERROR(VALUE(TRIM(SUBSTITUTE($AC27,CHAR(160),""))),0)))</f>
        <v/>
      </c>
      <c r="BC27" s="34"/>
      <c r="BD27" s="8" t="str" cm="1">
        <f t="array" ref="BD27">IF(OR(BB27="",AY27="",AZ27="",AW27="",BA27="",AX27=""),"",_xlfn.IFS((IFERROR(VALUE(TRIM(SUBSTITUTE(BB27,CHAR(160),""))),0))&gt;(IFERROR(VALUE(TRIM(SUBSTITUTE(AY27,CHAR(160),""))),0)),"KO : Le montant retenu TTC est supérieur au montant raisonnable TTC. Merci de revoir la ligne de dépense ou plafonner son montant.",(IFERROR(VALUE(TRIM(SUBSTITUTE(AZ27,CHAR(160),""))),0))&gt;(IFERROR(VALUE(TRIM(SUBSTITUTE(AW27,CHAR(160),""))),0)),"Attention : Le montant retenu HT est supérieur au montant HT raisonnable. Merci de revoir la ligne de dépense, plafonner son montant, ou justifier la reventillation HT / TVA.",(IFERROR(VALUE(TRIM(SUBSTITUTE(BA27,CHAR(160),""))),0))&gt;(IFERROR(VALUE(TRIM(SUBSTITUTE(AX27,CHAR(160),""))),0)),"Attention : Le montant TVA retenu est supérieur au montant TVA raisonnable. Merci de revoir la ligne de dépense, plafonner son montant, ou justifier la reventillation HT / TVA.",(IFERROR(VALUE(TRIM(SUBSTITUTE(BB27,CHAR(160),""))),0))=0,"",(IFERROR(VALUE(TRIM(SUBSTITUTE(AY27,CHAR(160),""))),0))=(IFERROR(VALUE(TRIM(SUBSTITUTE(BB27,CHAR(160),""))),0)),"OK",(IFERROR(VALUE(TRIM(SUBSTITUTE(AY27,CHAR(160),""))),0))&gt;(IFERROR(VALUE(TRIM(SUBSTITUTE(BB27,CHAR(160),""))),0))," OK : Montant instruit inférieur au montant raisonnable.",TRUE,""))</f>
        <v/>
      </c>
      <c r="BE27" s="139" t="str" cm="1">
        <f t="array" ref="BE27">IF(OR(BB27="",Y27="",AZ27="",W27="",BA27="",X27=""),"",_xlfn.IFS((IFERROR(VALUE(TRIM(SUBSTITUTE(BB27,CHAR(160),""))),0))&gt;(IFERROR(VALUE(TRIM(SUBSTITUTE(Y27,CHAR(160),""))),0)),"KO : Le montant retenu TTC est supérieur au montant présenté TTC. Merci de revoir la ligne de dépense ou plafonner son montant.",(IFERROR(VALUE(TRIM(SUBSTITUTE(AZ27,CHAR(160),""))),0))&gt;(IFERROR(VALUE(TRIM(SUBSTITUTE(W27,CHAR(160),""))),0)),"Attention : Le montant retenu HT est supérieur au montant HT présenté. Merci de revoir la ligne de dépense,plafonner son montant,ou justifier la reventillation HT/TVA.",(IFERROR(VALUE(TRIM(SUBSTITUTE(BA27,CHAR(160),""))),0))&gt;(IFERROR(VALUE(TRIM(SUBSTITUTE(X27,CHAR(160),""))),0)),"Attention : Le montant TVA retenu est supérieur au montant TVA présenté. Merci de revoir la ligne de dépense,plafonner son montant,ou justifier la reventillation HT/TVA.",(IFERROR(VALUE(TRIM(SUBSTITUTE(Y27,CHAR(160),""))),0))=0,"",(IFERROR(VALUE(TRIM(SUBSTITUTE(BB27,CHAR(160),""))),0))=(IFERROR(VALUE(TRIM(SUBSTITUTE(Y27,CHAR(160),""))),0)),"OK",
OR((IFERROR(VALUE(TRIM(SUBSTITUTE(BB27,CHAR(160),""))),0))=0,(IFERROR(VALUE(TRIM(SUBSTITUTE(AZ27,CHAR(160),""))),0))=0),"Attention : montant présenté entièrement écarté",(IFERROR(VALUE(TRIM(SUBSTITUTE(BB27,CHAR(160),""))),0))&lt;(IFERROR(VALUE(TRIM(SUBSTITUTE(Y27,CHAR(160),""))),0)),"Attention : montant présenté partiellement écarté",TRUE,""))</f>
        <v/>
      </c>
      <c r="BF27" s="33" t="str">
        <f t="shared" si="27"/>
        <v/>
      </c>
      <c r="BG27" s="33" t="str">
        <f t="shared" si="28"/>
        <v/>
      </c>
      <c r="BH27" s="10" t="str">
        <f t="shared" si="29"/>
        <v/>
      </c>
      <c r="BI27" s="36"/>
    </row>
    <row r="28" spans="1:61" ht="15" customHeight="1">
      <c r="A28" s="52">
        <v>17</v>
      </c>
      <c r="B28" s="539"/>
      <c r="C28" s="206"/>
      <c r="D28" s="208"/>
      <c r="E28" s="206"/>
      <c r="F28" s="206"/>
      <c r="G28" s="117"/>
      <c r="H28" s="117"/>
      <c r="I28" s="117"/>
      <c r="J28" s="117"/>
      <c r="K28" s="206"/>
      <c r="L28" s="206"/>
      <c r="M28" s="100"/>
      <c r="N28" s="4"/>
      <c r="O28" s="27" t="str">
        <f t="shared" si="0"/>
        <v/>
      </c>
      <c r="P28" s="5"/>
      <c r="Q28" s="4"/>
      <c r="R28" s="27" t="str">
        <f t="shared" si="1"/>
        <v/>
      </c>
      <c r="S28" s="6"/>
      <c r="T28" s="4"/>
      <c r="U28" s="101" t="str">
        <f t="shared" si="2"/>
        <v/>
      </c>
      <c r="V28" s="110"/>
      <c r="W28" s="109" t="str" cm="1">
        <f t="array" ref="W28">IF((_xlfn.IFS(TRIM(SUBSTITUTE(V28,CHAR(160),""))="Devis 1",IFERROR(VALUE(TRIM(SUBSTITUTE(M28,CHAR(160),""))),0),TRIM(SUBSTITUTE(V28,CHAR(160),""))="Devis 2",IFERROR(VALUE(TRIM(SUBSTITUTE(P28,CHAR(160),""))),0),TRIM(SUBSTITUTE(V28,CHAR(160),""))="Devis 3",IFERROR(VALUE(TRIM(SUBSTITUTE(S28,CHAR(160),""))),0),TRUE,0)*IFERROR(VALUE(TRIM(SUBSTITUTE(D28,CHAR(160),""))),0))=0,"",_xlfn.IFS(TRIM(SUBSTITUTE(V28,CHAR(160),""))="Devis 1",IFERROR(VALUE(TRIM(SUBSTITUTE(M28,CHAR(160),""))),0),TRIM(SUBSTITUTE(V28,CHAR(160),""))="Devis 2",IFERROR(VALUE(TRIM(SUBSTITUTE(P28,CHAR(160),""))),0),TRIM(SUBSTITUTE(V28,CHAR(160),""))="Devis 3",IFERROR(VALUE(TRIM(SUBSTITUTE(S28,CHAR(160),""))),0),TRUE,0)*IFERROR(VALUE(TRIM(SUBSTITUTE(D28,CHAR(160),""))),0))</f>
        <v/>
      </c>
      <c r="X28" s="54" t="str" cm="1">
        <f t="array" ref="X28">IF(_xlfn.IFS(TRIM(SUBSTITUTE(V28,CHAR(160),""))="Devis 1",IFERROR(VALUE(TRIM(SUBSTITUTE(N28,CHAR(160),""))),0),TRIM(SUBSTITUTE(V28,CHAR(160),""))="Devis 2",IFERROR(VALUE(TRIM(SUBSTITUTE(Q28,CHAR(160),""))),0),TRIM(SUBSTITUTE(V28,CHAR(160),""))="Devis 3",IFERROR(VALUE(TRIM(SUBSTITUTE(T28,CHAR(160),""))),0),TRUE,0)*IFERROR(VALUE(TRIM(SUBSTITUTE(D28,CHAR(160),""))),0)=0,IF(W28&lt;&gt;"",0,""),_xlfn.IFS(TRIM(SUBSTITUTE(V28,CHAR(160),""))="Devis 1",IFERROR(VALUE(TRIM(SUBSTITUTE(N28,CHAR(160),""))),0),TRIM(SUBSTITUTE(V28,CHAR(160),""))="Devis 2",IFERROR(VALUE(TRIM(SUBSTITUTE(Q28,CHAR(160),""))),0),TRIM(SUBSTITUTE(V28,CHAR(160),""))="Devis 3",IFERROR(VALUE(TRIM(SUBSTITUTE(T28,CHAR(160),""))),0),TRUE,0)*IFERROR(VALUE(TRIM(SUBSTITUTE(D28,CHAR(160),""))),0))</f>
        <v/>
      </c>
      <c r="Y28" s="112" t="str">
        <f t="shared" si="3"/>
        <v/>
      </c>
      <c r="Z28" s="113"/>
      <c r="AA28" s="130" t="str">
        <f t="shared" si="4"/>
        <v/>
      </c>
      <c r="AB28" s="130" t="str">
        <f t="shared" si="5"/>
        <v/>
      </c>
      <c r="AC28" s="130" t="str">
        <f t="shared" si="6"/>
        <v/>
      </c>
      <c r="AD28" s="130" t="str">
        <f t="shared" si="7"/>
        <v/>
      </c>
      <c r="AE28" s="130" t="str">
        <f t="shared" si="8"/>
        <v/>
      </c>
      <c r="AF28" s="130" t="str">
        <f t="shared" si="9"/>
        <v/>
      </c>
      <c r="AG28" s="130" t="str">
        <f t="shared" si="10"/>
        <v/>
      </c>
      <c r="AH28" s="130" t="str">
        <f t="shared" si="11"/>
        <v/>
      </c>
      <c r="AI28" s="130"/>
      <c r="AJ28" s="130" t="str">
        <f t="shared" si="12"/>
        <v/>
      </c>
      <c r="AK28" s="130" t="str">
        <f t="shared" si="13"/>
        <v/>
      </c>
      <c r="AL28" s="29" t="str">
        <f t="shared" si="14"/>
        <v/>
      </c>
      <c r="AM28" s="9" t="str">
        <f t="shared" si="15"/>
        <v/>
      </c>
      <c r="AN28" s="27" t="str">
        <f t="shared" si="16"/>
        <v/>
      </c>
      <c r="AO28" s="30" t="str">
        <f t="shared" si="17"/>
        <v/>
      </c>
      <c r="AP28" s="9" t="str">
        <f t="shared" si="18"/>
        <v/>
      </c>
      <c r="AQ28" s="27" t="str">
        <f t="shared" si="19"/>
        <v/>
      </c>
      <c r="AR28" s="31" t="str">
        <f t="shared" si="20"/>
        <v/>
      </c>
      <c r="AS28" s="9" t="str">
        <f t="shared" si="21"/>
        <v/>
      </c>
      <c r="AT28" s="32" t="str">
        <f t="shared" si="22"/>
        <v/>
      </c>
      <c r="AU28" s="28" t="str">
        <f t="shared" si="23"/>
        <v/>
      </c>
      <c r="AV28" s="136"/>
      <c r="AW28" s="33" t="str">
        <f t="shared" si="24"/>
        <v/>
      </c>
      <c r="AX28" s="33" t="str">
        <f t="shared" si="25"/>
        <v/>
      </c>
      <c r="AY28" s="33" t="str">
        <f t="shared" si="26"/>
        <v/>
      </c>
      <c r="AZ28" s="55" t="str" cm="1">
        <f t="array" ref="AZ28">IF($AC28="","",IF((IFERROR(_xlfn.IFS($AU28="Devis 1",(IFERROR(VALUE(TRIM(SUBSTITUTE(AL28,CHAR(160),""))),0)),$AU28="Devis 2",(IFERROR(VALUE(TRIM(SUBSTITUTE(AO28,CHAR(160),""))),0)),$AU28="Devis 3",(IFERROR(VALUE(TRIM(SUBSTITUTE(AR28,CHAR(160),""))),0))),0))*(IFERROR(VALUE(TRIM(SUBSTITUTE($AC28,CHAR(160),""))),0))=0,"",(IFERROR(_xlfn.IFS($AU28="Devis 1",(IFERROR(VALUE(TRIM(SUBSTITUTE(AL28,CHAR(160),""))),0)),$AU28="Devis 2",(IFERROR(VALUE(TRIM(SUBSTITUTE(AO28,CHAR(160),""))),0)),$AU28="Devis 3",(IFERROR(VALUE(TRIM(SUBSTITUTE(AR28,CHAR(160),""))),0))),0))*(IFERROR(VALUE(TRIM(SUBSTITUTE($AC28,CHAR(160),""))),0))))</f>
        <v/>
      </c>
      <c r="BA28" s="55" t="str" cm="1">
        <f t="array" ref="BA28">IF($AC28="","",IF((IFERROR(_xlfn.IFS(TRIM(SUBSTITUTE($AU28,CHAR(160),""))="Devis 1", IFERROR(VALUE(TRIM(SUBSTITUTE(AM28,CHAR(160),""))),0),TRIM(SUBSTITUTE($AU28,CHAR(160),""))="Devis 2", IFERROR(VALUE(TRIM(SUBSTITUTE(AP28,CHAR(160),""))),0),TRIM(SUBSTITUTE($AU28,CHAR(160),""))="Devis 3", IFERROR(VALUE(TRIM(SUBSTITUTE(AS28,CHAR(160),""))),0)),0) * IFERROR(VALUE(TRIM(SUBSTITUTE($AC28,CHAR(160),""))),0)) = 0,IF(AZ28&lt;&gt;"",0,""),(IFERROR(_xlfn.IFS(TRIM(SUBSTITUTE($AU28,CHAR(160),""))="Devis 1", IFERROR(VALUE(TRIM(SUBSTITUTE(AM28,CHAR(160),""))),0),TRIM(SUBSTITUTE($AU28,CHAR(160),""))="Devis 2", IFERROR(VALUE(TRIM(SUBSTITUTE(AP28,CHAR(160),""))),0),TRIM(SUBSTITUTE($AU28,CHAR(160),""))="Devis 3", IFERROR(VALUE(TRIM(SUBSTITUTE(AS28,CHAR(160),""))),0)),0) * IFERROR(VALUE(TRIM(SUBSTITUTE($AC28,CHAR(160),""))),0))))</f>
        <v/>
      </c>
      <c r="BB28" s="55" t="str" cm="1">
        <f t="array" ref="BB28">IF($AC28="","",IF(IFERROR(_xlfn.IFS($AU28="Devis 1",IFERROR(VALUE(TRIM(SUBSTITUTE(AN28,CHAR(160),""))),0),$AU28="Devis 2",IFERROR(VALUE(TRIM(SUBSTITUTE(AQ28,CHAR(160),""))),0),$AU28="Devis 3",IFERROR(VALUE(TRIM(SUBSTITUTE(AT28,CHAR(160),""))),0)),0)*IFERROR(VALUE(TRIM(SUBSTITUTE($AC28,CHAR(160),""))),0)=0,"",IFERROR(_xlfn.IFS($AU28="Devis 1",IFERROR(VALUE(TRIM(SUBSTITUTE(AN28,CHAR(160),""))),0),$AU28="Devis 2",IFERROR(VALUE(TRIM(SUBSTITUTE(AQ28,CHAR(160),""))),0),$AU28="Devis 3",IFERROR(VALUE(TRIM(SUBSTITUTE(AT28,CHAR(160),""))),0)),0)*IFERROR(VALUE(TRIM(SUBSTITUTE($AC28,CHAR(160),""))),0)))</f>
        <v/>
      </c>
      <c r="BC28" s="34"/>
      <c r="BD28" s="8" t="str" cm="1">
        <f t="array" ref="BD28">IF(OR(BB28="",AY28="",AZ28="",AW28="",BA28="",AX28=""),"",_xlfn.IFS((IFERROR(VALUE(TRIM(SUBSTITUTE(BB28,CHAR(160),""))),0))&gt;(IFERROR(VALUE(TRIM(SUBSTITUTE(AY28,CHAR(160),""))),0)),"KO : Le montant retenu TTC est supérieur au montant raisonnable TTC. Merci de revoir la ligne de dépense ou plafonner son montant.",(IFERROR(VALUE(TRIM(SUBSTITUTE(AZ28,CHAR(160),""))),0))&gt;(IFERROR(VALUE(TRIM(SUBSTITUTE(AW28,CHAR(160),""))),0)),"Attention : Le montant retenu HT est supérieur au montant HT raisonnable. Merci de revoir la ligne de dépense, plafonner son montant, ou justifier la reventillation HT / TVA.",(IFERROR(VALUE(TRIM(SUBSTITUTE(BA28,CHAR(160),""))),0))&gt;(IFERROR(VALUE(TRIM(SUBSTITUTE(AX28,CHAR(160),""))),0)),"Attention : Le montant TVA retenu est supérieur au montant TVA raisonnable. Merci de revoir la ligne de dépense, plafonner son montant, ou justifier la reventillation HT / TVA.",(IFERROR(VALUE(TRIM(SUBSTITUTE(BB28,CHAR(160),""))),0))=0,"",(IFERROR(VALUE(TRIM(SUBSTITUTE(AY28,CHAR(160),""))),0))=(IFERROR(VALUE(TRIM(SUBSTITUTE(BB28,CHAR(160),""))),0)),"OK",(IFERROR(VALUE(TRIM(SUBSTITUTE(AY28,CHAR(160),""))),0))&gt;(IFERROR(VALUE(TRIM(SUBSTITUTE(BB28,CHAR(160),""))),0))," OK : Montant instruit inférieur au montant raisonnable.",TRUE,""))</f>
        <v/>
      </c>
      <c r="BE28" s="139" t="str" cm="1">
        <f t="array" ref="BE28">IF(OR(BB28="",Y28="",AZ28="",W28="",BA28="",X28=""),"",_xlfn.IFS((IFERROR(VALUE(TRIM(SUBSTITUTE(BB28,CHAR(160),""))),0))&gt;(IFERROR(VALUE(TRIM(SUBSTITUTE(Y28,CHAR(160),""))),0)),"KO : Le montant retenu TTC est supérieur au montant présenté TTC. Merci de revoir la ligne de dépense ou plafonner son montant.",(IFERROR(VALUE(TRIM(SUBSTITUTE(AZ28,CHAR(160),""))),0))&gt;(IFERROR(VALUE(TRIM(SUBSTITUTE(W28,CHAR(160),""))),0)),"Attention : Le montant retenu HT est supérieur au montant HT présenté. Merci de revoir la ligne de dépense,plafonner son montant,ou justifier la reventillation HT/TVA.",(IFERROR(VALUE(TRIM(SUBSTITUTE(BA28,CHAR(160),""))),0))&gt;(IFERROR(VALUE(TRIM(SUBSTITUTE(X28,CHAR(160),""))),0)),"Attention : Le montant TVA retenu est supérieur au montant TVA présenté. Merci de revoir la ligne de dépense,plafonner son montant,ou justifier la reventillation HT/TVA.",(IFERROR(VALUE(TRIM(SUBSTITUTE(Y28,CHAR(160),""))),0))=0,"",(IFERROR(VALUE(TRIM(SUBSTITUTE(BB28,CHAR(160),""))),0))=(IFERROR(VALUE(TRIM(SUBSTITUTE(Y28,CHAR(160),""))),0)),"OK",
OR((IFERROR(VALUE(TRIM(SUBSTITUTE(BB28,CHAR(160),""))),0))=0,(IFERROR(VALUE(TRIM(SUBSTITUTE(AZ28,CHAR(160),""))),0))=0),"Attention : montant présenté entièrement écarté",(IFERROR(VALUE(TRIM(SUBSTITUTE(BB28,CHAR(160),""))),0))&lt;(IFERROR(VALUE(TRIM(SUBSTITUTE(Y28,CHAR(160),""))),0)),"Attention : montant présenté partiellement écarté",TRUE,""))</f>
        <v/>
      </c>
      <c r="BF28" s="33" t="str">
        <f t="shared" si="27"/>
        <v/>
      </c>
      <c r="BG28" s="33" t="str">
        <f t="shared" si="28"/>
        <v/>
      </c>
      <c r="BH28" s="10" t="str">
        <f t="shared" si="29"/>
        <v/>
      </c>
    </row>
    <row r="29" spans="1:61" ht="15" customHeight="1">
      <c r="A29" s="52">
        <v>18</v>
      </c>
      <c r="B29" s="539"/>
      <c r="C29" s="206"/>
      <c r="D29" s="208"/>
      <c r="E29" s="206"/>
      <c r="F29" s="206"/>
      <c r="G29" s="117"/>
      <c r="H29" s="117"/>
      <c r="I29" s="117"/>
      <c r="J29" s="117"/>
      <c r="K29" s="206"/>
      <c r="L29" s="206"/>
      <c r="M29" s="100"/>
      <c r="N29" s="4"/>
      <c r="O29" s="27" t="str">
        <f t="shared" si="0"/>
        <v/>
      </c>
      <c r="P29" s="5"/>
      <c r="Q29" s="4"/>
      <c r="R29" s="27" t="str">
        <f t="shared" si="1"/>
        <v/>
      </c>
      <c r="S29" s="6"/>
      <c r="T29" s="4"/>
      <c r="U29" s="101" t="str">
        <f t="shared" si="2"/>
        <v/>
      </c>
      <c r="V29" s="110"/>
      <c r="W29" s="109" t="str" cm="1">
        <f t="array" ref="W29">IF((_xlfn.IFS(TRIM(SUBSTITUTE(V29,CHAR(160),""))="Devis 1",IFERROR(VALUE(TRIM(SUBSTITUTE(M29,CHAR(160),""))),0),TRIM(SUBSTITUTE(V29,CHAR(160),""))="Devis 2",IFERROR(VALUE(TRIM(SUBSTITUTE(P29,CHAR(160),""))),0),TRIM(SUBSTITUTE(V29,CHAR(160),""))="Devis 3",IFERROR(VALUE(TRIM(SUBSTITUTE(S29,CHAR(160),""))),0),TRUE,0)*IFERROR(VALUE(TRIM(SUBSTITUTE(D29,CHAR(160),""))),0))=0,"",_xlfn.IFS(TRIM(SUBSTITUTE(V29,CHAR(160),""))="Devis 1",IFERROR(VALUE(TRIM(SUBSTITUTE(M29,CHAR(160),""))),0),TRIM(SUBSTITUTE(V29,CHAR(160),""))="Devis 2",IFERROR(VALUE(TRIM(SUBSTITUTE(P29,CHAR(160),""))),0),TRIM(SUBSTITUTE(V29,CHAR(160),""))="Devis 3",IFERROR(VALUE(TRIM(SUBSTITUTE(S29,CHAR(160),""))),0),TRUE,0)*IFERROR(VALUE(TRIM(SUBSTITUTE(D29,CHAR(160),""))),0))</f>
        <v/>
      </c>
      <c r="X29" s="54" t="str" cm="1">
        <f t="array" ref="X29">IF(_xlfn.IFS(TRIM(SUBSTITUTE(V29,CHAR(160),""))="Devis 1",IFERROR(VALUE(TRIM(SUBSTITUTE(N29,CHAR(160),""))),0),TRIM(SUBSTITUTE(V29,CHAR(160),""))="Devis 2",IFERROR(VALUE(TRIM(SUBSTITUTE(Q29,CHAR(160),""))),0),TRIM(SUBSTITUTE(V29,CHAR(160),""))="Devis 3",IFERROR(VALUE(TRIM(SUBSTITUTE(T29,CHAR(160),""))),0),TRUE,0)*IFERROR(VALUE(TRIM(SUBSTITUTE(D29,CHAR(160),""))),0)=0,IF(W29&lt;&gt;"",0,""),_xlfn.IFS(TRIM(SUBSTITUTE(V29,CHAR(160),""))="Devis 1",IFERROR(VALUE(TRIM(SUBSTITUTE(N29,CHAR(160),""))),0),TRIM(SUBSTITUTE(V29,CHAR(160),""))="Devis 2",IFERROR(VALUE(TRIM(SUBSTITUTE(Q29,CHAR(160),""))),0),TRIM(SUBSTITUTE(V29,CHAR(160),""))="Devis 3",IFERROR(VALUE(TRIM(SUBSTITUTE(T29,CHAR(160),""))),0),TRUE,0)*IFERROR(VALUE(TRIM(SUBSTITUTE(D29,CHAR(160),""))),0))</f>
        <v/>
      </c>
      <c r="Y29" s="112" t="str">
        <f t="shared" si="3"/>
        <v/>
      </c>
      <c r="Z29" s="113"/>
      <c r="AA29" s="130" t="str">
        <f t="shared" si="4"/>
        <v/>
      </c>
      <c r="AB29" s="130" t="str">
        <f t="shared" si="5"/>
        <v/>
      </c>
      <c r="AC29" s="130" t="str">
        <f t="shared" si="6"/>
        <v/>
      </c>
      <c r="AD29" s="130" t="str">
        <f t="shared" si="7"/>
        <v/>
      </c>
      <c r="AE29" s="130" t="str">
        <f t="shared" si="8"/>
        <v/>
      </c>
      <c r="AF29" s="130" t="str">
        <f t="shared" si="9"/>
        <v/>
      </c>
      <c r="AG29" s="130" t="str">
        <f t="shared" si="10"/>
        <v/>
      </c>
      <c r="AH29" s="130" t="str">
        <f t="shared" si="11"/>
        <v/>
      </c>
      <c r="AI29" s="130"/>
      <c r="AJ29" s="130" t="str">
        <f t="shared" si="12"/>
        <v/>
      </c>
      <c r="AK29" s="130" t="str">
        <f t="shared" si="13"/>
        <v/>
      </c>
      <c r="AL29" s="29" t="str">
        <f t="shared" si="14"/>
        <v/>
      </c>
      <c r="AM29" s="9" t="str">
        <f t="shared" si="15"/>
        <v/>
      </c>
      <c r="AN29" s="27" t="str">
        <f t="shared" si="16"/>
        <v/>
      </c>
      <c r="AO29" s="30" t="str">
        <f t="shared" si="17"/>
        <v/>
      </c>
      <c r="AP29" s="9" t="str">
        <f t="shared" si="18"/>
        <v/>
      </c>
      <c r="AQ29" s="27" t="str">
        <f t="shared" si="19"/>
        <v/>
      </c>
      <c r="AR29" s="31" t="str">
        <f t="shared" si="20"/>
        <v/>
      </c>
      <c r="AS29" s="9" t="str">
        <f t="shared" si="21"/>
        <v/>
      </c>
      <c r="AT29" s="32" t="str">
        <f t="shared" si="22"/>
        <v/>
      </c>
      <c r="AU29" s="28" t="str">
        <f t="shared" si="23"/>
        <v/>
      </c>
      <c r="AV29" s="136"/>
      <c r="AW29" s="33" t="str">
        <f t="shared" si="24"/>
        <v/>
      </c>
      <c r="AX29" s="33" t="str">
        <f t="shared" si="25"/>
        <v/>
      </c>
      <c r="AY29" s="33" t="str">
        <f t="shared" si="26"/>
        <v/>
      </c>
      <c r="AZ29" s="55" t="str" cm="1">
        <f t="array" ref="AZ29">IF($AC29="","",IF((IFERROR(_xlfn.IFS($AU29="Devis 1",(IFERROR(VALUE(TRIM(SUBSTITUTE(AL29,CHAR(160),""))),0)),$AU29="Devis 2",(IFERROR(VALUE(TRIM(SUBSTITUTE(AO29,CHAR(160),""))),0)),$AU29="Devis 3",(IFERROR(VALUE(TRIM(SUBSTITUTE(AR29,CHAR(160),""))),0))),0))*(IFERROR(VALUE(TRIM(SUBSTITUTE($AC29,CHAR(160),""))),0))=0,"",(IFERROR(_xlfn.IFS($AU29="Devis 1",(IFERROR(VALUE(TRIM(SUBSTITUTE(AL29,CHAR(160),""))),0)),$AU29="Devis 2",(IFERROR(VALUE(TRIM(SUBSTITUTE(AO29,CHAR(160),""))),0)),$AU29="Devis 3",(IFERROR(VALUE(TRIM(SUBSTITUTE(AR29,CHAR(160),""))),0))),0))*(IFERROR(VALUE(TRIM(SUBSTITUTE($AC29,CHAR(160),""))),0))))</f>
        <v/>
      </c>
      <c r="BA29" s="55" t="str" cm="1">
        <f t="array" ref="BA29">IF($AC29="","",IF((IFERROR(_xlfn.IFS(TRIM(SUBSTITUTE($AU29,CHAR(160),""))="Devis 1", IFERROR(VALUE(TRIM(SUBSTITUTE(AM29,CHAR(160),""))),0),TRIM(SUBSTITUTE($AU29,CHAR(160),""))="Devis 2", IFERROR(VALUE(TRIM(SUBSTITUTE(AP29,CHAR(160),""))),0),TRIM(SUBSTITUTE($AU29,CHAR(160),""))="Devis 3", IFERROR(VALUE(TRIM(SUBSTITUTE(AS29,CHAR(160),""))),0)),0) * IFERROR(VALUE(TRIM(SUBSTITUTE($AC29,CHAR(160),""))),0)) = 0,IF(AZ29&lt;&gt;"",0,""),(IFERROR(_xlfn.IFS(TRIM(SUBSTITUTE($AU29,CHAR(160),""))="Devis 1", IFERROR(VALUE(TRIM(SUBSTITUTE(AM29,CHAR(160),""))),0),TRIM(SUBSTITUTE($AU29,CHAR(160),""))="Devis 2", IFERROR(VALUE(TRIM(SUBSTITUTE(AP29,CHAR(160),""))),0),TRIM(SUBSTITUTE($AU29,CHAR(160),""))="Devis 3", IFERROR(VALUE(TRIM(SUBSTITUTE(AS29,CHAR(160),""))),0)),0) * IFERROR(VALUE(TRIM(SUBSTITUTE($AC29,CHAR(160),""))),0))))</f>
        <v/>
      </c>
      <c r="BB29" s="55" t="str" cm="1">
        <f t="array" ref="BB29">IF($AC29="","",IF(IFERROR(_xlfn.IFS($AU29="Devis 1",IFERROR(VALUE(TRIM(SUBSTITUTE(AN29,CHAR(160),""))),0),$AU29="Devis 2",IFERROR(VALUE(TRIM(SUBSTITUTE(AQ29,CHAR(160),""))),0),$AU29="Devis 3",IFERROR(VALUE(TRIM(SUBSTITUTE(AT29,CHAR(160),""))),0)),0)*IFERROR(VALUE(TRIM(SUBSTITUTE($AC29,CHAR(160),""))),0)=0,"",IFERROR(_xlfn.IFS($AU29="Devis 1",IFERROR(VALUE(TRIM(SUBSTITUTE(AN29,CHAR(160),""))),0),$AU29="Devis 2",IFERROR(VALUE(TRIM(SUBSTITUTE(AQ29,CHAR(160),""))),0),$AU29="Devis 3",IFERROR(VALUE(TRIM(SUBSTITUTE(AT29,CHAR(160),""))),0)),0)*IFERROR(VALUE(TRIM(SUBSTITUTE($AC29,CHAR(160),""))),0)))</f>
        <v/>
      </c>
      <c r="BC29" s="34"/>
      <c r="BD29" s="8" t="str" cm="1">
        <f t="array" ref="BD29">IF(OR(BB29="",AY29="",AZ29="",AW29="",BA29="",AX29=""),"",_xlfn.IFS((IFERROR(VALUE(TRIM(SUBSTITUTE(BB29,CHAR(160),""))),0))&gt;(IFERROR(VALUE(TRIM(SUBSTITUTE(AY29,CHAR(160),""))),0)),"KO : Le montant retenu TTC est supérieur au montant raisonnable TTC. Merci de revoir la ligne de dépense ou plafonner son montant.",(IFERROR(VALUE(TRIM(SUBSTITUTE(AZ29,CHAR(160),""))),0))&gt;(IFERROR(VALUE(TRIM(SUBSTITUTE(AW29,CHAR(160),""))),0)),"Attention : Le montant retenu HT est supérieur au montant HT raisonnable. Merci de revoir la ligne de dépense, plafonner son montant, ou justifier la reventillation HT / TVA.",(IFERROR(VALUE(TRIM(SUBSTITUTE(BA29,CHAR(160),""))),0))&gt;(IFERROR(VALUE(TRIM(SUBSTITUTE(AX29,CHAR(160),""))),0)),"Attention : Le montant TVA retenu est supérieur au montant TVA raisonnable. Merci de revoir la ligne de dépense, plafonner son montant, ou justifier la reventillation HT / TVA.",(IFERROR(VALUE(TRIM(SUBSTITUTE(BB29,CHAR(160),""))),0))=0,"",(IFERROR(VALUE(TRIM(SUBSTITUTE(AY29,CHAR(160),""))),0))=(IFERROR(VALUE(TRIM(SUBSTITUTE(BB29,CHAR(160),""))),0)),"OK",(IFERROR(VALUE(TRIM(SUBSTITUTE(AY29,CHAR(160),""))),0))&gt;(IFERROR(VALUE(TRIM(SUBSTITUTE(BB29,CHAR(160),""))),0))," OK : Montant instruit inférieur au montant raisonnable.",TRUE,""))</f>
        <v/>
      </c>
      <c r="BE29" s="139" t="str" cm="1">
        <f t="array" ref="BE29">IF(OR(BB29="",Y29="",AZ29="",W29="",BA29="",X29=""),"",_xlfn.IFS((IFERROR(VALUE(TRIM(SUBSTITUTE(BB29,CHAR(160),""))),0))&gt;(IFERROR(VALUE(TRIM(SUBSTITUTE(Y29,CHAR(160),""))),0)),"KO : Le montant retenu TTC est supérieur au montant présenté TTC. Merci de revoir la ligne de dépense ou plafonner son montant.",(IFERROR(VALUE(TRIM(SUBSTITUTE(AZ29,CHAR(160),""))),0))&gt;(IFERROR(VALUE(TRIM(SUBSTITUTE(W29,CHAR(160),""))),0)),"Attention : Le montant retenu HT est supérieur au montant HT présenté. Merci de revoir la ligne de dépense,plafonner son montant,ou justifier la reventillation HT/TVA.",(IFERROR(VALUE(TRIM(SUBSTITUTE(BA29,CHAR(160),""))),0))&gt;(IFERROR(VALUE(TRIM(SUBSTITUTE(X29,CHAR(160),""))),0)),"Attention : Le montant TVA retenu est supérieur au montant TVA présenté. Merci de revoir la ligne de dépense,plafonner son montant,ou justifier la reventillation HT/TVA.",(IFERROR(VALUE(TRIM(SUBSTITUTE(Y29,CHAR(160),""))),0))=0,"",(IFERROR(VALUE(TRIM(SUBSTITUTE(BB29,CHAR(160),""))),0))=(IFERROR(VALUE(TRIM(SUBSTITUTE(Y29,CHAR(160),""))),0)),"OK",
OR((IFERROR(VALUE(TRIM(SUBSTITUTE(BB29,CHAR(160),""))),0))=0,(IFERROR(VALUE(TRIM(SUBSTITUTE(AZ29,CHAR(160),""))),0))=0),"Attention : montant présenté entièrement écarté",(IFERROR(VALUE(TRIM(SUBSTITUTE(BB29,CHAR(160),""))),0))&lt;(IFERROR(VALUE(TRIM(SUBSTITUTE(Y29,CHAR(160),""))),0)),"Attention : montant présenté partiellement écarté",TRUE,""))</f>
        <v/>
      </c>
      <c r="BF29" s="33" t="str">
        <f t="shared" si="27"/>
        <v/>
      </c>
      <c r="BG29" s="33" t="str">
        <f t="shared" si="28"/>
        <v/>
      </c>
      <c r="BH29" s="10" t="str">
        <f t="shared" si="29"/>
        <v/>
      </c>
    </row>
    <row r="30" spans="1:61" ht="15" customHeight="1">
      <c r="A30" s="52">
        <v>19</v>
      </c>
      <c r="B30" s="539"/>
      <c r="C30" s="206"/>
      <c r="D30" s="208"/>
      <c r="E30" s="206"/>
      <c r="F30" s="206"/>
      <c r="G30" s="117"/>
      <c r="H30" s="117"/>
      <c r="I30" s="117"/>
      <c r="J30" s="117"/>
      <c r="K30" s="206"/>
      <c r="L30" s="206"/>
      <c r="M30" s="100"/>
      <c r="N30" s="4"/>
      <c r="O30" s="27" t="str">
        <f t="shared" si="0"/>
        <v/>
      </c>
      <c r="P30" s="5"/>
      <c r="Q30" s="4"/>
      <c r="R30" s="27" t="str">
        <f t="shared" si="1"/>
        <v/>
      </c>
      <c r="S30" s="6"/>
      <c r="T30" s="4"/>
      <c r="U30" s="101" t="str">
        <f t="shared" si="2"/>
        <v/>
      </c>
      <c r="V30" s="110"/>
      <c r="W30" s="109" t="str" cm="1">
        <f t="array" ref="W30">IF((_xlfn.IFS(TRIM(SUBSTITUTE(V30,CHAR(160),""))="Devis 1",IFERROR(VALUE(TRIM(SUBSTITUTE(M30,CHAR(160),""))),0),TRIM(SUBSTITUTE(V30,CHAR(160),""))="Devis 2",IFERROR(VALUE(TRIM(SUBSTITUTE(P30,CHAR(160),""))),0),TRIM(SUBSTITUTE(V30,CHAR(160),""))="Devis 3",IFERROR(VALUE(TRIM(SUBSTITUTE(S30,CHAR(160),""))),0),TRUE,0)*IFERROR(VALUE(TRIM(SUBSTITUTE(D30,CHAR(160),""))),0))=0,"",_xlfn.IFS(TRIM(SUBSTITUTE(V30,CHAR(160),""))="Devis 1",IFERROR(VALUE(TRIM(SUBSTITUTE(M30,CHAR(160),""))),0),TRIM(SUBSTITUTE(V30,CHAR(160),""))="Devis 2",IFERROR(VALUE(TRIM(SUBSTITUTE(P30,CHAR(160),""))),0),TRIM(SUBSTITUTE(V30,CHAR(160),""))="Devis 3",IFERROR(VALUE(TRIM(SUBSTITUTE(S30,CHAR(160),""))),0),TRUE,0)*IFERROR(VALUE(TRIM(SUBSTITUTE(D30,CHAR(160),""))),0))</f>
        <v/>
      </c>
      <c r="X30" s="54" t="str" cm="1">
        <f t="array" ref="X30">IF(_xlfn.IFS(TRIM(SUBSTITUTE(V30,CHAR(160),""))="Devis 1",IFERROR(VALUE(TRIM(SUBSTITUTE(N30,CHAR(160),""))),0),TRIM(SUBSTITUTE(V30,CHAR(160),""))="Devis 2",IFERROR(VALUE(TRIM(SUBSTITUTE(Q30,CHAR(160),""))),0),TRIM(SUBSTITUTE(V30,CHAR(160),""))="Devis 3",IFERROR(VALUE(TRIM(SUBSTITUTE(T30,CHAR(160),""))),0),TRUE,0)*IFERROR(VALUE(TRIM(SUBSTITUTE(D30,CHAR(160),""))),0)=0,IF(W30&lt;&gt;"",0,""),_xlfn.IFS(TRIM(SUBSTITUTE(V30,CHAR(160),""))="Devis 1",IFERROR(VALUE(TRIM(SUBSTITUTE(N30,CHAR(160),""))),0),TRIM(SUBSTITUTE(V30,CHAR(160),""))="Devis 2",IFERROR(VALUE(TRIM(SUBSTITUTE(Q30,CHAR(160),""))),0),TRIM(SUBSTITUTE(V30,CHAR(160),""))="Devis 3",IFERROR(VALUE(TRIM(SUBSTITUTE(T30,CHAR(160),""))),0),TRUE,0)*IFERROR(VALUE(TRIM(SUBSTITUTE(D30,CHAR(160),""))),0))</f>
        <v/>
      </c>
      <c r="Y30" s="112" t="str">
        <f t="shared" si="3"/>
        <v/>
      </c>
      <c r="Z30" s="113"/>
      <c r="AA30" s="130" t="str">
        <f t="shared" si="4"/>
        <v/>
      </c>
      <c r="AB30" s="130" t="str">
        <f t="shared" si="5"/>
        <v/>
      </c>
      <c r="AC30" s="130" t="str">
        <f t="shared" si="6"/>
        <v/>
      </c>
      <c r="AD30" s="130" t="str">
        <f t="shared" si="7"/>
        <v/>
      </c>
      <c r="AE30" s="130" t="str">
        <f t="shared" si="8"/>
        <v/>
      </c>
      <c r="AF30" s="130" t="str">
        <f t="shared" si="9"/>
        <v/>
      </c>
      <c r="AG30" s="130" t="str">
        <f t="shared" si="10"/>
        <v/>
      </c>
      <c r="AH30" s="130" t="str">
        <f t="shared" si="11"/>
        <v/>
      </c>
      <c r="AI30" s="130"/>
      <c r="AJ30" s="130" t="str">
        <f t="shared" si="12"/>
        <v/>
      </c>
      <c r="AK30" s="130" t="str">
        <f t="shared" si="13"/>
        <v/>
      </c>
      <c r="AL30" s="29" t="str">
        <f t="shared" si="14"/>
        <v/>
      </c>
      <c r="AM30" s="9" t="str">
        <f t="shared" si="15"/>
        <v/>
      </c>
      <c r="AN30" s="27" t="str">
        <f t="shared" si="16"/>
        <v/>
      </c>
      <c r="AO30" s="30" t="str">
        <f t="shared" si="17"/>
        <v/>
      </c>
      <c r="AP30" s="9" t="str">
        <f t="shared" si="18"/>
        <v/>
      </c>
      <c r="AQ30" s="27" t="str">
        <f t="shared" si="19"/>
        <v/>
      </c>
      <c r="AR30" s="31" t="str">
        <f t="shared" si="20"/>
        <v/>
      </c>
      <c r="AS30" s="9" t="str">
        <f t="shared" si="21"/>
        <v/>
      </c>
      <c r="AT30" s="32" t="str">
        <f t="shared" si="22"/>
        <v/>
      </c>
      <c r="AU30" s="28" t="str">
        <f t="shared" si="23"/>
        <v/>
      </c>
      <c r="AV30" s="136"/>
      <c r="AW30" s="33" t="str">
        <f t="shared" si="24"/>
        <v/>
      </c>
      <c r="AX30" s="33" t="str">
        <f t="shared" si="25"/>
        <v/>
      </c>
      <c r="AY30" s="33" t="str">
        <f t="shared" si="26"/>
        <v/>
      </c>
      <c r="AZ30" s="55" t="str" cm="1">
        <f t="array" ref="AZ30">IF($AC30="","",IF((IFERROR(_xlfn.IFS($AU30="Devis 1",(IFERROR(VALUE(TRIM(SUBSTITUTE(AL30,CHAR(160),""))),0)),$AU30="Devis 2",(IFERROR(VALUE(TRIM(SUBSTITUTE(AO30,CHAR(160),""))),0)),$AU30="Devis 3",(IFERROR(VALUE(TRIM(SUBSTITUTE(AR30,CHAR(160),""))),0))),0))*(IFERROR(VALUE(TRIM(SUBSTITUTE($AC30,CHAR(160),""))),0))=0,"",(IFERROR(_xlfn.IFS($AU30="Devis 1",(IFERROR(VALUE(TRIM(SUBSTITUTE(AL30,CHAR(160),""))),0)),$AU30="Devis 2",(IFERROR(VALUE(TRIM(SUBSTITUTE(AO30,CHAR(160),""))),0)),$AU30="Devis 3",(IFERROR(VALUE(TRIM(SUBSTITUTE(AR30,CHAR(160),""))),0))),0))*(IFERROR(VALUE(TRIM(SUBSTITUTE($AC30,CHAR(160),""))),0))))</f>
        <v/>
      </c>
      <c r="BA30" s="55" t="str" cm="1">
        <f t="array" ref="BA30">IF($AC30="","",IF((IFERROR(_xlfn.IFS(TRIM(SUBSTITUTE($AU30,CHAR(160),""))="Devis 1", IFERROR(VALUE(TRIM(SUBSTITUTE(AM30,CHAR(160),""))),0),TRIM(SUBSTITUTE($AU30,CHAR(160),""))="Devis 2", IFERROR(VALUE(TRIM(SUBSTITUTE(AP30,CHAR(160),""))),0),TRIM(SUBSTITUTE($AU30,CHAR(160),""))="Devis 3", IFERROR(VALUE(TRIM(SUBSTITUTE(AS30,CHAR(160),""))),0)),0) * IFERROR(VALUE(TRIM(SUBSTITUTE($AC30,CHAR(160),""))),0)) = 0,IF(AZ30&lt;&gt;"",0,""),(IFERROR(_xlfn.IFS(TRIM(SUBSTITUTE($AU30,CHAR(160),""))="Devis 1", IFERROR(VALUE(TRIM(SUBSTITUTE(AM30,CHAR(160),""))),0),TRIM(SUBSTITUTE($AU30,CHAR(160),""))="Devis 2", IFERROR(VALUE(TRIM(SUBSTITUTE(AP30,CHAR(160),""))),0),TRIM(SUBSTITUTE($AU30,CHAR(160),""))="Devis 3", IFERROR(VALUE(TRIM(SUBSTITUTE(AS30,CHAR(160),""))),0)),0) * IFERROR(VALUE(TRIM(SUBSTITUTE($AC30,CHAR(160),""))),0))))</f>
        <v/>
      </c>
      <c r="BB30" s="55" t="str" cm="1">
        <f t="array" ref="BB30">IF($AC30="","",IF(IFERROR(_xlfn.IFS($AU30="Devis 1",IFERROR(VALUE(TRIM(SUBSTITUTE(AN30,CHAR(160),""))),0),$AU30="Devis 2",IFERROR(VALUE(TRIM(SUBSTITUTE(AQ30,CHAR(160),""))),0),$AU30="Devis 3",IFERROR(VALUE(TRIM(SUBSTITUTE(AT30,CHAR(160),""))),0)),0)*IFERROR(VALUE(TRIM(SUBSTITUTE($AC30,CHAR(160),""))),0)=0,"",IFERROR(_xlfn.IFS($AU30="Devis 1",IFERROR(VALUE(TRIM(SUBSTITUTE(AN30,CHAR(160),""))),0),$AU30="Devis 2",IFERROR(VALUE(TRIM(SUBSTITUTE(AQ30,CHAR(160),""))),0),$AU30="Devis 3",IFERROR(VALUE(TRIM(SUBSTITUTE(AT30,CHAR(160),""))),0)),0)*IFERROR(VALUE(TRIM(SUBSTITUTE($AC30,CHAR(160),""))),0)))</f>
        <v/>
      </c>
      <c r="BC30" s="34"/>
      <c r="BD30" s="8" t="str" cm="1">
        <f t="array" ref="BD30">IF(OR(BB30="",AY30="",AZ30="",AW30="",BA30="",AX30=""),"",_xlfn.IFS((IFERROR(VALUE(TRIM(SUBSTITUTE(BB30,CHAR(160),""))),0))&gt;(IFERROR(VALUE(TRIM(SUBSTITUTE(AY30,CHAR(160),""))),0)),"KO : Le montant retenu TTC est supérieur au montant raisonnable TTC. Merci de revoir la ligne de dépense ou plafonner son montant.",(IFERROR(VALUE(TRIM(SUBSTITUTE(AZ30,CHAR(160),""))),0))&gt;(IFERROR(VALUE(TRIM(SUBSTITUTE(AW30,CHAR(160),""))),0)),"Attention : Le montant retenu HT est supérieur au montant HT raisonnable. Merci de revoir la ligne de dépense, plafonner son montant, ou justifier la reventillation HT / TVA.",(IFERROR(VALUE(TRIM(SUBSTITUTE(BA30,CHAR(160),""))),0))&gt;(IFERROR(VALUE(TRIM(SUBSTITUTE(AX30,CHAR(160),""))),0)),"Attention : Le montant TVA retenu est supérieur au montant TVA raisonnable. Merci de revoir la ligne de dépense, plafonner son montant, ou justifier la reventillation HT / TVA.",(IFERROR(VALUE(TRIM(SUBSTITUTE(BB30,CHAR(160),""))),0))=0,"",(IFERROR(VALUE(TRIM(SUBSTITUTE(AY30,CHAR(160),""))),0))=(IFERROR(VALUE(TRIM(SUBSTITUTE(BB30,CHAR(160),""))),0)),"OK",(IFERROR(VALUE(TRIM(SUBSTITUTE(AY30,CHAR(160),""))),0))&gt;(IFERROR(VALUE(TRIM(SUBSTITUTE(BB30,CHAR(160),""))),0))," OK : Montant instruit inférieur au montant raisonnable.",TRUE,""))</f>
        <v/>
      </c>
      <c r="BE30" s="139" t="str" cm="1">
        <f t="array" ref="BE30">IF(OR(BB30="",Y30="",AZ30="",W30="",BA30="",X30=""),"",_xlfn.IFS((IFERROR(VALUE(TRIM(SUBSTITUTE(BB30,CHAR(160),""))),0))&gt;(IFERROR(VALUE(TRIM(SUBSTITUTE(Y30,CHAR(160),""))),0)),"KO : Le montant retenu TTC est supérieur au montant présenté TTC. Merci de revoir la ligne de dépense ou plafonner son montant.",(IFERROR(VALUE(TRIM(SUBSTITUTE(AZ30,CHAR(160),""))),0))&gt;(IFERROR(VALUE(TRIM(SUBSTITUTE(W30,CHAR(160),""))),0)),"Attention : Le montant retenu HT est supérieur au montant HT présenté. Merci de revoir la ligne de dépense,plafonner son montant,ou justifier la reventillation HT/TVA.",(IFERROR(VALUE(TRIM(SUBSTITUTE(BA30,CHAR(160),""))),0))&gt;(IFERROR(VALUE(TRIM(SUBSTITUTE(X30,CHAR(160),""))),0)),"Attention : Le montant TVA retenu est supérieur au montant TVA présenté. Merci de revoir la ligne de dépense,plafonner son montant,ou justifier la reventillation HT/TVA.",(IFERROR(VALUE(TRIM(SUBSTITUTE(Y30,CHAR(160),""))),0))=0,"",(IFERROR(VALUE(TRIM(SUBSTITUTE(BB30,CHAR(160),""))),0))=(IFERROR(VALUE(TRIM(SUBSTITUTE(Y30,CHAR(160),""))),0)),"OK",
OR((IFERROR(VALUE(TRIM(SUBSTITUTE(BB30,CHAR(160),""))),0))=0,(IFERROR(VALUE(TRIM(SUBSTITUTE(AZ30,CHAR(160),""))),0))=0),"Attention : montant présenté entièrement écarté",(IFERROR(VALUE(TRIM(SUBSTITUTE(BB30,CHAR(160),""))),0))&lt;(IFERROR(VALUE(TRIM(SUBSTITUTE(Y30,CHAR(160),""))),0)),"Attention : montant présenté partiellement écarté",TRUE,""))</f>
        <v/>
      </c>
      <c r="BF30" s="33" t="str">
        <f t="shared" si="27"/>
        <v/>
      </c>
      <c r="BG30" s="33" t="str">
        <f t="shared" si="28"/>
        <v/>
      </c>
      <c r="BH30" s="10" t="str">
        <f t="shared" si="29"/>
        <v/>
      </c>
    </row>
    <row r="31" spans="1:61" ht="15" customHeight="1">
      <c r="A31" s="52">
        <v>20</v>
      </c>
      <c r="B31" s="539"/>
      <c r="C31" s="206"/>
      <c r="D31" s="208"/>
      <c r="E31" s="206"/>
      <c r="F31" s="206"/>
      <c r="G31" s="117"/>
      <c r="H31" s="117"/>
      <c r="I31" s="117"/>
      <c r="J31" s="117"/>
      <c r="K31" s="206"/>
      <c r="L31" s="206"/>
      <c r="M31" s="100"/>
      <c r="N31" s="4"/>
      <c r="O31" s="27" t="str">
        <f t="shared" si="0"/>
        <v/>
      </c>
      <c r="P31" s="5"/>
      <c r="Q31" s="4"/>
      <c r="R31" s="27" t="str">
        <f t="shared" si="1"/>
        <v/>
      </c>
      <c r="S31" s="6"/>
      <c r="T31" s="4"/>
      <c r="U31" s="101" t="str">
        <f t="shared" si="2"/>
        <v/>
      </c>
      <c r="V31" s="110"/>
      <c r="W31" s="109" t="str" cm="1">
        <f t="array" ref="W31">IF((_xlfn.IFS(TRIM(SUBSTITUTE(V31,CHAR(160),""))="Devis 1",IFERROR(VALUE(TRIM(SUBSTITUTE(M31,CHAR(160),""))),0),TRIM(SUBSTITUTE(V31,CHAR(160),""))="Devis 2",IFERROR(VALUE(TRIM(SUBSTITUTE(P31,CHAR(160),""))),0),TRIM(SUBSTITUTE(V31,CHAR(160),""))="Devis 3",IFERROR(VALUE(TRIM(SUBSTITUTE(S31,CHAR(160),""))),0),TRUE,0)*IFERROR(VALUE(TRIM(SUBSTITUTE(D31,CHAR(160),""))),0))=0,"",_xlfn.IFS(TRIM(SUBSTITUTE(V31,CHAR(160),""))="Devis 1",IFERROR(VALUE(TRIM(SUBSTITUTE(M31,CHAR(160),""))),0),TRIM(SUBSTITUTE(V31,CHAR(160),""))="Devis 2",IFERROR(VALUE(TRIM(SUBSTITUTE(P31,CHAR(160),""))),0),TRIM(SUBSTITUTE(V31,CHAR(160),""))="Devis 3",IFERROR(VALUE(TRIM(SUBSTITUTE(S31,CHAR(160),""))),0),TRUE,0)*IFERROR(VALUE(TRIM(SUBSTITUTE(D31,CHAR(160),""))),0))</f>
        <v/>
      </c>
      <c r="X31" s="54" t="str" cm="1">
        <f t="array" ref="X31">IF(_xlfn.IFS(TRIM(SUBSTITUTE(V31,CHAR(160),""))="Devis 1",IFERROR(VALUE(TRIM(SUBSTITUTE(N31,CHAR(160),""))),0),TRIM(SUBSTITUTE(V31,CHAR(160),""))="Devis 2",IFERROR(VALUE(TRIM(SUBSTITUTE(Q31,CHAR(160),""))),0),TRIM(SUBSTITUTE(V31,CHAR(160),""))="Devis 3",IFERROR(VALUE(TRIM(SUBSTITUTE(T31,CHAR(160),""))),0),TRUE,0)*IFERROR(VALUE(TRIM(SUBSTITUTE(D31,CHAR(160),""))),0)=0,IF(W31&lt;&gt;"",0,""),_xlfn.IFS(TRIM(SUBSTITUTE(V31,CHAR(160),""))="Devis 1",IFERROR(VALUE(TRIM(SUBSTITUTE(N31,CHAR(160),""))),0),TRIM(SUBSTITUTE(V31,CHAR(160),""))="Devis 2",IFERROR(VALUE(TRIM(SUBSTITUTE(Q31,CHAR(160),""))),0),TRIM(SUBSTITUTE(V31,CHAR(160),""))="Devis 3",IFERROR(VALUE(TRIM(SUBSTITUTE(T31,CHAR(160),""))),0),TRUE,0)*IFERROR(VALUE(TRIM(SUBSTITUTE(D31,CHAR(160),""))),0))</f>
        <v/>
      </c>
      <c r="Y31" s="112" t="str">
        <f t="shared" si="3"/>
        <v/>
      </c>
      <c r="Z31" s="113"/>
      <c r="AA31" s="130" t="str">
        <f t="shared" si="4"/>
        <v/>
      </c>
      <c r="AB31" s="130" t="str">
        <f t="shared" si="5"/>
        <v/>
      </c>
      <c r="AC31" s="130" t="str">
        <f t="shared" si="6"/>
        <v/>
      </c>
      <c r="AD31" s="130" t="str">
        <f t="shared" si="7"/>
        <v/>
      </c>
      <c r="AE31" s="130" t="str">
        <f t="shared" si="8"/>
        <v/>
      </c>
      <c r="AF31" s="130" t="str">
        <f t="shared" si="9"/>
        <v/>
      </c>
      <c r="AG31" s="130" t="str">
        <f t="shared" si="10"/>
        <v/>
      </c>
      <c r="AH31" s="130" t="str">
        <f t="shared" si="11"/>
        <v/>
      </c>
      <c r="AI31" s="130"/>
      <c r="AJ31" s="130" t="str">
        <f t="shared" si="12"/>
        <v/>
      </c>
      <c r="AK31" s="130" t="str">
        <f t="shared" si="13"/>
        <v/>
      </c>
      <c r="AL31" s="29" t="str">
        <f t="shared" si="14"/>
        <v/>
      </c>
      <c r="AM31" s="9" t="str">
        <f t="shared" si="15"/>
        <v/>
      </c>
      <c r="AN31" s="27" t="str">
        <f t="shared" si="16"/>
        <v/>
      </c>
      <c r="AO31" s="30" t="str">
        <f t="shared" si="17"/>
        <v/>
      </c>
      <c r="AP31" s="9" t="str">
        <f t="shared" si="18"/>
        <v/>
      </c>
      <c r="AQ31" s="27" t="str">
        <f t="shared" si="19"/>
        <v/>
      </c>
      <c r="AR31" s="31" t="str">
        <f t="shared" si="20"/>
        <v/>
      </c>
      <c r="AS31" s="9" t="str">
        <f t="shared" si="21"/>
        <v/>
      </c>
      <c r="AT31" s="32" t="str">
        <f t="shared" si="22"/>
        <v/>
      </c>
      <c r="AU31" s="28" t="str">
        <f t="shared" si="23"/>
        <v/>
      </c>
      <c r="AV31" s="136"/>
      <c r="AW31" s="33" t="str">
        <f t="shared" si="24"/>
        <v/>
      </c>
      <c r="AX31" s="33" t="str">
        <f t="shared" si="25"/>
        <v/>
      </c>
      <c r="AY31" s="33" t="str">
        <f t="shared" si="26"/>
        <v/>
      </c>
      <c r="AZ31" s="55" t="str" cm="1">
        <f t="array" ref="AZ31">IF($AC31="","",IF((IFERROR(_xlfn.IFS($AU31="Devis 1",(IFERROR(VALUE(TRIM(SUBSTITUTE(AL31,CHAR(160),""))),0)),$AU31="Devis 2",(IFERROR(VALUE(TRIM(SUBSTITUTE(AO31,CHAR(160),""))),0)),$AU31="Devis 3",(IFERROR(VALUE(TRIM(SUBSTITUTE(AR31,CHAR(160),""))),0))),0))*(IFERROR(VALUE(TRIM(SUBSTITUTE($AC31,CHAR(160),""))),0))=0,"",(IFERROR(_xlfn.IFS($AU31="Devis 1",(IFERROR(VALUE(TRIM(SUBSTITUTE(AL31,CHAR(160),""))),0)),$AU31="Devis 2",(IFERROR(VALUE(TRIM(SUBSTITUTE(AO31,CHAR(160),""))),0)),$AU31="Devis 3",(IFERROR(VALUE(TRIM(SUBSTITUTE(AR31,CHAR(160),""))),0))),0))*(IFERROR(VALUE(TRIM(SUBSTITUTE($AC31,CHAR(160),""))),0))))</f>
        <v/>
      </c>
      <c r="BA31" s="55" t="str" cm="1">
        <f t="array" ref="BA31">IF($AC31="","",IF((IFERROR(_xlfn.IFS(TRIM(SUBSTITUTE($AU31,CHAR(160),""))="Devis 1", IFERROR(VALUE(TRIM(SUBSTITUTE(AM31,CHAR(160),""))),0),TRIM(SUBSTITUTE($AU31,CHAR(160),""))="Devis 2", IFERROR(VALUE(TRIM(SUBSTITUTE(AP31,CHAR(160),""))),0),TRIM(SUBSTITUTE($AU31,CHAR(160),""))="Devis 3", IFERROR(VALUE(TRIM(SUBSTITUTE(AS31,CHAR(160),""))),0)),0) * IFERROR(VALUE(TRIM(SUBSTITUTE($AC31,CHAR(160),""))),0)) = 0,IF(AZ31&lt;&gt;"",0,""),(IFERROR(_xlfn.IFS(TRIM(SUBSTITUTE($AU31,CHAR(160),""))="Devis 1", IFERROR(VALUE(TRIM(SUBSTITUTE(AM31,CHAR(160),""))),0),TRIM(SUBSTITUTE($AU31,CHAR(160),""))="Devis 2", IFERROR(VALUE(TRIM(SUBSTITUTE(AP31,CHAR(160),""))),0),TRIM(SUBSTITUTE($AU31,CHAR(160),""))="Devis 3", IFERROR(VALUE(TRIM(SUBSTITUTE(AS31,CHAR(160),""))),0)),0) * IFERROR(VALUE(TRIM(SUBSTITUTE($AC31,CHAR(160),""))),0))))</f>
        <v/>
      </c>
      <c r="BB31" s="55" t="str" cm="1">
        <f t="array" ref="BB31">IF($AC31="","",IF(IFERROR(_xlfn.IFS($AU31="Devis 1",IFERROR(VALUE(TRIM(SUBSTITUTE(AN31,CHAR(160),""))),0),$AU31="Devis 2",IFERROR(VALUE(TRIM(SUBSTITUTE(AQ31,CHAR(160),""))),0),$AU31="Devis 3",IFERROR(VALUE(TRIM(SUBSTITUTE(AT31,CHAR(160),""))),0)),0)*IFERROR(VALUE(TRIM(SUBSTITUTE($AC31,CHAR(160),""))),0)=0,"",IFERROR(_xlfn.IFS($AU31="Devis 1",IFERROR(VALUE(TRIM(SUBSTITUTE(AN31,CHAR(160),""))),0),$AU31="Devis 2",IFERROR(VALUE(TRIM(SUBSTITUTE(AQ31,CHAR(160),""))),0),$AU31="Devis 3",IFERROR(VALUE(TRIM(SUBSTITUTE(AT31,CHAR(160),""))),0)),0)*IFERROR(VALUE(TRIM(SUBSTITUTE($AC31,CHAR(160),""))),0)))</f>
        <v/>
      </c>
      <c r="BC31" s="34"/>
      <c r="BD31" s="8" t="str" cm="1">
        <f t="array" ref="BD31">IF(OR(BB31="",AY31="",AZ31="",AW31="",BA31="",AX31=""),"",_xlfn.IFS((IFERROR(VALUE(TRIM(SUBSTITUTE(BB31,CHAR(160),""))),0))&gt;(IFERROR(VALUE(TRIM(SUBSTITUTE(AY31,CHAR(160),""))),0)),"KO : Le montant retenu TTC est supérieur au montant raisonnable TTC. Merci de revoir la ligne de dépense ou plafonner son montant.",(IFERROR(VALUE(TRIM(SUBSTITUTE(AZ31,CHAR(160),""))),0))&gt;(IFERROR(VALUE(TRIM(SUBSTITUTE(AW31,CHAR(160),""))),0)),"Attention : Le montant retenu HT est supérieur au montant HT raisonnable. Merci de revoir la ligne de dépense, plafonner son montant, ou justifier la reventillation HT / TVA.",(IFERROR(VALUE(TRIM(SUBSTITUTE(BA31,CHAR(160),""))),0))&gt;(IFERROR(VALUE(TRIM(SUBSTITUTE(AX31,CHAR(160),""))),0)),"Attention : Le montant TVA retenu est supérieur au montant TVA raisonnable. Merci de revoir la ligne de dépense, plafonner son montant, ou justifier la reventillation HT / TVA.",(IFERROR(VALUE(TRIM(SUBSTITUTE(BB31,CHAR(160),""))),0))=0,"",(IFERROR(VALUE(TRIM(SUBSTITUTE(AY31,CHAR(160),""))),0))=(IFERROR(VALUE(TRIM(SUBSTITUTE(BB31,CHAR(160),""))),0)),"OK",(IFERROR(VALUE(TRIM(SUBSTITUTE(AY31,CHAR(160),""))),0))&gt;(IFERROR(VALUE(TRIM(SUBSTITUTE(BB31,CHAR(160),""))),0))," OK : Montant instruit inférieur au montant raisonnable.",TRUE,""))</f>
        <v/>
      </c>
      <c r="BE31" s="139" t="str" cm="1">
        <f t="array" ref="BE31">IF(OR(BB31="",Y31="",AZ31="",W31="",BA31="",X31=""),"",_xlfn.IFS((IFERROR(VALUE(TRIM(SUBSTITUTE(BB31,CHAR(160),""))),0))&gt;(IFERROR(VALUE(TRIM(SUBSTITUTE(Y31,CHAR(160),""))),0)),"KO : Le montant retenu TTC est supérieur au montant présenté TTC. Merci de revoir la ligne de dépense ou plafonner son montant.",(IFERROR(VALUE(TRIM(SUBSTITUTE(AZ31,CHAR(160),""))),0))&gt;(IFERROR(VALUE(TRIM(SUBSTITUTE(W31,CHAR(160),""))),0)),"Attention : Le montant retenu HT est supérieur au montant HT présenté. Merci de revoir la ligne de dépense,plafonner son montant,ou justifier la reventillation HT/TVA.",(IFERROR(VALUE(TRIM(SUBSTITUTE(BA31,CHAR(160),""))),0))&gt;(IFERROR(VALUE(TRIM(SUBSTITUTE(X31,CHAR(160),""))),0)),"Attention : Le montant TVA retenu est supérieur au montant TVA présenté. Merci de revoir la ligne de dépense,plafonner son montant,ou justifier la reventillation HT/TVA.",(IFERROR(VALUE(TRIM(SUBSTITUTE(Y31,CHAR(160),""))),0))=0,"",(IFERROR(VALUE(TRIM(SUBSTITUTE(BB31,CHAR(160),""))),0))=(IFERROR(VALUE(TRIM(SUBSTITUTE(Y31,CHAR(160),""))),0)),"OK",
OR((IFERROR(VALUE(TRIM(SUBSTITUTE(BB31,CHAR(160),""))),0))=0,(IFERROR(VALUE(TRIM(SUBSTITUTE(AZ31,CHAR(160),""))),0))=0),"Attention : montant présenté entièrement écarté",(IFERROR(VALUE(TRIM(SUBSTITUTE(BB31,CHAR(160),""))),0))&lt;(IFERROR(VALUE(TRIM(SUBSTITUTE(Y31,CHAR(160),""))),0)),"Attention : montant présenté partiellement écarté",TRUE,""))</f>
        <v/>
      </c>
      <c r="BF31" s="33" t="str">
        <f t="shared" si="27"/>
        <v/>
      </c>
      <c r="BG31" s="33" t="str">
        <f t="shared" si="28"/>
        <v/>
      </c>
      <c r="BH31" s="10" t="str">
        <f t="shared" si="29"/>
        <v/>
      </c>
    </row>
    <row r="32" spans="1:61" ht="15" customHeight="1">
      <c r="A32" s="52">
        <v>21</v>
      </c>
      <c r="B32" s="539"/>
      <c r="C32" s="206"/>
      <c r="D32" s="208"/>
      <c r="E32" s="206"/>
      <c r="F32" s="206"/>
      <c r="G32" s="117"/>
      <c r="H32" s="117"/>
      <c r="I32" s="117"/>
      <c r="J32" s="117"/>
      <c r="K32" s="206"/>
      <c r="L32" s="206"/>
      <c r="M32" s="100"/>
      <c r="N32" s="4"/>
      <c r="O32" s="27" t="str">
        <f t="shared" si="0"/>
        <v/>
      </c>
      <c r="P32" s="5"/>
      <c r="Q32" s="4"/>
      <c r="R32" s="27" t="str">
        <f t="shared" si="1"/>
        <v/>
      </c>
      <c r="S32" s="6"/>
      <c r="T32" s="4"/>
      <c r="U32" s="101" t="str">
        <f t="shared" si="2"/>
        <v/>
      </c>
      <c r="V32" s="110"/>
      <c r="W32" s="109" t="str" cm="1">
        <f t="array" ref="W32">IF((_xlfn.IFS(TRIM(SUBSTITUTE(V32,CHAR(160),""))="Devis 1",IFERROR(VALUE(TRIM(SUBSTITUTE(M32,CHAR(160),""))),0),TRIM(SUBSTITUTE(V32,CHAR(160),""))="Devis 2",IFERROR(VALUE(TRIM(SUBSTITUTE(P32,CHAR(160),""))),0),TRIM(SUBSTITUTE(V32,CHAR(160),""))="Devis 3",IFERROR(VALUE(TRIM(SUBSTITUTE(S32,CHAR(160),""))),0),TRUE,0)*IFERROR(VALUE(TRIM(SUBSTITUTE(D32,CHAR(160),""))),0))=0,"",_xlfn.IFS(TRIM(SUBSTITUTE(V32,CHAR(160),""))="Devis 1",IFERROR(VALUE(TRIM(SUBSTITUTE(M32,CHAR(160),""))),0),TRIM(SUBSTITUTE(V32,CHAR(160),""))="Devis 2",IFERROR(VALUE(TRIM(SUBSTITUTE(P32,CHAR(160),""))),0),TRIM(SUBSTITUTE(V32,CHAR(160),""))="Devis 3",IFERROR(VALUE(TRIM(SUBSTITUTE(S32,CHAR(160),""))),0),TRUE,0)*IFERROR(VALUE(TRIM(SUBSTITUTE(D32,CHAR(160),""))),0))</f>
        <v/>
      </c>
      <c r="X32" s="54" t="str" cm="1">
        <f t="array" ref="X32">IF(_xlfn.IFS(TRIM(SUBSTITUTE(V32,CHAR(160),""))="Devis 1",IFERROR(VALUE(TRIM(SUBSTITUTE(N32,CHAR(160),""))),0),TRIM(SUBSTITUTE(V32,CHAR(160),""))="Devis 2",IFERROR(VALUE(TRIM(SUBSTITUTE(Q32,CHAR(160),""))),0),TRIM(SUBSTITUTE(V32,CHAR(160),""))="Devis 3",IFERROR(VALUE(TRIM(SUBSTITUTE(T32,CHAR(160),""))),0),TRUE,0)*IFERROR(VALUE(TRIM(SUBSTITUTE(D32,CHAR(160),""))),0)=0,IF(W32&lt;&gt;"",0,""),_xlfn.IFS(TRIM(SUBSTITUTE(V32,CHAR(160),""))="Devis 1",IFERROR(VALUE(TRIM(SUBSTITUTE(N32,CHAR(160),""))),0),TRIM(SUBSTITUTE(V32,CHAR(160),""))="Devis 2",IFERROR(VALUE(TRIM(SUBSTITUTE(Q32,CHAR(160),""))),0),TRIM(SUBSTITUTE(V32,CHAR(160),""))="Devis 3",IFERROR(VALUE(TRIM(SUBSTITUTE(T32,CHAR(160),""))),0),TRUE,0)*IFERROR(VALUE(TRIM(SUBSTITUTE(D32,CHAR(160),""))),0))</f>
        <v/>
      </c>
      <c r="Y32" s="112" t="str">
        <f t="shared" si="3"/>
        <v/>
      </c>
      <c r="Z32" s="113"/>
      <c r="AA32" s="130" t="str">
        <f t="shared" si="4"/>
        <v/>
      </c>
      <c r="AB32" s="130" t="str">
        <f t="shared" si="5"/>
        <v/>
      </c>
      <c r="AC32" s="130" t="str">
        <f t="shared" si="6"/>
        <v/>
      </c>
      <c r="AD32" s="130" t="str">
        <f t="shared" si="7"/>
        <v/>
      </c>
      <c r="AE32" s="130" t="str">
        <f t="shared" si="8"/>
        <v/>
      </c>
      <c r="AF32" s="130" t="str">
        <f t="shared" si="9"/>
        <v/>
      </c>
      <c r="AG32" s="130" t="str">
        <f t="shared" si="10"/>
        <v/>
      </c>
      <c r="AH32" s="130" t="str">
        <f t="shared" si="11"/>
        <v/>
      </c>
      <c r="AI32" s="130"/>
      <c r="AJ32" s="130" t="str">
        <f t="shared" si="12"/>
        <v/>
      </c>
      <c r="AK32" s="130" t="str">
        <f t="shared" si="13"/>
        <v/>
      </c>
      <c r="AL32" s="29" t="str">
        <f t="shared" si="14"/>
        <v/>
      </c>
      <c r="AM32" s="9" t="str">
        <f t="shared" si="15"/>
        <v/>
      </c>
      <c r="AN32" s="27" t="str">
        <f t="shared" si="16"/>
        <v/>
      </c>
      <c r="AO32" s="30" t="str">
        <f t="shared" si="17"/>
        <v/>
      </c>
      <c r="AP32" s="9" t="str">
        <f t="shared" si="18"/>
        <v/>
      </c>
      <c r="AQ32" s="27" t="str">
        <f t="shared" si="19"/>
        <v/>
      </c>
      <c r="AR32" s="31" t="str">
        <f t="shared" si="20"/>
        <v/>
      </c>
      <c r="AS32" s="9" t="str">
        <f t="shared" si="21"/>
        <v/>
      </c>
      <c r="AT32" s="32" t="str">
        <f t="shared" si="22"/>
        <v/>
      </c>
      <c r="AU32" s="28" t="str">
        <f t="shared" si="23"/>
        <v/>
      </c>
      <c r="AV32" s="136"/>
      <c r="AW32" s="33" t="str">
        <f t="shared" si="24"/>
        <v/>
      </c>
      <c r="AX32" s="33" t="str">
        <f t="shared" si="25"/>
        <v/>
      </c>
      <c r="AY32" s="33" t="str">
        <f t="shared" si="26"/>
        <v/>
      </c>
      <c r="AZ32" s="55" t="str" cm="1">
        <f t="array" ref="AZ32">IF($AC32="","",IF((IFERROR(_xlfn.IFS($AU32="Devis 1",(IFERROR(VALUE(TRIM(SUBSTITUTE(AL32,CHAR(160),""))),0)),$AU32="Devis 2",(IFERROR(VALUE(TRIM(SUBSTITUTE(AO32,CHAR(160),""))),0)),$AU32="Devis 3",(IFERROR(VALUE(TRIM(SUBSTITUTE(AR32,CHAR(160),""))),0))),0))*(IFERROR(VALUE(TRIM(SUBSTITUTE($AC32,CHAR(160),""))),0))=0,"",(IFERROR(_xlfn.IFS($AU32="Devis 1",(IFERROR(VALUE(TRIM(SUBSTITUTE(AL32,CHAR(160),""))),0)),$AU32="Devis 2",(IFERROR(VALUE(TRIM(SUBSTITUTE(AO32,CHAR(160),""))),0)),$AU32="Devis 3",(IFERROR(VALUE(TRIM(SUBSTITUTE(AR32,CHAR(160),""))),0))),0))*(IFERROR(VALUE(TRIM(SUBSTITUTE($AC32,CHAR(160),""))),0))))</f>
        <v/>
      </c>
      <c r="BA32" s="55" t="str" cm="1">
        <f t="array" ref="BA32">IF($AC32="","",IF((IFERROR(_xlfn.IFS(TRIM(SUBSTITUTE($AU32,CHAR(160),""))="Devis 1", IFERROR(VALUE(TRIM(SUBSTITUTE(AM32,CHAR(160),""))),0),TRIM(SUBSTITUTE($AU32,CHAR(160),""))="Devis 2", IFERROR(VALUE(TRIM(SUBSTITUTE(AP32,CHAR(160),""))),0),TRIM(SUBSTITUTE($AU32,CHAR(160),""))="Devis 3", IFERROR(VALUE(TRIM(SUBSTITUTE(AS32,CHAR(160),""))),0)),0) * IFERROR(VALUE(TRIM(SUBSTITUTE($AC32,CHAR(160),""))),0)) = 0,IF(AZ32&lt;&gt;"",0,""),(IFERROR(_xlfn.IFS(TRIM(SUBSTITUTE($AU32,CHAR(160),""))="Devis 1", IFERROR(VALUE(TRIM(SUBSTITUTE(AM32,CHAR(160),""))),0),TRIM(SUBSTITUTE($AU32,CHAR(160),""))="Devis 2", IFERROR(VALUE(TRIM(SUBSTITUTE(AP32,CHAR(160),""))),0),TRIM(SUBSTITUTE($AU32,CHAR(160),""))="Devis 3", IFERROR(VALUE(TRIM(SUBSTITUTE(AS32,CHAR(160),""))),0)),0) * IFERROR(VALUE(TRIM(SUBSTITUTE($AC32,CHAR(160),""))),0))))</f>
        <v/>
      </c>
      <c r="BB32" s="55" t="str" cm="1">
        <f t="array" ref="BB32">IF($AC32="","",IF(IFERROR(_xlfn.IFS($AU32="Devis 1",IFERROR(VALUE(TRIM(SUBSTITUTE(AN32,CHAR(160),""))),0),$AU32="Devis 2",IFERROR(VALUE(TRIM(SUBSTITUTE(AQ32,CHAR(160),""))),0),$AU32="Devis 3",IFERROR(VALUE(TRIM(SUBSTITUTE(AT32,CHAR(160),""))),0)),0)*IFERROR(VALUE(TRIM(SUBSTITUTE($AC32,CHAR(160),""))),0)=0,"",IFERROR(_xlfn.IFS($AU32="Devis 1",IFERROR(VALUE(TRIM(SUBSTITUTE(AN32,CHAR(160),""))),0),$AU32="Devis 2",IFERROR(VALUE(TRIM(SUBSTITUTE(AQ32,CHAR(160),""))),0),$AU32="Devis 3",IFERROR(VALUE(TRIM(SUBSTITUTE(AT32,CHAR(160),""))),0)),0)*IFERROR(VALUE(TRIM(SUBSTITUTE($AC32,CHAR(160),""))),0)))</f>
        <v/>
      </c>
      <c r="BC32" s="34"/>
      <c r="BD32" s="8" t="str" cm="1">
        <f t="array" ref="BD32">IF(OR(BB32="",AY32="",AZ32="",AW32="",BA32="",AX32=""),"",_xlfn.IFS((IFERROR(VALUE(TRIM(SUBSTITUTE(BB32,CHAR(160),""))),0))&gt;(IFERROR(VALUE(TRIM(SUBSTITUTE(AY32,CHAR(160),""))),0)),"KO : Le montant retenu TTC est supérieur au montant raisonnable TTC. Merci de revoir la ligne de dépense ou plafonner son montant.",(IFERROR(VALUE(TRIM(SUBSTITUTE(AZ32,CHAR(160),""))),0))&gt;(IFERROR(VALUE(TRIM(SUBSTITUTE(AW32,CHAR(160),""))),0)),"Attention : Le montant retenu HT est supérieur au montant HT raisonnable. Merci de revoir la ligne de dépense, plafonner son montant, ou justifier la reventillation HT / TVA.",(IFERROR(VALUE(TRIM(SUBSTITUTE(BA32,CHAR(160),""))),0))&gt;(IFERROR(VALUE(TRIM(SUBSTITUTE(AX32,CHAR(160),""))),0)),"Attention : Le montant TVA retenu est supérieur au montant TVA raisonnable. Merci de revoir la ligne de dépense, plafonner son montant, ou justifier la reventillation HT / TVA.",(IFERROR(VALUE(TRIM(SUBSTITUTE(BB32,CHAR(160),""))),0))=0,"",(IFERROR(VALUE(TRIM(SUBSTITUTE(AY32,CHAR(160),""))),0))=(IFERROR(VALUE(TRIM(SUBSTITUTE(BB32,CHAR(160),""))),0)),"OK",(IFERROR(VALUE(TRIM(SUBSTITUTE(AY32,CHAR(160),""))),0))&gt;(IFERROR(VALUE(TRIM(SUBSTITUTE(BB32,CHAR(160),""))),0))," OK : Montant instruit inférieur au montant raisonnable.",TRUE,""))</f>
        <v/>
      </c>
      <c r="BE32" s="139" t="str" cm="1">
        <f t="array" ref="BE32">IF(OR(BB32="",Y32="",AZ32="",W32="",BA32="",X32=""),"",_xlfn.IFS((IFERROR(VALUE(TRIM(SUBSTITUTE(BB32,CHAR(160),""))),0))&gt;(IFERROR(VALUE(TRIM(SUBSTITUTE(Y32,CHAR(160),""))),0)),"KO : Le montant retenu TTC est supérieur au montant présenté TTC. Merci de revoir la ligne de dépense ou plafonner son montant.",(IFERROR(VALUE(TRIM(SUBSTITUTE(AZ32,CHAR(160),""))),0))&gt;(IFERROR(VALUE(TRIM(SUBSTITUTE(W32,CHAR(160),""))),0)),"Attention : Le montant retenu HT est supérieur au montant HT présenté. Merci de revoir la ligne de dépense,plafonner son montant,ou justifier la reventillation HT/TVA.",(IFERROR(VALUE(TRIM(SUBSTITUTE(BA32,CHAR(160),""))),0))&gt;(IFERROR(VALUE(TRIM(SUBSTITUTE(X32,CHAR(160),""))),0)),"Attention : Le montant TVA retenu est supérieur au montant TVA présenté. Merci de revoir la ligne de dépense,plafonner son montant,ou justifier la reventillation HT/TVA.",(IFERROR(VALUE(TRIM(SUBSTITUTE(Y32,CHAR(160),""))),0))=0,"",(IFERROR(VALUE(TRIM(SUBSTITUTE(BB32,CHAR(160),""))),0))=(IFERROR(VALUE(TRIM(SUBSTITUTE(Y32,CHAR(160),""))),0)),"OK",
OR((IFERROR(VALUE(TRIM(SUBSTITUTE(BB32,CHAR(160),""))),0))=0,(IFERROR(VALUE(TRIM(SUBSTITUTE(AZ32,CHAR(160),""))),0))=0),"Attention : montant présenté entièrement écarté",(IFERROR(VALUE(TRIM(SUBSTITUTE(BB32,CHAR(160),""))),0))&lt;(IFERROR(VALUE(TRIM(SUBSTITUTE(Y32,CHAR(160),""))),0)),"Attention : montant présenté partiellement écarté",TRUE,""))</f>
        <v/>
      </c>
      <c r="BF32" s="33" t="str">
        <f t="shared" si="27"/>
        <v/>
      </c>
      <c r="BG32" s="33" t="str">
        <f t="shared" si="28"/>
        <v/>
      </c>
      <c r="BH32" s="10" t="str">
        <f t="shared" si="29"/>
        <v/>
      </c>
    </row>
    <row r="33" spans="1:60" ht="15" customHeight="1">
      <c r="A33" s="52">
        <v>22</v>
      </c>
      <c r="B33" s="539"/>
      <c r="C33" s="206"/>
      <c r="D33" s="208"/>
      <c r="E33" s="206"/>
      <c r="F33" s="206"/>
      <c r="G33" s="117"/>
      <c r="H33" s="117"/>
      <c r="I33" s="117"/>
      <c r="J33" s="117"/>
      <c r="K33" s="206"/>
      <c r="L33" s="206"/>
      <c r="M33" s="100"/>
      <c r="N33" s="4"/>
      <c r="O33" s="27" t="str">
        <f t="shared" si="0"/>
        <v/>
      </c>
      <c r="P33" s="5"/>
      <c r="Q33" s="4"/>
      <c r="R33" s="27" t="str">
        <f t="shared" si="1"/>
        <v/>
      </c>
      <c r="S33" s="6"/>
      <c r="T33" s="4"/>
      <c r="U33" s="101" t="str">
        <f t="shared" si="2"/>
        <v/>
      </c>
      <c r="V33" s="110"/>
      <c r="W33" s="109" t="str" cm="1">
        <f t="array" ref="W33">IF((_xlfn.IFS(TRIM(SUBSTITUTE(V33,CHAR(160),""))="Devis 1",IFERROR(VALUE(TRIM(SUBSTITUTE(M33,CHAR(160),""))),0),TRIM(SUBSTITUTE(V33,CHAR(160),""))="Devis 2",IFERROR(VALUE(TRIM(SUBSTITUTE(P33,CHAR(160),""))),0),TRIM(SUBSTITUTE(V33,CHAR(160),""))="Devis 3",IFERROR(VALUE(TRIM(SUBSTITUTE(S33,CHAR(160),""))),0),TRUE,0)*IFERROR(VALUE(TRIM(SUBSTITUTE(D33,CHAR(160),""))),0))=0,"",_xlfn.IFS(TRIM(SUBSTITUTE(V33,CHAR(160),""))="Devis 1",IFERROR(VALUE(TRIM(SUBSTITUTE(M33,CHAR(160),""))),0),TRIM(SUBSTITUTE(V33,CHAR(160),""))="Devis 2",IFERROR(VALUE(TRIM(SUBSTITUTE(P33,CHAR(160),""))),0),TRIM(SUBSTITUTE(V33,CHAR(160),""))="Devis 3",IFERROR(VALUE(TRIM(SUBSTITUTE(S33,CHAR(160),""))),0),TRUE,0)*IFERROR(VALUE(TRIM(SUBSTITUTE(D33,CHAR(160),""))),0))</f>
        <v/>
      </c>
      <c r="X33" s="54" t="str" cm="1">
        <f t="array" ref="X33">IF(_xlfn.IFS(TRIM(SUBSTITUTE(V33,CHAR(160),""))="Devis 1",IFERROR(VALUE(TRIM(SUBSTITUTE(N33,CHAR(160),""))),0),TRIM(SUBSTITUTE(V33,CHAR(160),""))="Devis 2",IFERROR(VALUE(TRIM(SUBSTITUTE(Q33,CHAR(160),""))),0),TRIM(SUBSTITUTE(V33,CHAR(160),""))="Devis 3",IFERROR(VALUE(TRIM(SUBSTITUTE(T33,CHAR(160),""))),0),TRUE,0)*IFERROR(VALUE(TRIM(SUBSTITUTE(D33,CHAR(160),""))),0)=0,IF(W33&lt;&gt;"",0,""),_xlfn.IFS(TRIM(SUBSTITUTE(V33,CHAR(160),""))="Devis 1",IFERROR(VALUE(TRIM(SUBSTITUTE(N33,CHAR(160),""))),0),TRIM(SUBSTITUTE(V33,CHAR(160),""))="Devis 2",IFERROR(VALUE(TRIM(SUBSTITUTE(Q33,CHAR(160),""))),0),TRIM(SUBSTITUTE(V33,CHAR(160),""))="Devis 3",IFERROR(VALUE(TRIM(SUBSTITUTE(T33,CHAR(160),""))),0),TRUE,0)*IFERROR(VALUE(TRIM(SUBSTITUTE(D33,CHAR(160),""))),0))</f>
        <v/>
      </c>
      <c r="Y33" s="112" t="str">
        <f t="shared" si="3"/>
        <v/>
      </c>
      <c r="Z33" s="113"/>
      <c r="AA33" s="130" t="str">
        <f t="shared" si="4"/>
        <v/>
      </c>
      <c r="AB33" s="130" t="str">
        <f t="shared" si="5"/>
        <v/>
      </c>
      <c r="AC33" s="130" t="str">
        <f t="shared" si="6"/>
        <v/>
      </c>
      <c r="AD33" s="130" t="str">
        <f t="shared" si="7"/>
        <v/>
      </c>
      <c r="AE33" s="130" t="str">
        <f t="shared" si="8"/>
        <v/>
      </c>
      <c r="AF33" s="130" t="str">
        <f t="shared" si="9"/>
        <v/>
      </c>
      <c r="AG33" s="130" t="str">
        <f t="shared" si="10"/>
        <v/>
      </c>
      <c r="AH33" s="130" t="str">
        <f t="shared" si="11"/>
        <v/>
      </c>
      <c r="AI33" s="130"/>
      <c r="AJ33" s="130" t="str">
        <f t="shared" si="12"/>
        <v/>
      </c>
      <c r="AK33" s="130" t="str">
        <f t="shared" si="13"/>
        <v/>
      </c>
      <c r="AL33" s="29" t="str">
        <f t="shared" si="14"/>
        <v/>
      </c>
      <c r="AM33" s="9" t="str">
        <f t="shared" si="15"/>
        <v/>
      </c>
      <c r="AN33" s="27" t="str">
        <f t="shared" si="16"/>
        <v/>
      </c>
      <c r="AO33" s="30" t="str">
        <f t="shared" si="17"/>
        <v/>
      </c>
      <c r="AP33" s="9" t="str">
        <f t="shared" si="18"/>
        <v/>
      </c>
      <c r="AQ33" s="27" t="str">
        <f t="shared" si="19"/>
        <v/>
      </c>
      <c r="AR33" s="31" t="str">
        <f t="shared" si="20"/>
        <v/>
      </c>
      <c r="AS33" s="9" t="str">
        <f t="shared" si="21"/>
        <v/>
      </c>
      <c r="AT33" s="32" t="str">
        <f t="shared" si="22"/>
        <v/>
      </c>
      <c r="AU33" s="28" t="str">
        <f t="shared" si="23"/>
        <v/>
      </c>
      <c r="AV33" s="136"/>
      <c r="AW33" s="33" t="str">
        <f t="shared" si="24"/>
        <v/>
      </c>
      <c r="AX33" s="33" t="str">
        <f t="shared" si="25"/>
        <v/>
      </c>
      <c r="AY33" s="33" t="str">
        <f t="shared" si="26"/>
        <v/>
      </c>
      <c r="AZ33" s="55" t="str" cm="1">
        <f t="array" ref="AZ33">IF($AC33="","",IF((IFERROR(_xlfn.IFS($AU33="Devis 1",(IFERROR(VALUE(TRIM(SUBSTITUTE(AL33,CHAR(160),""))),0)),$AU33="Devis 2",(IFERROR(VALUE(TRIM(SUBSTITUTE(AO33,CHAR(160),""))),0)),$AU33="Devis 3",(IFERROR(VALUE(TRIM(SUBSTITUTE(AR33,CHAR(160),""))),0))),0))*(IFERROR(VALUE(TRIM(SUBSTITUTE($AC33,CHAR(160),""))),0))=0,"",(IFERROR(_xlfn.IFS($AU33="Devis 1",(IFERROR(VALUE(TRIM(SUBSTITUTE(AL33,CHAR(160),""))),0)),$AU33="Devis 2",(IFERROR(VALUE(TRIM(SUBSTITUTE(AO33,CHAR(160),""))),0)),$AU33="Devis 3",(IFERROR(VALUE(TRIM(SUBSTITUTE(AR33,CHAR(160),""))),0))),0))*(IFERROR(VALUE(TRIM(SUBSTITUTE($AC33,CHAR(160),""))),0))))</f>
        <v/>
      </c>
      <c r="BA33" s="55" t="str" cm="1">
        <f t="array" ref="BA33">IF($AC33="","",IF((IFERROR(_xlfn.IFS(TRIM(SUBSTITUTE($AU33,CHAR(160),""))="Devis 1", IFERROR(VALUE(TRIM(SUBSTITUTE(AM33,CHAR(160),""))),0),TRIM(SUBSTITUTE($AU33,CHAR(160),""))="Devis 2", IFERROR(VALUE(TRIM(SUBSTITUTE(AP33,CHAR(160),""))),0),TRIM(SUBSTITUTE($AU33,CHAR(160),""))="Devis 3", IFERROR(VALUE(TRIM(SUBSTITUTE(AS33,CHAR(160),""))),0)),0) * IFERROR(VALUE(TRIM(SUBSTITUTE($AC33,CHAR(160),""))),0)) = 0,IF(AZ33&lt;&gt;"",0,""),(IFERROR(_xlfn.IFS(TRIM(SUBSTITUTE($AU33,CHAR(160),""))="Devis 1", IFERROR(VALUE(TRIM(SUBSTITUTE(AM33,CHAR(160),""))),0),TRIM(SUBSTITUTE($AU33,CHAR(160),""))="Devis 2", IFERROR(VALUE(TRIM(SUBSTITUTE(AP33,CHAR(160),""))),0),TRIM(SUBSTITUTE($AU33,CHAR(160),""))="Devis 3", IFERROR(VALUE(TRIM(SUBSTITUTE(AS33,CHAR(160),""))),0)),0) * IFERROR(VALUE(TRIM(SUBSTITUTE($AC33,CHAR(160),""))),0))))</f>
        <v/>
      </c>
      <c r="BB33" s="55" t="str" cm="1">
        <f t="array" ref="BB33">IF($AC33="","",IF(IFERROR(_xlfn.IFS($AU33="Devis 1",IFERROR(VALUE(TRIM(SUBSTITUTE(AN33,CHAR(160),""))),0),$AU33="Devis 2",IFERROR(VALUE(TRIM(SUBSTITUTE(AQ33,CHAR(160),""))),0),$AU33="Devis 3",IFERROR(VALUE(TRIM(SUBSTITUTE(AT33,CHAR(160),""))),0)),0)*IFERROR(VALUE(TRIM(SUBSTITUTE($AC33,CHAR(160),""))),0)=0,"",IFERROR(_xlfn.IFS($AU33="Devis 1",IFERROR(VALUE(TRIM(SUBSTITUTE(AN33,CHAR(160),""))),0),$AU33="Devis 2",IFERROR(VALUE(TRIM(SUBSTITUTE(AQ33,CHAR(160),""))),0),$AU33="Devis 3",IFERROR(VALUE(TRIM(SUBSTITUTE(AT33,CHAR(160),""))),0)),0)*IFERROR(VALUE(TRIM(SUBSTITUTE($AC33,CHAR(160),""))),0)))</f>
        <v/>
      </c>
      <c r="BC33" s="34"/>
      <c r="BD33" s="8" t="str" cm="1">
        <f t="array" ref="BD33">IF(OR(BB33="",AY33="",AZ33="",AW33="",BA33="",AX33=""),"",_xlfn.IFS((IFERROR(VALUE(TRIM(SUBSTITUTE(BB33,CHAR(160),""))),0))&gt;(IFERROR(VALUE(TRIM(SUBSTITUTE(AY33,CHAR(160),""))),0)),"KO : Le montant retenu TTC est supérieur au montant raisonnable TTC. Merci de revoir la ligne de dépense ou plafonner son montant.",(IFERROR(VALUE(TRIM(SUBSTITUTE(AZ33,CHAR(160),""))),0))&gt;(IFERROR(VALUE(TRIM(SUBSTITUTE(AW33,CHAR(160),""))),0)),"Attention : Le montant retenu HT est supérieur au montant HT raisonnable. Merci de revoir la ligne de dépense, plafonner son montant, ou justifier la reventillation HT / TVA.",(IFERROR(VALUE(TRIM(SUBSTITUTE(BA33,CHAR(160),""))),0))&gt;(IFERROR(VALUE(TRIM(SUBSTITUTE(AX33,CHAR(160),""))),0)),"Attention : Le montant TVA retenu est supérieur au montant TVA raisonnable. Merci de revoir la ligne de dépense, plafonner son montant, ou justifier la reventillation HT / TVA.",(IFERROR(VALUE(TRIM(SUBSTITUTE(BB33,CHAR(160),""))),0))=0,"",(IFERROR(VALUE(TRIM(SUBSTITUTE(AY33,CHAR(160),""))),0))=(IFERROR(VALUE(TRIM(SUBSTITUTE(BB33,CHAR(160),""))),0)),"OK",(IFERROR(VALUE(TRIM(SUBSTITUTE(AY33,CHAR(160),""))),0))&gt;(IFERROR(VALUE(TRIM(SUBSTITUTE(BB33,CHAR(160),""))),0))," OK : Montant instruit inférieur au montant raisonnable.",TRUE,""))</f>
        <v/>
      </c>
      <c r="BE33" s="139" t="str" cm="1">
        <f t="array" ref="BE33">IF(OR(BB33="",Y33="",AZ33="",W33="",BA33="",X33=""),"",_xlfn.IFS((IFERROR(VALUE(TRIM(SUBSTITUTE(BB33,CHAR(160),""))),0))&gt;(IFERROR(VALUE(TRIM(SUBSTITUTE(Y33,CHAR(160),""))),0)),"KO : Le montant retenu TTC est supérieur au montant présenté TTC. Merci de revoir la ligne de dépense ou plafonner son montant.",(IFERROR(VALUE(TRIM(SUBSTITUTE(AZ33,CHAR(160),""))),0))&gt;(IFERROR(VALUE(TRIM(SUBSTITUTE(W33,CHAR(160),""))),0)),"Attention : Le montant retenu HT est supérieur au montant HT présenté. Merci de revoir la ligne de dépense,plafonner son montant,ou justifier la reventillation HT/TVA.",(IFERROR(VALUE(TRIM(SUBSTITUTE(BA33,CHAR(160),""))),0))&gt;(IFERROR(VALUE(TRIM(SUBSTITUTE(X33,CHAR(160),""))),0)),"Attention : Le montant TVA retenu est supérieur au montant TVA présenté. Merci de revoir la ligne de dépense,plafonner son montant,ou justifier la reventillation HT/TVA.",(IFERROR(VALUE(TRIM(SUBSTITUTE(Y33,CHAR(160),""))),0))=0,"",(IFERROR(VALUE(TRIM(SUBSTITUTE(BB33,CHAR(160),""))),0))=(IFERROR(VALUE(TRIM(SUBSTITUTE(Y33,CHAR(160),""))),0)),"OK",
OR((IFERROR(VALUE(TRIM(SUBSTITUTE(BB33,CHAR(160),""))),0))=0,(IFERROR(VALUE(TRIM(SUBSTITUTE(AZ33,CHAR(160),""))),0))=0),"Attention : montant présenté entièrement écarté",(IFERROR(VALUE(TRIM(SUBSTITUTE(BB33,CHAR(160),""))),0))&lt;(IFERROR(VALUE(TRIM(SUBSTITUTE(Y33,CHAR(160),""))),0)),"Attention : montant présenté partiellement écarté",TRUE,""))</f>
        <v/>
      </c>
      <c r="BF33" s="33" t="str">
        <f t="shared" si="27"/>
        <v/>
      </c>
      <c r="BG33" s="33" t="str">
        <f t="shared" si="28"/>
        <v/>
      </c>
      <c r="BH33" s="10" t="str">
        <f t="shared" si="29"/>
        <v/>
      </c>
    </row>
    <row r="34" spans="1:60" ht="15" customHeight="1">
      <c r="A34" s="52">
        <v>23</v>
      </c>
      <c r="B34" s="539"/>
      <c r="C34" s="206"/>
      <c r="D34" s="208"/>
      <c r="E34" s="206"/>
      <c r="F34" s="206"/>
      <c r="G34" s="117"/>
      <c r="H34" s="117"/>
      <c r="I34" s="117"/>
      <c r="J34" s="117"/>
      <c r="K34" s="206"/>
      <c r="L34" s="206"/>
      <c r="M34" s="100"/>
      <c r="N34" s="4"/>
      <c r="O34" s="27" t="str">
        <f t="shared" si="0"/>
        <v/>
      </c>
      <c r="P34" s="5"/>
      <c r="Q34" s="4"/>
      <c r="R34" s="27" t="str">
        <f t="shared" si="1"/>
        <v/>
      </c>
      <c r="S34" s="6"/>
      <c r="T34" s="4"/>
      <c r="U34" s="101" t="str">
        <f t="shared" si="2"/>
        <v/>
      </c>
      <c r="V34" s="110"/>
      <c r="W34" s="109" t="str" cm="1">
        <f t="array" ref="W34">IF((_xlfn.IFS(TRIM(SUBSTITUTE(V34,CHAR(160),""))="Devis 1",IFERROR(VALUE(TRIM(SUBSTITUTE(M34,CHAR(160),""))),0),TRIM(SUBSTITUTE(V34,CHAR(160),""))="Devis 2",IFERROR(VALUE(TRIM(SUBSTITUTE(P34,CHAR(160),""))),0),TRIM(SUBSTITUTE(V34,CHAR(160),""))="Devis 3",IFERROR(VALUE(TRIM(SUBSTITUTE(S34,CHAR(160),""))),0),TRUE,0)*IFERROR(VALUE(TRIM(SUBSTITUTE(D34,CHAR(160),""))),0))=0,"",_xlfn.IFS(TRIM(SUBSTITUTE(V34,CHAR(160),""))="Devis 1",IFERROR(VALUE(TRIM(SUBSTITUTE(M34,CHAR(160),""))),0),TRIM(SUBSTITUTE(V34,CHAR(160),""))="Devis 2",IFERROR(VALUE(TRIM(SUBSTITUTE(P34,CHAR(160),""))),0),TRIM(SUBSTITUTE(V34,CHAR(160),""))="Devis 3",IFERROR(VALUE(TRIM(SUBSTITUTE(S34,CHAR(160),""))),0),TRUE,0)*IFERROR(VALUE(TRIM(SUBSTITUTE(D34,CHAR(160),""))),0))</f>
        <v/>
      </c>
      <c r="X34" s="54" t="str" cm="1">
        <f t="array" ref="X34">IF(_xlfn.IFS(TRIM(SUBSTITUTE(V34,CHAR(160),""))="Devis 1",IFERROR(VALUE(TRIM(SUBSTITUTE(N34,CHAR(160),""))),0),TRIM(SUBSTITUTE(V34,CHAR(160),""))="Devis 2",IFERROR(VALUE(TRIM(SUBSTITUTE(Q34,CHAR(160),""))),0),TRIM(SUBSTITUTE(V34,CHAR(160),""))="Devis 3",IFERROR(VALUE(TRIM(SUBSTITUTE(T34,CHAR(160),""))),0),TRUE,0)*IFERROR(VALUE(TRIM(SUBSTITUTE(D34,CHAR(160),""))),0)=0,IF(W34&lt;&gt;"",0,""),_xlfn.IFS(TRIM(SUBSTITUTE(V34,CHAR(160),""))="Devis 1",IFERROR(VALUE(TRIM(SUBSTITUTE(N34,CHAR(160),""))),0),TRIM(SUBSTITUTE(V34,CHAR(160),""))="Devis 2",IFERROR(VALUE(TRIM(SUBSTITUTE(Q34,CHAR(160),""))),0),TRIM(SUBSTITUTE(V34,CHAR(160),""))="Devis 3",IFERROR(VALUE(TRIM(SUBSTITUTE(T34,CHAR(160),""))),0),TRUE,0)*IFERROR(VALUE(TRIM(SUBSTITUTE(D34,CHAR(160),""))),0))</f>
        <v/>
      </c>
      <c r="Y34" s="112" t="str">
        <f t="shared" si="3"/>
        <v/>
      </c>
      <c r="Z34" s="113"/>
      <c r="AA34" s="130" t="str">
        <f t="shared" si="4"/>
        <v/>
      </c>
      <c r="AB34" s="130" t="str">
        <f t="shared" si="5"/>
        <v/>
      </c>
      <c r="AC34" s="130" t="str">
        <f t="shared" si="6"/>
        <v/>
      </c>
      <c r="AD34" s="130" t="str">
        <f t="shared" si="7"/>
        <v/>
      </c>
      <c r="AE34" s="130" t="str">
        <f t="shared" si="8"/>
        <v/>
      </c>
      <c r="AF34" s="130" t="str">
        <f t="shared" si="9"/>
        <v/>
      </c>
      <c r="AG34" s="130" t="str">
        <f t="shared" si="10"/>
        <v/>
      </c>
      <c r="AH34" s="130" t="str">
        <f t="shared" si="11"/>
        <v/>
      </c>
      <c r="AI34" s="130"/>
      <c r="AJ34" s="130" t="str">
        <f t="shared" si="12"/>
        <v/>
      </c>
      <c r="AK34" s="130" t="str">
        <f t="shared" si="13"/>
        <v/>
      </c>
      <c r="AL34" s="29" t="str">
        <f t="shared" si="14"/>
        <v/>
      </c>
      <c r="AM34" s="9" t="str">
        <f t="shared" si="15"/>
        <v/>
      </c>
      <c r="AN34" s="27" t="str">
        <f t="shared" si="16"/>
        <v/>
      </c>
      <c r="AO34" s="30" t="str">
        <f t="shared" si="17"/>
        <v/>
      </c>
      <c r="AP34" s="9" t="str">
        <f t="shared" si="18"/>
        <v/>
      </c>
      <c r="AQ34" s="27" t="str">
        <f t="shared" si="19"/>
        <v/>
      </c>
      <c r="AR34" s="31" t="str">
        <f t="shared" si="20"/>
        <v/>
      </c>
      <c r="AS34" s="9" t="str">
        <f t="shared" si="21"/>
        <v/>
      </c>
      <c r="AT34" s="32" t="str">
        <f t="shared" si="22"/>
        <v/>
      </c>
      <c r="AU34" s="28" t="str">
        <f t="shared" si="23"/>
        <v/>
      </c>
      <c r="AV34" s="136"/>
      <c r="AW34" s="33" t="str">
        <f t="shared" si="24"/>
        <v/>
      </c>
      <c r="AX34" s="33" t="str">
        <f t="shared" si="25"/>
        <v/>
      </c>
      <c r="AY34" s="33" t="str">
        <f t="shared" si="26"/>
        <v/>
      </c>
      <c r="AZ34" s="55" t="str" cm="1">
        <f t="array" ref="AZ34">IF($AC34="","",IF((IFERROR(_xlfn.IFS($AU34="Devis 1",(IFERROR(VALUE(TRIM(SUBSTITUTE(AL34,CHAR(160),""))),0)),$AU34="Devis 2",(IFERROR(VALUE(TRIM(SUBSTITUTE(AO34,CHAR(160),""))),0)),$AU34="Devis 3",(IFERROR(VALUE(TRIM(SUBSTITUTE(AR34,CHAR(160),""))),0))),0))*(IFERROR(VALUE(TRIM(SUBSTITUTE($AC34,CHAR(160),""))),0))=0,"",(IFERROR(_xlfn.IFS($AU34="Devis 1",(IFERROR(VALUE(TRIM(SUBSTITUTE(AL34,CHAR(160),""))),0)),$AU34="Devis 2",(IFERROR(VALUE(TRIM(SUBSTITUTE(AO34,CHAR(160),""))),0)),$AU34="Devis 3",(IFERROR(VALUE(TRIM(SUBSTITUTE(AR34,CHAR(160),""))),0))),0))*(IFERROR(VALUE(TRIM(SUBSTITUTE($AC34,CHAR(160),""))),0))))</f>
        <v/>
      </c>
      <c r="BA34" s="55" t="str" cm="1">
        <f t="array" ref="BA34">IF($AC34="","",IF((IFERROR(_xlfn.IFS(TRIM(SUBSTITUTE($AU34,CHAR(160),""))="Devis 1", IFERROR(VALUE(TRIM(SUBSTITUTE(AM34,CHAR(160),""))),0),TRIM(SUBSTITUTE($AU34,CHAR(160),""))="Devis 2", IFERROR(VALUE(TRIM(SUBSTITUTE(AP34,CHAR(160),""))),0),TRIM(SUBSTITUTE($AU34,CHAR(160),""))="Devis 3", IFERROR(VALUE(TRIM(SUBSTITUTE(AS34,CHAR(160),""))),0)),0) * IFERROR(VALUE(TRIM(SUBSTITUTE($AC34,CHAR(160),""))),0)) = 0,IF(AZ34&lt;&gt;"",0,""),(IFERROR(_xlfn.IFS(TRIM(SUBSTITUTE($AU34,CHAR(160),""))="Devis 1", IFERROR(VALUE(TRIM(SUBSTITUTE(AM34,CHAR(160),""))),0),TRIM(SUBSTITUTE($AU34,CHAR(160),""))="Devis 2", IFERROR(VALUE(TRIM(SUBSTITUTE(AP34,CHAR(160),""))),0),TRIM(SUBSTITUTE($AU34,CHAR(160),""))="Devis 3", IFERROR(VALUE(TRIM(SUBSTITUTE(AS34,CHAR(160),""))),0)),0) * IFERROR(VALUE(TRIM(SUBSTITUTE($AC34,CHAR(160),""))),0))))</f>
        <v/>
      </c>
      <c r="BB34" s="55" t="str" cm="1">
        <f t="array" ref="BB34">IF($AC34="","",IF(IFERROR(_xlfn.IFS($AU34="Devis 1",IFERROR(VALUE(TRIM(SUBSTITUTE(AN34,CHAR(160),""))),0),$AU34="Devis 2",IFERROR(VALUE(TRIM(SUBSTITUTE(AQ34,CHAR(160),""))),0),$AU34="Devis 3",IFERROR(VALUE(TRIM(SUBSTITUTE(AT34,CHAR(160),""))),0)),0)*IFERROR(VALUE(TRIM(SUBSTITUTE($AC34,CHAR(160),""))),0)=0,"",IFERROR(_xlfn.IFS($AU34="Devis 1",IFERROR(VALUE(TRIM(SUBSTITUTE(AN34,CHAR(160),""))),0),$AU34="Devis 2",IFERROR(VALUE(TRIM(SUBSTITUTE(AQ34,CHAR(160),""))),0),$AU34="Devis 3",IFERROR(VALUE(TRIM(SUBSTITUTE(AT34,CHAR(160),""))),0)),0)*IFERROR(VALUE(TRIM(SUBSTITUTE($AC34,CHAR(160),""))),0)))</f>
        <v/>
      </c>
      <c r="BC34" s="34"/>
      <c r="BD34" s="8" t="str" cm="1">
        <f t="array" ref="BD34">IF(OR(BB34="",AY34="",AZ34="",AW34="",BA34="",AX34=""),"",_xlfn.IFS((IFERROR(VALUE(TRIM(SUBSTITUTE(BB34,CHAR(160),""))),0))&gt;(IFERROR(VALUE(TRIM(SUBSTITUTE(AY34,CHAR(160),""))),0)),"KO : Le montant retenu TTC est supérieur au montant raisonnable TTC. Merci de revoir la ligne de dépense ou plafonner son montant.",(IFERROR(VALUE(TRIM(SUBSTITUTE(AZ34,CHAR(160),""))),0))&gt;(IFERROR(VALUE(TRIM(SUBSTITUTE(AW34,CHAR(160),""))),0)),"Attention : Le montant retenu HT est supérieur au montant HT raisonnable. Merci de revoir la ligne de dépense, plafonner son montant, ou justifier la reventillation HT / TVA.",(IFERROR(VALUE(TRIM(SUBSTITUTE(BA34,CHAR(160),""))),0))&gt;(IFERROR(VALUE(TRIM(SUBSTITUTE(AX34,CHAR(160),""))),0)),"Attention : Le montant TVA retenu est supérieur au montant TVA raisonnable. Merci de revoir la ligne de dépense, plafonner son montant, ou justifier la reventillation HT / TVA.",(IFERROR(VALUE(TRIM(SUBSTITUTE(BB34,CHAR(160),""))),0))=0,"",(IFERROR(VALUE(TRIM(SUBSTITUTE(AY34,CHAR(160),""))),0))=(IFERROR(VALUE(TRIM(SUBSTITUTE(BB34,CHAR(160),""))),0)),"OK",(IFERROR(VALUE(TRIM(SUBSTITUTE(AY34,CHAR(160),""))),0))&gt;(IFERROR(VALUE(TRIM(SUBSTITUTE(BB34,CHAR(160),""))),0))," OK : Montant instruit inférieur au montant raisonnable.",TRUE,""))</f>
        <v/>
      </c>
      <c r="BE34" s="139" t="str" cm="1">
        <f t="array" ref="BE34">IF(OR(BB34="",Y34="",AZ34="",W34="",BA34="",X34=""),"",_xlfn.IFS((IFERROR(VALUE(TRIM(SUBSTITUTE(BB34,CHAR(160),""))),0))&gt;(IFERROR(VALUE(TRIM(SUBSTITUTE(Y34,CHAR(160),""))),0)),"KO : Le montant retenu TTC est supérieur au montant présenté TTC. Merci de revoir la ligne de dépense ou plafonner son montant.",(IFERROR(VALUE(TRIM(SUBSTITUTE(AZ34,CHAR(160),""))),0))&gt;(IFERROR(VALUE(TRIM(SUBSTITUTE(W34,CHAR(160),""))),0)),"Attention : Le montant retenu HT est supérieur au montant HT présenté. Merci de revoir la ligne de dépense,plafonner son montant,ou justifier la reventillation HT/TVA.",(IFERROR(VALUE(TRIM(SUBSTITUTE(BA34,CHAR(160),""))),0))&gt;(IFERROR(VALUE(TRIM(SUBSTITUTE(X34,CHAR(160),""))),0)),"Attention : Le montant TVA retenu est supérieur au montant TVA présenté. Merci de revoir la ligne de dépense,plafonner son montant,ou justifier la reventillation HT/TVA.",(IFERROR(VALUE(TRIM(SUBSTITUTE(Y34,CHAR(160),""))),0))=0,"",(IFERROR(VALUE(TRIM(SUBSTITUTE(BB34,CHAR(160),""))),0))=(IFERROR(VALUE(TRIM(SUBSTITUTE(Y34,CHAR(160),""))),0)),"OK",
OR((IFERROR(VALUE(TRIM(SUBSTITUTE(BB34,CHAR(160),""))),0))=0,(IFERROR(VALUE(TRIM(SUBSTITUTE(AZ34,CHAR(160),""))),0))=0),"Attention : montant présenté entièrement écarté",(IFERROR(VALUE(TRIM(SUBSTITUTE(BB34,CHAR(160),""))),0))&lt;(IFERROR(VALUE(TRIM(SUBSTITUTE(Y34,CHAR(160),""))),0)),"Attention : montant présenté partiellement écarté",TRUE,""))</f>
        <v/>
      </c>
      <c r="BF34" s="33" t="str">
        <f t="shared" si="27"/>
        <v/>
      </c>
      <c r="BG34" s="33" t="str">
        <f t="shared" si="28"/>
        <v/>
      </c>
      <c r="BH34" s="10" t="str">
        <f t="shared" si="29"/>
        <v/>
      </c>
    </row>
    <row r="35" spans="1:60" ht="15" customHeight="1">
      <c r="A35" s="52">
        <v>24</v>
      </c>
      <c r="B35" s="539"/>
      <c r="C35" s="206"/>
      <c r="D35" s="208"/>
      <c r="E35" s="206"/>
      <c r="F35" s="206"/>
      <c r="G35" s="117"/>
      <c r="H35" s="117"/>
      <c r="I35" s="117"/>
      <c r="J35" s="117"/>
      <c r="K35" s="206"/>
      <c r="L35" s="206"/>
      <c r="M35" s="100"/>
      <c r="N35" s="4"/>
      <c r="O35" s="27" t="str">
        <f t="shared" si="0"/>
        <v/>
      </c>
      <c r="P35" s="5"/>
      <c r="Q35" s="4"/>
      <c r="R35" s="27" t="str">
        <f t="shared" si="1"/>
        <v/>
      </c>
      <c r="S35" s="6"/>
      <c r="T35" s="4"/>
      <c r="U35" s="101" t="str">
        <f t="shared" si="2"/>
        <v/>
      </c>
      <c r="V35" s="110"/>
      <c r="W35" s="109" t="str" cm="1">
        <f t="array" ref="W35">IF((_xlfn.IFS(TRIM(SUBSTITUTE(V35,CHAR(160),""))="Devis 1",IFERROR(VALUE(TRIM(SUBSTITUTE(M35,CHAR(160),""))),0),TRIM(SUBSTITUTE(V35,CHAR(160),""))="Devis 2",IFERROR(VALUE(TRIM(SUBSTITUTE(P35,CHAR(160),""))),0),TRIM(SUBSTITUTE(V35,CHAR(160),""))="Devis 3",IFERROR(VALUE(TRIM(SUBSTITUTE(S35,CHAR(160),""))),0),TRUE,0)*IFERROR(VALUE(TRIM(SUBSTITUTE(D35,CHAR(160),""))),0))=0,"",_xlfn.IFS(TRIM(SUBSTITUTE(V35,CHAR(160),""))="Devis 1",IFERROR(VALUE(TRIM(SUBSTITUTE(M35,CHAR(160),""))),0),TRIM(SUBSTITUTE(V35,CHAR(160),""))="Devis 2",IFERROR(VALUE(TRIM(SUBSTITUTE(P35,CHAR(160),""))),0),TRIM(SUBSTITUTE(V35,CHAR(160),""))="Devis 3",IFERROR(VALUE(TRIM(SUBSTITUTE(S35,CHAR(160),""))),0),TRUE,0)*IFERROR(VALUE(TRIM(SUBSTITUTE(D35,CHAR(160),""))),0))</f>
        <v/>
      </c>
      <c r="X35" s="54" t="str" cm="1">
        <f t="array" ref="X35">IF(_xlfn.IFS(TRIM(SUBSTITUTE(V35,CHAR(160),""))="Devis 1",IFERROR(VALUE(TRIM(SUBSTITUTE(N35,CHAR(160),""))),0),TRIM(SUBSTITUTE(V35,CHAR(160),""))="Devis 2",IFERROR(VALUE(TRIM(SUBSTITUTE(Q35,CHAR(160),""))),0),TRIM(SUBSTITUTE(V35,CHAR(160),""))="Devis 3",IFERROR(VALUE(TRIM(SUBSTITUTE(T35,CHAR(160),""))),0),TRUE,0)*IFERROR(VALUE(TRIM(SUBSTITUTE(D35,CHAR(160),""))),0)=0,IF(W35&lt;&gt;"",0,""),_xlfn.IFS(TRIM(SUBSTITUTE(V35,CHAR(160),""))="Devis 1",IFERROR(VALUE(TRIM(SUBSTITUTE(N35,CHAR(160),""))),0),TRIM(SUBSTITUTE(V35,CHAR(160),""))="Devis 2",IFERROR(VALUE(TRIM(SUBSTITUTE(Q35,CHAR(160),""))),0),TRIM(SUBSTITUTE(V35,CHAR(160),""))="Devis 3",IFERROR(VALUE(TRIM(SUBSTITUTE(T35,CHAR(160),""))),0),TRUE,0)*IFERROR(VALUE(TRIM(SUBSTITUTE(D35,CHAR(160),""))),0))</f>
        <v/>
      </c>
      <c r="Y35" s="112" t="str">
        <f t="shared" si="3"/>
        <v/>
      </c>
      <c r="Z35" s="113"/>
      <c r="AA35" s="130" t="str">
        <f t="shared" si="4"/>
        <v/>
      </c>
      <c r="AB35" s="130" t="str">
        <f t="shared" si="5"/>
        <v/>
      </c>
      <c r="AC35" s="130" t="str">
        <f t="shared" si="6"/>
        <v/>
      </c>
      <c r="AD35" s="130" t="str">
        <f t="shared" si="7"/>
        <v/>
      </c>
      <c r="AE35" s="130" t="str">
        <f t="shared" si="8"/>
        <v/>
      </c>
      <c r="AF35" s="130" t="str">
        <f t="shared" si="9"/>
        <v/>
      </c>
      <c r="AG35" s="130" t="str">
        <f t="shared" si="10"/>
        <v/>
      </c>
      <c r="AH35" s="130" t="str">
        <f t="shared" si="11"/>
        <v/>
      </c>
      <c r="AI35" s="130"/>
      <c r="AJ35" s="130" t="str">
        <f t="shared" si="12"/>
        <v/>
      </c>
      <c r="AK35" s="130" t="str">
        <f t="shared" si="13"/>
        <v/>
      </c>
      <c r="AL35" s="29" t="str">
        <f t="shared" si="14"/>
        <v/>
      </c>
      <c r="AM35" s="9" t="str">
        <f t="shared" si="15"/>
        <v/>
      </c>
      <c r="AN35" s="27" t="str">
        <f t="shared" si="16"/>
        <v/>
      </c>
      <c r="AO35" s="30" t="str">
        <f t="shared" si="17"/>
        <v/>
      </c>
      <c r="AP35" s="9" t="str">
        <f t="shared" si="18"/>
        <v/>
      </c>
      <c r="AQ35" s="27" t="str">
        <f t="shared" si="19"/>
        <v/>
      </c>
      <c r="AR35" s="31" t="str">
        <f t="shared" si="20"/>
        <v/>
      </c>
      <c r="AS35" s="9" t="str">
        <f t="shared" si="21"/>
        <v/>
      </c>
      <c r="AT35" s="32" t="str">
        <f t="shared" si="22"/>
        <v/>
      </c>
      <c r="AU35" s="28" t="str">
        <f t="shared" si="23"/>
        <v/>
      </c>
      <c r="AV35" s="136"/>
      <c r="AW35" s="33" t="str">
        <f t="shared" si="24"/>
        <v/>
      </c>
      <c r="AX35" s="33" t="str">
        <f t="shared" si="25"/>
        <v/>
      </c>
      <c r="AY35" s="33" t="str">
        <f t="shared" si="26"/>
        <v/>
      </c>
      <c r="AZ35" s="55" t="str" cm="1">
        <f t="array" ref="AZ35">IF($AC35="","",IF((IFERROR(_xlfn.IFS($AU35="Devis 1",(IFERROR(VALUE(TRIM(SUBSTITUTE(AL35,CHAR(160),""))),0)),$AU35="Devis 2",(IFERROR(VALUE(TRIM(SUBSTITUTE(AO35,CHAR(160),""))),0)),$AU35="Devis 3",(IFERROR(VALUE(TRIM(SUBSTITUTE(AR35,CHAR(160),""))),0))),0))*(IFERROR(VALUE(TRIM(SUBSTITUTE($AC35,CHAR(160),""))),0))=0,"",(IFERROR(_xlfn.IFS($AU35="Devis 1",(IFERROR(VALUE(TRIM(SUBSTITUTE(AL35,CHAR(160),""))),0)),$AU35="Devis 2",(IFERROR(VALUE(TRIM(SUBSTITUTE(AO35,CHAR(160),""))),0)),$AU35="Devis 3",(IFERROR(VALUE(TRIM(SUBSTITUTE(AR35,CHAR(160),""))),0))),0))*(IFERROR(VALUE(TRIM(SUBSTITUTE($AC35,CHAR(160),""))),0))))</f>
        <v/>
      </c>
      <c r="BA35" s="55" t="str" cm="1">
        <f t="array" ref="BA35">IF($AC35="","",IF((IFERROR(_xlfn.IFS(TRIM(SUBSTITUTE($AU35,CHAR(160),""))="Devis 1", IFERROR(VALUE(TRIM(SUBSTITUTE(AM35,CHAR(160),""))),0),TRIM(SUBSTITUTE($AU35,CHAR(160),""))="Devis 2", IFERROR(VALUE(TRIM(SUBSTITUTE(AP35,CHAR(160),""))),0),TRIM(SUBSTITUTE($AU35,CHAR(160),""))="Devis 3", IFERROR(VALUE(TRIM(SUBSTITUTE(AS35,CHAR(160),""))),0)),0) * IFERROR(VALUE(TRIM(SUBSTITUTE($AC35,CHAR(160),""))),0)) = 0,IF(AZ35&lt;&gt;"",0,""),(IFERROR(_xlfn.IFS(TRIM(SUBSTITUTE($AU35,CHAR(160),""))="Devis 1", IFERROR(VALUE(TRIM(SUBSTITUTE(AM35,CHAR(160),""))),0),TRIM(SUBSTITUTE($AU35,CHAR(160),""))="Devis 2", IFERROR(VALUE(TRIM(SUBSTITUTE(AP35,CHAR(160),""))),0),TRIM(SUBSTITUTE($AU35,CHAR(160),""))="Devis 3", IFERROR(VALUE(TRIM(SUBSTITUTE(AS35,CHAR(160),""))),0)),0) * IFERROR(VALUE(TRIM(SUBSTITUTE($AC35,CHAR(160),""))),0))))</f>
        <v/>
      </c>
      <c r="BB35" s="55" t="str" cm="1">
        <f t="array" ref="BB35">IF($AC35="","",IF(IFERROR(_xlfn.IFS($AU35="Devis 1",IFERROR(VALUE(TRIM(SUBSTITUTE(AN35,CHAR(160),""))),0),$AU35="Devis 2",IFERROR(VALUE(TRIM(SUBSTITUTE(AQ35,CHAR(160),""))),0),$AU35="Devis 3",IFERROR(VALUE(TRIM(SUBSTITUTE(AT35,CHAR(160),""))),0)),0)*IFERROR(VALUE(TRIM(SUBSTITUTE($AC35,CHAR(160),""))),0)=0,"",IFERROR(_xlfn.IFS($AU35="Devis 1",IFERROR(VALUE(TRIM(SUBSTITUTE(AN35,CHAR(160),""))),0),$AU35="Devis 2",IFERROR(VALUE(TRIM(SUBSTITUTE(AQ35,CHAR(160),""))),0),$AU35="Devis 3",IFERROR(VALUE(TRIM(SUBSTITUTE(AT35,CHAR(160),""))),0)),0)*IFERROR(VALUE(TRIM(SUBSTITUTE($AC35,CHAR(160),""))),0)))</f>
        <v/>
      </c>
      <c r="BC35" s="34"/>
      <c r="BD35" s="8" t="str" cm="1">
        <f t="array" ref="BD35">IF(OR(BB35="",AY35="",AZ35="",AW35="",BA35="",AX35=""),"",_xlfn.IFS((IFERROR(VALUE(TRIM(SUBSTITUTE(BB35,CHAR(160),""))),0))&gt;(IFERROR(VALUE(TRIM(SUBSTITUTE(AY35,CHAR(160),""))),0)),"KO : Le montant retenu TTC est supérieur au montant raisonnable TTC. Merci de revoir la ligne de dépense ou plafonner son montant.",(IFERROR(VALUE(TRIM(SUBSTITUTE(AZ35,CHAR(160),""))),0))&gt;(IFERROR(VALUE(TRIM(SUBSTITUTE(AW35,CHAR(160),""))),0)),"Attention : Le montant retenu HT est supérieur au montant HT raisonnable. Merci de revoir la ligne de dépense, plafonner son montant, ou justifier la reventillation HT / TVA.",(IFERROR(VALUE(TRIM(SUBSTITUTE(BA35,CHAR(160),""))),0))&gt;(IFERROR(VALUE(TRIM(SUBSTITUTE(AX35,CHAR(160),""))),0)),"Attention : Le montant TVA retenu est supérieur au montant TVA raisonnable. Merci de revoir la ligne de dépense, plafonner son montant, ou justifier la reventillation HT / TVA.",(IFERROR(VALUE(TRIM(SUBSTITUTE(BB35,CHAR(160),""))),0))=0,"",(IFERROR(VALUE(TRIM(SUBSTITUTE(AY35,CHAR(160),""))),0))=(IFERROR(VALUE(TRIM(SUBSTITUTE(BB35,CHAR(160),""))),0)),"OK",(IFERROR(VALUE(TRIM(SUBSTITUTE(AY35,CHAR(160),""))),0))&gt;(IFERROR(VALUE(TRIM(SUBSTITUTE(BB35,CHAR(160),""))),0))," OK : Montant instruit inférieur au montant raisonnable.",TRUE,""))</f>
        <v/>
      </c>
      <c r="BE35" s="139" t="str" cm="1">
        <f t="array" ref="BE35">IF(OR(BB35="",Y35="",AZ35="",W35="",BA35="",X35=""),"",_xlfn.IFS((IFERROR(VALUE(TRIM(SUBSTITUTE(BB35,CHAR(160),""))),0))&gt;(IFERROR(VALUE(TRIM(SUBSTITUTE(Y35,CHAR(160),""))),0)),"KO : Le montant retenu TTC est supérieur au montant présenté TTC. Merci de revoir la ligne de dépense ou plafonner son montant.",(IFERROR(VALUE(TRIM(SUBSTITUTE(AZ35,CHAR(160),""))),0))&gt;(IFERROR(VALUE(TRIM(SUBSTITUTE(W35,CHAR(160),""))),0)),"Attention : Le montant retenu HT est supérieur au montant HT présenté. Merci de revoir la ligne de dépense,plafonner son montant,ou justifier la reventillation HT/TVA.",(IFERROR(VALUE(TRIM(SUBSTITUTE(BA35,CHAR(160),""))),0))&gt;(IFERROR(VALUE(TRIM(SUBSTITUTE(X35,CHAR(160),""))),0)),"Attention : Le montant TVA retenu est supérieur au montant TVA présenté. Merci de revoir la ligne de dépense,plafonner son montant,ou justifier la reventillation HT/TVA.",(IFERROR(VALUE(TRIM(SUBSTITUTE(Y35,CHAR(160),""))),0))=0,"",(IFERROR(VALUE(TRIM(SUBSTITUTE(BB35,CHAR(160),""))),0))=(IFERROR(VALUE(TRIM(SUBSTITUTE(Y35,CHAR(160),""))),0)),"OK",
OR((IFERROR(VALUE(TRIM(SUBSTITUTE(BB35,CHAR(160),""))),0))=0,(IFERROR(VALUE(TRIM(SUBSTITUTE(AZ35,CHAR(160),""))),0))=0),"Attention : montant présenté entièrement écarté",(IFERROR(VALUE(TRIM(SUBSTITUTE(BB35,CHAR(160),""))),0))&lt;(IFERROR(VALUE(TRIM(SUBSTITUTE(Y35,CHAR(160),""))),0)),"Attention : montant présenté partiellement écarté",TRUE,""))</f>
        <v/>
      </c>
      <c r="BF35" s="33" t="str">
        <f t="shared" si="27"/>
        <v/>
      </c>
      <c r="BG35" s="33" t="str">
        <f t="shared" si="28"/>
        <v/>
      </c>
      <c r="BH35" s="10" t="str">
        <f t="shared" si="29"/>
        <v/>
      </c>
    </row>
    <row r="36" spans="1:60" ht="15" customHeight="1">
      <c r="A36" s="52">
        <v>25</v>
      </c>
      <c r="B36" s="539"/>
      <c r="C36" s="206"/>
      <c r="D36" s="208"/>
      <c r="E36" s="206"/>
      <c r="F36" s="206"/>
      <c r="G36" s="117"/>
      <c r="H36" s="117"/>
      <c r="I36" s="117"/>
      <c r="J36" s="117"/>
      <c r="K36" s="206"/>
      <c r="L36" s="206"/>
      <c r="M36" s="100"/>
      <c r="N36" s="4"/>
      <c r="O36" s="27" t="str">
        <f t="shared" si="0"/>
        <v/>
      </c>
      <c r="P36" s="5"/>
      <c r="Q36" s="4"/>
      <c r="R36" s="27" t="str">
        <f t="shared" si="1"/>
        <v/>
      </c>
      <c r="S36" s="6"/>
      <c r="T36" s="4"/>
      <c r="U36" s="101" t="str">
        <f t="shared" si="2"/>
        <v/>
      </c>
      <c r="V36" s="110"/>
      <c r="W36" s="109" t="str" cm="1">
        <f t="array" ref="W36">IF((_xlfn.IFS(TRIM(SUBSTITUTE(V36,CHAR(160),""))="Devis 1",IFERROR(VALUE(TRIM(SUBSTITUTE(M36,CHAR(160),""))),0),TRIM(SUBSTITUTE(V36,CHAR(160),""))="Devis 2",IFERROR(VALUE(TRIM(SUBSTITUTE(P36,CHAR(160),""))),0),TRIM(SUBSTITUTE(V36,CHAR(160),""))="Devis 3",IFERROR(VALUE(TRIM(SUBSTITUTE(S36,CHAR(160),""))),0),TRUE,0)*IFERROR(VALUE(TRIM(SUBSTITUTE(D36,CHAR(160),""))),0))=0,"",_xlfn.IFS(TRIM(SUBSTITUTE(V36,CHAR(160),""))="Devis 1",IFERROR(VALUE(TRIM(SUBSTITUTE(M36,CHAR(160),""))),0),TRIM(SUBSTITUTE(V36,CHAR(160),""))="Devis 2",IFERROR(VALUE(TRIM(SUBSTITUTE(P36,CHAR(160),""))),0),TRIM(SUBSTITUTE(V36,CHAR(160),""))="Devis 3",IFERROR(VALUE(TRIM(SUBSTITUTE(S36,CHAR(160),""))),0),TRUE,0)*IFERROR(VALUE(TRIM(SUBSTITUTE(D36,CHAR(160),""))),0))</f>
        <v/>
      </c>
      <c r="X36" s="54" t="str" cm="1">
        <f t="array" ref="X36">IF(_xlfn.IFS(TRIM(SUBSTITUTE(V36,CHAR(160),""))="Devis 1",IFERROR(VALUE(TRIM(SUBSTITUTE(N36,CHAR(160),""))),0),TRIM(SUBSTITUTE(V36,CHAR(160),""))="Devis 2",IFERROR(VALUE(TRIM(SUBSTITUTE(Q36,CHAR(160),""))),0),TRIM(SUBSTITUTE(V36,CHAR(160),""))="Devis 3",IFERROR(VALUE(TRIM(SUBSTITUTE(T36,CHAR(160),""))),0),TRUE,0)*IFERROR(VALUE(TRIM(SUBSTITUTE(D36,CHAR(160),""))),0)=0,IF(W36&lt;&gt;"",0,""),_xlfn.IFS(TRIM(SUBSTITUTE(V36,CHAR(160),""))="Devis 1",IFERROR(VALUE(TRIM(SUBSTITUTE(N36,CHAR(160),""))),0),TRIM(SUBSTITUTE(V36,CHAR(160),""))="Devis 2",IFERROR(VALUE(TRIM(SUBSTITUTE(Q36,CHAR(160),""))),0),TRIM(SUBSTITUTE(V36,CHAR(160),""))="Devis 3",IFERROR(VALUE(TRIM(SUBSTITUTE(T36,CHAR(160),""))),0),TRUE,0)*IFERROR(VALUE(TRIM(SUBSTITUTE(D36,CHAR(160),""))),0))</f>
        <v/>
      </c>
      <c r="Y36" s="112" t="str">
        <f t="shared" si="3"/>
        <v/>
      </c>
      <c r="Z36" s="113"/>
      <c r="AA36" s="130" t="str">
        <f t="shared" si="4"/>
        <v/>
      </c>
      <c r="AB36" s="130" t="str">
        <f t="shared" si="5"/>
        <v/>
      </c>
      <c r="AC36" s="130" t="str">
        <f t="shared" si="6"/>
        <v/>
      </c>
      <c r="AD36" s="130" t="str">
        <f t="shared" si="7"/>
        <v/>
      </c>
      <c r="AE36" s="130" t="str">
        <f t="shared" si="8"/>
        <v/>
      </c>
      <c r="AF36" s="130" t="str">
        <f t="shared" si="9"/>
        <v/>
      </c>
      <c r="AG36" s="130" t="str">
        <f t="shared" si="10"/>
        <v/>
      </c>
      <c r="AH36" s="130" t="str">
        <f t="shared" si="11"/>
        <v/>
      </c>
      <c r="AI36" s="130"/>
      <c r="AJ36" s="130" t="str">
        <f t="shared" si="12"/>
        <v/>
      </c>
      <c r="AK36" s="130" t="str">
        <f t="shared" si="13"/>
        <v/>
      </c>
      <c r="AL36" s="29" t="str">
        <f t="shared" si="14"/>
        <v/>
      </c>
      <c r="AM36" s="9" t="str">
        <f t="shared" si="15"/>
        <v/>
      </c>
      <c r="AN36" s="27" t="str">
        <f t="shared" si="16"/>
        <v/>
      </c>
      <c r="AO36" s="30" t="str">
        <f t="shared" si="17"/>
        <v/>
      </c>
      <c r="AP36" s="9" t="str">
        <f t="shared" si="18"/>
        <v/>
      </c>
      <c r="AQ36" s="27" t="str">
        <f t="shared" si="19"/>
        <v/>
      </c>
      <c r="AR36" s="31" t="str">
        <f t="shared" si="20"/>
        <v/>
      </c>
      <c r="AS36" s="9" t="str">
        <f t="shared" si="21"/>
        <v/>
      </c>
      <c r="AT36" s="32" t="str">
        <f t="shared" si="22"/>
        <v/>
      </c>
      <c r="AU36" s="28" t="str">
        <f t="shared" si="23"/>
        <v/>
      </c>
      <c r="AV36" s="136"/>
      <c r="AW36" s="33" t="str">
        <f t="shared" si="24"/>
        <v/>
      </c>
      <c r="AX36" s="33" t="str">
        <f t="shared" si="25"/>
        <v/>
      </c>
      <c r="AY36" s="33" t="str">
        <f t="shared" si="26"/>
        <v/>
      </c>
      <c r="AZ36" s="55" t="str" cm="1">
        <f t="array" ref="AZ36">IF($AC36="","",IF((IFERROR(_xlfn.IFS($AU36="Devis 1",(IFERROR(VALUE(TRIM(SUBSTITUTE(AL36,CHAR(160),""))),0)),$AU36="Devis 2",(IFERROR(VALUE(TRIM(SUBSTITUTE(AO36,CHAR(160),""))),0)),$AU36="Devis 3",(IFERROR(VALUE(TRIM(SUBSTITUTE(AR36,CHAR(160),""))),0))),0))*(IFERROR(VALUE(TRIM(SUBSTITUTE($AC36,CHAR(160),""))),0))=0,"",(IFERROR(_xlfn.IFS($AU36="Devis 1",(IFERROR(VALUE(TRIM(SUBSTITUTE(AL36,CHAR(160),""))),0)),$AU36="Devis 2",(IFERROR(VALUE(TRIM(SUBSTITUTE(AO36,CHAR(160),""))),0)),$AU36="Devis 3",(IFERROR(VALUE(TRIM(SUBSTITUTE(AR36,CHAR(160),""))),0))),0))*(IFERROR(VALUE(TRIM(SUBSTITUTE($AC36,CHAR(160),""))),0))))</f>
        <v/>
      </c>
      <c r="BA36" s="55" t="str" cm="1">
        <f t="array" ref="BA36">IF($AC36="","",IF((IFERROR(_xlfn.IFS(TRIM(SUBSTITUTE($AU36,CHAR(160),""))="Devis 1", IFERROR(VALUE(TRIM(SUBSTITUTE(AM36,CHAR(160),""))),0),TRIM(SUBSTITUTE($AU36,CHAR(160),""))="Devis 2", IFERROR(VALUE(TRIM(SUBSTITUTE(AP36,CHAR(160),""))),0),TRIM(SUBSTITUTE($AU36,CHAR(160),""))="Devis 3", IFERROR(VALUE(TRIM(SUBSTITUTE(AS36,CHAR(160),""))),0)),0) * IFERROR(VALUE(TRIM(SUBSTITUTE($AC36,CHAR(160),""))),0)) = 0,IF(AZ36&lt;&gt;"",0,""),(IFERROR(_xlfn.IFS(TRIM(SUBSTITUTE($AU36,CHAR(160),""))="Devis 1", IFERROR(VALUE(TRIM(SUBSTITUTE(AM36,CHAR(160),""))),0),TRIM(SUBSTITUTE($AU36,CHAR(160),""))="Devis 2", IFERROR(VALUE(TRIM(SUBSTITUTE(AP36,CHAR(160),""))),0),TRIM(SUBSTITUTE($AU36,CHAR(160),""))="Devis 3", IFERROR(VALUE(TRIM(SUBSTITUTE(AS36,CHAR(160),""))),0)),0) * IFERROR(VALUE(TRIM(SUBSTITUTE($AC36,CHAR(160),""))),0))))</f>
        <v/>
      </c>
      <c r="BB36" s="55" t="str" cm="1">
        <f t="array" ref="BB36">IF($AC36="","",IF(IFERROR(_xlfn.IFS($AU36="Devis 1",IFERROR(VALUE(TRIM(SUBSTITUTE(AN36,CHAR(160),""))),0),$AU36="Devis 2",IFERROR(VALUE(TRIM(SUBSTITUTE(AQ36,CHAR(160),""))),0),$AU36="Devis 3",IFERROR(VALUE(TRIM(SUBSTITUTE(AT36,CHAR(160),""))),0)),0)*IFERROR(VALUE(TRIM(SUBSTITUTE($AC36,CHAR(160),""))),0)=0,"",IFERROR(_xlfn.IFS($AU36="Devis 1",IFERROR(VALUE(TRIM(SUBSTITUTE(AN36,CHAR(160),""))),0),$AU36="Devis 2",IFERROR(VALUE(TRIM(SUBSTITUTE(AQ36,CHAR(160),""))),0),$AU36="Devis 3",IFERROR(VALUE(TRIM(SUBSTITUTE(AT36,CHAR(160),""))),0)),0)*IFERROR(VALUE(TRIM(SUBSTITUTE($AC36,CHAR(160),""))),0)))</f>
        <v/>
      </c>
      <c r="BC36" s="34"/>
      <c r="BD36" s="8" t="str" cm="1">
        <f t="array" ref="BD36">IF(OR(BB36="",AY36="",AZ36="",AW36="",BA36="",AX36=""),"",_xlfn.IFS((IFERROR(VALUE(TRIM(SUBSTITUTE(BB36,CHAR(160),""))),0))&gt;(IFERROR(VALUE(TRIM(SUBSTITUTE(AY36,CHAR(160),""))),0)),"KO : Le montant retenu TTC est supérieur au montant raisonnable TTC. Merci de revoir la ligne de dépense ou plafonner son montant.",(IFERROR(VALUE(TRIM(SUBSTITUTE(AZ36,CHAR(160),""))),0))&gt;(IFERROR(VALUE(TRIM(SUBSTITUTE(AW36,CHAR(160),""))),0)),"Attention : Le montant retenu HT est supérieur au montant HT raisonnable. Merci de revoir la ligne de dépense, plafonner son montant, ou justifier la reventillation HT / TVA.",(IFERROR(VALUE(TRIM(SUBSTITUTE(BA36,CHAR(160),""))),0))&gt;(IFERROR(VALUE(TRIM(SUBSTITUTE(AX36,CHAR(160),""))),0)),"Attention : Le montant TVA retenu est supérieur au montant TVA raisonnable. Merci de revoir la ligne de dépense, plafonner son montant, ou justifier la reventillation HT / TVA.",(IFERROR(VALUE(TRIM(SUBSTITUTE(BB36,CHAR(160),""))),0))=0,"",(IFERROR(VALUE(TRIM(SUBSTITUTE(AY36,CHAR(160),""))),0))=(IFERROR(VALUE(TRIM(SUBSTITUTE(BB36,CHAR(160),""))),0)),"OK",(IFERROR(VALUE(TRIM(SUBSTITUTE(AY36,CHAR(160),""))),0))&gt;(IFERROR(VALUE(TRIM(SUBSTITUTE(BB36,CHAR(160),""))),0))," OK : Montant instruit inférieur au montant raisonnable.",TRUE,""))</f>
        <v/>
      </c>
      <c r="BE36" s="139" t="str" cm="1">
        <f t="array" ref="BE36">IF(OR(BB36="",Y36="",AZ36="",W36="",BA36="",X36=""),"",_xlfn.IFS((IFERROR(VALUE(TRIM(SUBSTITUTE(BB36,CHAR(160),""))),0))&gt;(IFERROR(VALUE(TRIM(SUBSTITUTE(Y36,CHAR(160),""))),0)),"KO : Le montant retenu TTC est supérieur au montant présenté TTC. Merci de revoir la ligne de dépense ou plafonner son montant.",(IFERROR(VALUE(TRIM(SUBSTITUTE(AZ36,CHAR(160),""))),0))&gt;(IFERROR(VALUE(TRIM(SUBSTITUTE(W36,CHAR(160),""))),0)),"Attention : Le montant retenu HT est supérieur au montant HT présenté. Merci de revoir la ligne de dépense,plafonner son montant,ou justifier la reventillation HT/TVA.",(IFERROR(VALUE(TRIM(SUBSTITUTE(BA36,CHAR(160),""))),0))&gt;(IFERROR(VALUE(TRIM(SUBSTITUTE(X36,CHAR(160),""))),0)),"Attention : Le montant TVA retenu est supérieur au montant TVA présenté. Merci de revoir la ligne de dépense,plafonner son montant,ou justifier la reventillation HT/TVA.",(IFERROR(VALUE(TRIM(SUBSTITUTE(Y36,CHAR(160),""))),0))=0,"",(IFERROR(VALUE(TRIM(SUBSTITUTE(BB36,CHAR(160),""))),0))=(IFERROR(VALUE(TRIM(SUBSTITUTE(Y36,CHAR(160),""))),0)),"OK",
OR((IFERROR(VALUE(TRIM(SUBSTITUTE(BB36,CHAR(160),""))),0))=0,(IFERROR(VALUE(TRIM(SUBSTITUTE(AZ36,CHAR(160),""))),0))=0),"Attention : montant présenté entièrement écarté",(IFERROR(VALUE(TRIM(SUBSTITUTE(BB36,CHAR(160),""))),0))&lt;(IFERROR(VALUE(TRIM(SUBSTITUTE(Y36,CHAR(160),""))),0)),"Attention : montant présenté partiellement écarté",TRUE,""))</f>
        <v/>
      </c>
      <c r="BF36" s="33" t="str">
        <f t="shared" si="27"/>
        <v/>
      </c>
      <c r="BG36" s="33" t="str">
        <f t="shared" si="28"/>
        <v/>
      </c>
      <c r="BH36" s="10" t="str">
        <f t="shared" si="29"/>
        <v/>
      </c>
    </row>
    <row r="37" spans="1:60" ht="15" customHeight="1">
      <c r="A37" s="52">
        <v>26</v>
      </c>
      <c r="B37" s="539"/>
      <c r="C37" s="206"/>
      <c r="D37" s="208"/>
      <c r="E37" s="206"/>
      <c r="F37" s="206"/>
      <c r="G37" s="117"/>
      <c r="H37" s="117"/>
      <c r="I37" s="117"/>
      <c r="J37" s="117"/>
      <c r="K37" s="206"/>
      <c r="L37" s="206"/>
      <c r="M37" s="100"/>
      <c r="N37" s="4"/>
      <c r="O37" s="27" t="str">
        <f t="shared" si="0"/>
        <v/>
      </c>
      <c r="P37" s="5"/>
      <c r="Q37" s="4"/>
      <c r="R37" s="27" t="str">
        <f t="shared" si="1"/>
        <v/>
      </c>
      <c r="S37" s="6"/>
      <c r="T37" s="4"/>
      <c r="U37" s="101" t="str">
        <f t="shared" si="2"/>
        <v/>
      </c>
      <c r="V37" s="110"/>
      <c r="W37" s="109" t="str" cm="1">
        <f t="array" ref="W37">IF((_xlfn.IFS(TRIM(SUBSTITUTE(V37,CHAR(160),""))="Devis 1",IFERROR(VALUE(TRIM(SUBSTITUTE(M37,CHAR(160),""))),0),TRIM(SUBSTITUTE(V37,CHAR(160),""))="Devis 2",IFERROR(VALUE(TRIM(SUBSTITUTE(P37,CHAR(160),""))),0),TRIM(SUBSTITUTE(V37,CHAR(160),""))="Devis 3",IFERROR(VALUE(TRIM(SUBSTITUTE(S37,CHAR(160),""))),0),TRUE,0)*IFERROR(VALUE(TRIM(SUBSTITUTE(D37,CHAR(160),""))),0))=0,"",_xlfn.IFS(TRIM(SUBSTITUTE(V37,CHAR(160),""))="Devis 1",IFERROR(VALUE(TRIM(SUBSTITUTE(M37,CHAR(160),""))),0),TRIM(SUBSTITUTE(V37,CHAR(160),""))="Devis 2",IFERROR(VALUE(TRIM(SUBSTITUTE(P37,CHAR(160),""))),0),TRIM(SUBSTITUTE(V37,CHAR(160),""))="Devis 3",IFERROR(VALUE(TRIM(SUBSTITUTE(S37,CHAR(160),""))),0),TRUE,0)*IFERROR(VALUE(TRIM(SUBSTITUTE(D37,CHAR(160),""))),0))</f>
        <v/>
      </c>
      <c r="X37" s="54" t="str" cm="1">
        <f t="array" ref="X37">IF(_xlfn.IFS(TRIM(SUBSTITUTE(V37,CHAR(160),""))="Devis 1",IFERROR(VALUE(TRIM(SUBSTITUTE(N37,CHAR(160),""))),0),TRIM(SUBSTITUTE(V37,CHAR(160),""))="Devis 2",IFERROR(VALUE(TRIM(SUBSTITUTE(Q37,CHAR(160),""))),0),TRIM(SUBSTITUTE(V37,CHAR(160),""))="Devis 3",IFERROR(VALUE(TRIM(SUBSTITUTE(T37,CHAR(160),""))),0),TRUE,0)*IFERROR(VALUE(TRIM(SUBSTITUTE(D37,CHAR(160),""))),0)=0,IF(W37&lt;&gt;"",0,""),_xlfn.IFS(TRIM(SUBSTITUTE(V37,CHAR(160),""))="Devis 1",IFERROR(VALUE(TRIM(SUBSTITUTE(N37,CHAR(160),""))),0),TRIM(SUBSTITUTE(V37,CHAR(160),""))="Devis 2",IFERROR(VALUE(TRIM(SUBSTITUTE(Q37,CHAR(160),""))),0),TRIM(SUBSTITUTE(V37,CHAR(160),""))="Devis 3",IFERROR(VALUE(TRIM(SUBSTITUTE(T37,CHAR(160),""))),0),TRUE,0)*IFERROR(VALUE(TRIM(SUBSTITUTE(D37,CHAR(160),""))),0))</f>
        <v/>
      </c>
      <c r="Y37" s="112" t="str">
        <f t="shared" si="3"/>
        <v/>
      </c>
      <c r="Z37" s="113"/>
      <c r="AA37" s="130" t="str">
        <f t="shared" si="4"/>
        <v/>
      </c>
      <c r="AB37" s="130" t="str">
        <f t="shared" si="5"/>
        <v/>
      </c>
      <c r="AC37" s="130" t="str">
        <f t="shared" si="6"/>
        <v/>
      </c>
      <c r="AD37" s="130" t="str">
        <f t="shared" si="7"/>
        <v/>
      </c>
      <c r="AE37" s="130" t="str">
        <f t="shared" si="8"/>
        <v/>
      </c>
      <c r="AF37" s="130" t="str">
        <f t="shared" si="9"/>
        <v/>
      </c>
      <c r="AG37" s="130" t="str">
        <f t="shared" si="10"/>
        <v/>
      </c>
      <c r="AH37" s="130" t="str">
        <f t="shared" si="11"/>
        <v/>
      </c>
      <c r="AI37" s="130"/>
      <c r="AJ37" s="130" t="str">
        <f t="shared" si="12"/>
        <v/>
      </c>
      <c r="AK37" s="130" t="str">
        <f t="shared" si="13"/>
        <v/>
      </c>
      <c r="AL37" s="29" t="str">
        <f t="shared" si="14"/>
        <v/>
      </c>
      <c r="AM37" s="9" t="str">
        <f t="shared" si="15"/>
        <v/>
      </c>
      <c r="AN37" s="27" t="str">
        <f t="shared" si="16"/>
        <v/>
      </c>
      <c r="AO37" s="30" t="str">
        <f t="shared" si="17"/>
        <v/>
      </c>
      <c r="AP37" s="9" t="str">
        <f t="shared" si="18"/>
        <v/>
      </c>
      <c r="AQ37" s="27" t="str">
        <f t="shared" si="19"/>
        <v/>
      </c>
      <c r="AR37" s="31" t="str">
        <f t="shared" si="20"/>
        <v/>
      </c>
      <c r="AS37" s="9" t="str">
        <f t="shared" si="21"/>
        <v/>
      </c>
      <c r="AT37" s="32" t="str">
        <f t="shared" si="22"/>
        <v/>
      </c>
      <c r="AU37" s="28" t="str">
        <f t="shared" si="23"/>
        <v/>
      </c>
      <c r="AV37" s="136"/>
      <c r="AW37" s="33" t="str">
        <f t="shared" si="24"/>
        <v/>
      </c>
      <c r="AX37" s="33" t="str">
        <f t="shared" si="25"/>
        <v/>
      </c>
      <c r="AY37" s="33" t="str">
        <f t="shared" si="26"/>
        <v/>
      </c>
      <c r="AZ37" s="55" t="str" cm="1">
        <f t="array" ref="AZ37">IF($AC37="","",IF((IFERROR(_xlfn.IFS($AU37="Devis 1",(IFERROR(VALUE(TRIM(SUBSTITUTE(AL37,CHAR(160),""))),0)),$AU37="Devis 2",(IFERROR(VALUE(TRIM(SUBSTITUTE(AO37,CHAR(160),""))),0)),$AU37="Devis 3",(IFERROR(VALUE(TRIM(SUBSTITUTE(AR37,CHAR(160),""))),0))),0))*(IFERROR(VALUE(TRIM(SUBSTITUTE($AC37,CHAR(160),""))),0))=0,"",(IFERROR(_xlfn.IFS($AU37="Devis 1",(IFERROR(VALUE(TRIM(SUBSTITUTE(AL37,CHAR(160),""))),0)),$AU37="Devis 2",(IFERROR(VALUE(TRIM(SUBSTITUTE(AO37,CHAR(160),""))),0)),$AU37="Devis 3",(IFERROR(VALUE(TRIM(SUBSTITUTE(AR37,CHAR(160),""))),0))),0))*(IFERROR(VALUE(TRIM(SUBSTITUTE($AC37,CHAR(160),""))),0))))</f>
        <v/>
      </c>
      <c r="BA37" s="55" t="str" cm="1">
        <f t="array" ref="BA37">IF($AC37="","",IF((IFERROR(_xlfn.IFS(TRIM(SUBSTITUTE($AU37,CHAR(160),""))="Devis 1", IFERROR(VALUE(TRIM(SUBSTITUTE(AM37,CHAR(160),""))),0),TRIM(SUBSTITUTE($AU37,CHAR(160),""))="Devis 2", IFERROR(VALUE(TRIM(SUBSTITUTE(AP37,CHAR(160),""))),0),TRIM(SUBSTITUTE($AU37,CHAR(160),""))="Devis 3", IFERROR(VALUE(TRIM(SUBSTITUTE(AS37,CHAR(160),""))),0)),0) * IFERROR(VALUE(TRIM(SUBSTITUTE($AC37,CHAR(160),""))),0)) = 0,IF(AZ37&lt;&gt;"",0,""),(IFERROR(_xlfn.IFS(TRIM(SUBSTITUTE($AU37,CHAR(160),""))="Devis 1", IFERROR(VALUE(TRIM(SUBSTITUTE(AM37,CHAR(160),""))),0),TRIM(SUBSTITUTE($AU37,CHAR(160),""))="Devis 2", IFERROR(VALUE(TRIM(SUBSTITUTE(AP37,CHAR(160),""))),0),TRIM(SUBSTITUTE($AU37,CHAR(160),""))="Devis 3", IFERROR(VALUE(TRIM(SUBSTITUTE(AS37,CHAR(160),""))),0)),0) * IFERROR(VALUE(TRIM(SUBSTITUTE($AC37,CHAR(160),""))),0))))</f>
        <v/>
      </c>
      <c r="BB37" s="55" t="str" cm="1">
        <f t="array" ref="BB37">IF($AC37="","",IF(IFERROR(_xlfn.IFS($AU37="Devis 1",IFERROR(VALUE(TRIM(SUBSTITUTE(AN37,CHAR(160),""))),0),$AU37="Devis 2",IFERROR(VALUE(TRIM(SUBSTITUTE(AQ37,CHAR(160),""))),0),$AU37="Devis 3",IFERROR(VALUE(TRIM(SUBSTITUTE(AT37,CHAR(160),""))),0)),0)*IFERROR(VALUE(TRIM(SUBSTITUTE($AC37,CHAR(160),""))),0)=0,"",IFERROR(_xlfn.IFS($AU37="Devis 1",IFERROR(VALUE(TRIM(SUBSTITUTE(AN37,CHAR(160),""))),0),$AU37="Devis 2",IFERROR(VALUE(TRIM(SUBSTITUTE(AQ37,CHAR(160),""))),0),$AU37="Devis 3",IFERROR(VALUE(TRIM(SUBSTITUTE(AT37,CHAR(160),""))),0)),0)*IFERROR(VALUE(TRIM(SUBSTITUTE($AC37,CHAR(160),""))),0)))</f>
        <v/>
      </c>
      <c r="BC37" s="34"/>
      <c r="BD37" s="8" t="str" cm="1">
        <f t="array" ref="BD37">IF(OR(BB37="",AY37="",AZ37="",AW37="",BA37="",AX37=""),"",_xlfn.IFS((IFERROR(VALUE(TRIM(SUBSTITUTE(BB37,CHAR(160),""))),0))&gt;(IFERROR(VALUE(TRIM(SUBSTITUTE(AY37,CHAR(160),""))),0)),"KO : Le montant retenu TTC est supérieur au montant raisonnable TTC. Merci de revoir la ligne de dépense ou plafonner son montant.",(IFERROR(VALUE(TRIM(SUBSTITUTE(AZ37,CHAR(160),""))),0))&gt;(IFERROR(VALUE(TRIM(SUBSTITUTE(AW37,CHAR(160),""))),0)),"Attention : Le montant retenu HT est supérieur au montant HT raisonnable. Merci de revoir la ligne de dépense, plafonner son montant, ou justifier la reventillation HT / TVA.",(IFERROR(VALUE(TRIM(SUBSTITUTE(BA37,CHAR(160),""))),0))&gt;(IFERROR(VALUE(TRIM(SUBSTITUTE(AX37,CHAR(160),""))),0)),"Attention : Le montant TVA retenu est supérieur au montant TVA raisonnable. Merci de revoir la ligne de dépense, plafonner son montant, ou justifier la reventillation HT / TVA.",(IFERROR(VALUE(TRIM(SUBSTITUTE(BB37,CHAR(160),""))),0))=0,"",(IFERROR(VALUE(TRIM(SUBSTITUTE(AY37,CHAR(160),""))),0))=(IFERROR(VALUE(TRIM(SUBSTITUTE(BB37,CHAR(160),""))),0)),"OK",(IFERROR(VALUE(TRIM(SUBSTITUTE(AY37,CHAR(160),""))),0))&gt;(IFERROR(VALUE(TRIM(SUBSTITUTE(BB37,CHAR(160),""))),0))," OK : Montant instruit inférieur au montant raisonnable.",TRUE,""))</f>
        <v/>
      </c>
      <c r="BE37" s="139" t="str" cm="1">
        <f t="array" ref="BE37">IF(OR(BB37="",Y37="",AZ37="",W37="",BA37="",X37=""),"",_xlfn.IFS((IFERROR(VALUE(TRIM(SUBSTITUTE(BB37,CHAR(160),""))),0))&gt;(IFERROR(VALUE(TRIM(SUBSTITUTE(Y37,CHAR(160),""))),0)),"KO : Le montant retenu TTC est supérieur au montant présenté TTC. Merci de revoir la ligne de dépense ou plafonner son montant.",(IFERROR(VALUE(TRIM(SUBSTITUTE(AZ37,CHAR(160),""))),0))&gt;(IFERROR(VALUE(TRIM(SUBSTITUTE(W37,CHAR(160),""))),0)),"Attention : Le montant retenu HT est supérieur au montant HT présenté. Merci de revoir la ligne de dépense,plafonner son montant,ou justifier la reventillation HT/TVA.",(IFERROR(VALUE(TRIM(SUBSTITUTE(BA37,CHAR(160),""))),0))&gt;(IFERROR(VALUE(TRIM(SUBSTITUTE(X37,CHAR(160),""))),0)),"Attention : Le montant TVA retenu est supérieur au montant TVA présenté. Merci de revoir la ligne de dépense,plafonner son montant,ou justifier la reventillation HT/TVA.",(IFERROR(VALUE(TRIM(SUBSTITUTE(Y37,CHAR(160),""))),0))=0,"",(IFERROR(VALUE(TRIM(SUBSTITUTE(BB37,CHAR(160),""))),0))=(IFERROR(VALUE(TRIM(SUBSTITUTE(Y37,CHAR(160),""))),0)),"OK",
OR((IFERROR(VALUE(TRIM(SUBSTITUTE(BB37,CHAR(160),""))),0))=0,(IFERROR(VALUE(TRIM(SUBSTITUTE(AZ37,CHAR(160),""))),0))=0),"Attention : montant présenté entièrement écarté",(IFERROR(VALUE(TRIM(SUBSTITUTE(BB37,CHAR(160),""))),0))&lt;(IFERROR(VALUE(TRIM(SUBSTITUTE(Y37,CHAR(160),""))),0)),"Attention : montant présenté partiellement écarté",TRUE,""))</f>
        <v/>
      </c>
      <c r="BF37" s="33" t="str">
        <f t="shared" si="27"/>
        <v/>
      </c>
      <c r="BG37" s="33" t="str">
        <f t="shared" si="28"/>
        <v/>
      </c>
      <c r="BH37" s="10" t="str">
        <f t="shared" si="29"/>
        <v/>
      </c>
    </row>
    <row r="38" spans="1:60" ht="15" customHeight="1">
      <c r="A38" s="52">
        <v>27</v>
      </c>
      <c r="B38" s="539"/>
      <c r="C38" s="206"/>
      <c r="D38" s="208"/>
      <c r="E38" s="206"/>
      <c r="F38" s="206"/>
      <c r="G38" s="117"/>
      <c r="H38" s="117"/>
      <c r="I38" s="117"/>
      <c r="J38" s="117"/>
      <c r="K38" s="206"/>
      <c r="L38" s="206"/>
      <c r="M38" s="100"/>
      <c r="N38" s="4"/>
      <c r="O38" s="27" t="str">
        <f t="shared" si="0"/>
        <v/>
      </c>
      <c r="P38" s="5"/>
      <c r="Q38" s="4"/>
      <c r="R38" s="27" t="str">
        <f t="shared" si="1"/>
        <v/>
      </c>
      <c r="S38" s="6"/>
      <c r="T38" s="4"/>
      <c r="U38" s="101" t="str">
        <f t="shared" si="2"/>
        <v/>
      </c>
      <c r="V38" s="110"/>
      <c r="W38" s="109" t="str" cm="1">
        <f t="array" ref="W38">IF((_xlfn.IFS(TRIM(SUBSTITUTE(V38,CHAR(160),""))="Devis 1",IFERROR(VALUE(TRIM(SUBSTITUTE(M38,CHAR(160),""))),0),TRIM(SUBSTITUTE(V38,CHAR(160),""))="Devis 2",IFERROR(VALUE(TRIM(SUBSTITUTE(P38,CHAR(160),""))),0),TRIM(SUBSTITUTE(V38,CHAR(160),""))="Devis 3",IFERROR(VALUE(TRIM(SUBSTITUTE(S38,CHAR(160),""))),0),TRUE,0)*IFERROR(VALUE(TRIM(SUBSTITUTE(D38,CHAR(160),""))),0))=0,"",_xlfn.IFS(TRIM(SUBSTITUTE(V38,CHAR(160),""))="Devis 1",IFERROR(VALUE(TRIM(SUBSTITUTE(M38,CHAR(160),""))),0),TRIM(SUBSTITUTE(V38,CHAR(160),""))="Devis 2",IFERROR(VALUE(TRIM(SUBSTITUTE(P38,CHAR(160),""))),0),TRIM(SUBSTITUTE(V38,CHAR(160),""))="Devis 3",IFERROR(VALUE(TRIM(SUBSTITUTE(S38,CHAR(160),""))),0),TRUE,0)*IFERROR(VALUE(TRIM(SUBSTITUTE(D38,CHAR(160),""))),0))</f>
        <v/>
      </c>
      <c r="X38" s="54" t="str" cm="1">
        <f t="array" ref="X38">IF(_xlfn.IFS(TRIM(SUBSTITUTE(V38,CHAR(160),""))="Devis 1",IFERROR(VALUE(TRIM(SUBSTITUTE(N38,CHAR(160),""))),0),TRIM(SUBSTITUTE(V38,CHAR(160),""))="Devis 2",IFERROR(VALUE(TRIM(SUBSTITUTE(Q38,CHAR(160),""))),0),TRIM(SUBSTITUTE(V38,CHAR(160),""))="Devis 3",IFERROR(VALUE(TRIM(SUBSTITUTE(T38,CHAR(160),""))),0),TRUE,0)*IFERROR(VALUE(TRIM(SUBSTITUTE(D38,CHAR(160),""))),0)=0,IF(W38&lt;&gt;"",0,""),_xlfn.IFS(TRIM(SUBSTITUTE(V38,CHAR(160),""))="Devis 1",IFERROR(VALUE(TRIM(SUBSTITUTE(N38,CHAR(160),""))),0),TRIM(SUBSTITUTE(V38,CHAR(160),""))="Devis 2",IFERROR(VALUE(TRIM(SUBSTITUTE(Q38,CHAR(160),""))),0),TRIM(SUBSTITUTE(V38,CHAR(160),""))="Devis 3",IFERROR(VALUE(TRIM(SUBSTITUTE(T38,CHAR(160),""))),0),TRUE,0)*IFERROR(VALUE(TRIM(SUBSTITUTE(D38,CHAR(160),""))),0))</f>
        <v/>
      </c>
      <c r="Y38" s="112" t="str">
        <f t="shared" si="3"/>
        <v/>
      </c>
      <c r="Z38" s="113"/>
      <c r="AA38" s="130" t="str">
        <f t="shared" si="4"/>
        <v/>
      </c>
      <c r="AB38" s="130" t="str">
        <f t="shared" si="5"/>
        <v/>
      </c>
      <c r="AC38" s="130" t="str">
        <f t="shared" si="6"/>
        <v/>
      </c>
      <c r="AD38" s="130" t="str">
        <f t="shared" si="7"/>
        <v/>
      </c>
      <c r="AE38" s="130" t="str">
        <f t="shared" si="8"/>
        <v/>
      </c>
      <c r="AF38" s="130" t="str">
        <f t="shared" si="9"/>
        <v/>
      </c>
      <c r="AG38" s="130" t="str">
        <f t="shared" si="10"/>
        <v/>
      </c>
      <c r="AH38" s="130" t="str">
        <f t="shared" si="11"/>
        <v/>
      </c>
      <c r="AI38" s="130"/>
      <c r="AJ38" s="130" t="str">
        <f t="shared" si="12"/>
        <v/>
      </c>
      <c r="AK38" s="130" t="str">
        <f t="shared" si="13"/>
        <v/>
      </c>
      <c r="AL38" s="29" t="str">
        <f t="shared" si="14"/>
        <v/>
      </c>
      <c r="AM38" s="9" t="str">
        <f t="shared" si="15"/>
        <v/>
      </c>
      <c r="AN38" s="27" t="str">
        <f t="shared" si="16"/>
        <v/>
      </c>
      <c r="AO38" s="30" t="str">
        <f t="shared" si="17"/>
        <v/>
      </c>
      <c r="AP38" s="9" t="str">
        <f t="shared" si="18"/>
        <v/>
      </c>
      <c r="AQ38" s="27" t="str">
        <f t="shared" si="19"/>
        <v/>
      </c>
      <c r="AR38" s="31" t="str">
        <f t="shared" si="20"/>
        <v/>
      </c>
      <c r="AS38" s="9" t="str">
        <f t="shared" si="21"/>
        <v/>
      </c>
      <c r="AT38" s="32" t="str">
        <f t="shared" si="22"/>
        <v/>
      </c>
      <c r="AU38" s="28" t="str">
        <f t="shared" si="23"/>
        <v/>
      </c>
      <c r="AV38" s="136"/>
      <c r="AW38" s="33" t="str">
        <f t="shared" si="24"/>
        <v/>
      </c>
      <c r="AX38" s="33" t="str">
        <f t="shared" si="25"/>
        <v/>
      </c>
      <c r="AY38" s="33" t="str">
        <f t="shared" si="26"/>
        <v/>
      </c>
      <c r="AZ38" s="55" t="str" cm="1">
        <f t="array" ref="AZ38">IF($AC38="","",IF((IFERROR(_xlfn.IFS($AU38="Devis 1",(IFERROR(VALUE(TRIM(SUBSTITUTE(AL38,CHAR(160),""))),0)),$AU38="Devis 2",(IFERROR(VALUE(TRIM(SUBSTITUTE(AO38,CHAR(160),""))),0)),$AU38="Devis 3",(IFERROR(VALUE(TRIM(SUBSTITUTE(AR38,CHAR(160),""))),0))),0))*(IFERROR(VALUE(TRIM(SUBSTITUTE($AC38,CHAR(160),""))),0))=0,"",(IFERROR(_xlfn.IFS($AU38="Devis 1",(IFERROR(VALUE(TRIM(SUBSTITUTE(AL38,CHAR(160),""))),0)),$AU38="Devis 2",(IFERROR(VALUE(TRIM(SUBSTITUTE(AO38,CHAR(160),""))),0)),$AU38="Devis 3",(IFERROR(VALUE(TRIM(SUBSTITUTE(AR38,CHAR(160),""))),0))),0))*(IFERROR(VALUE(TRIM(SUBSTITUTE($AC38,CHAR(160),""))),0))))</f>
        <v/>
      </c>
      <c r="BA38" s="55" t="str" cm="1">
        <f t="array" ref="BA38">IF($AC38="","",IF((IFERROR(_xlfn.IFS(TRIM(SUBSTITUTE($AU38,CHAR(160),""))="Devis 1", IFERROR(VALUE(TRIM(SUBSTITUTE(AM38,CHAR(160),""))),0),TRIM(SUBSTITUTE($AU38,CHAR(160),""))="Devis 2", IFERROR(VALUE(TRIM(SUBSTITUTE(AP38,CHAR(160),""))),0),TRIM(SUBSTITUTE($AU38,CHAR(160),""))="Devis 3", IFERROR(VALUE(TRIM(SUBSTITUTE(AS38,CHAR(160),""))),0)),0) * IFERROR(VALUE(TRIM(SUBSTITUTE($AC38,CHAR(160),""))),0)) = 0,IF(AZ38&lt;&gt;"",0,""),(IFERROR(_xlfn.IFS(TRIM(SUBSTITUTE($AU38,CHAR(160),""))="Devis 1", IFERROR(VALUE(TRIM(SUBSTITUTE(AM38,CHAR(160),""))),0),TRIM(SUBSTITUTE($AU38,CHAR(160),""))="Devis 2", IFERROR(VALUE(TRIM(SUBSTITUTE(AP38,CHAR(160),""))),0),TRIM(SUBSTITUTE($AU38,CHAR(160),""))="Devis 3", IFERROR(VALUE(TRIM(SUBSTITUTE(AS38,CHAR(160),""))),0)),0) * IFERROR(VALUE(TRIM(SUBSTITUTE($AC38,CHAR(160),""))),0))))</f>
        <v/>
      </c>
      <c r="BB38" s="55" t="str" cm="1">
        <f t="array" ref="BB38">IF($AC38="","",IF(IFERROR(_xlfn.IFS($AU38="Devis 1",IFERROR(VALUE(TRIM(SUBSTITUTE(AN38,CHAR(160),""))),0),$AU38="Devis 2",IFERROR(VALUE(TRIM(SUBSTITUTE(AQ38,CHAR(160),""))),0),$AU38="Devis 3",IFERROR(VALUE(TRIM(SUBSTITUTE(AT38,CHAR(160),""))),0)),0)*IFERROR(VALUE(TRIM(SUBSTITUTE($AC38,CHAR(160),""))),0)=0,"",IFERROR(_xlfn.IFS($AU38="Devis 1",IFERROR(VALUE(TRIM(SUBSTITUTE(AN38,CHAR(160),""))),0),$AU38="Devis 2",IFERROR(VALUE(TRIM(SUBSTITUTE(AQ38,CHAR(160),""))),0),$AU38="Devis 3",IFERROR(VALUE(TRIM(SUBSTITUTE(AT38,CHAR(160),""))),0)),0)*IFERROR(VALUE(TRIM(SUBSTITUTE($AC38,CHAR(160),""))),0)))</f>
        <v/>
      </c>
      <c r="BC38" s="34"/>
      <c r="BD38" s="8" t="str" cm="1">
        <f t="array" ref="BD38">IF(OR(BB38="",AY38="",AZ38="",AW38="",BA38="",AX38=""),"",_xlfn.IFS((IFERROR(VALUE(TRIM(SUBSTITUTE(BB38,CHAR(160),""))),0))&gt;(IFERROR(VALUE(TRIM(SUBSTITUTE(AY38,CHAR(160),""))),0)),"KO : Le montant retenu TTC est supérieur au montant raisonnable TTC. Merci de revoir la ligne de dépense ou plafonner son montant.",(IFERROR(VALUE(TRIM(SUBSTITUTE(AZ38,CHAR(160),""))),0))&gt;(IFERROR(VALUE(TRIM(SUBSTITUTE(AW38,CHAR(160),""))),0)),"Attention : Le montant retenu HT est supérieur au montant HT raisonnable. Merci de revoir la ligne de dépense, plafonner son montant, ou justifier la reventillation HT / TVA.",(IFERROR(VALUE(TRIM(SUBSTITUTE(BA38,CHAR(160),""))),0))&gt;(IFERROR(VALUE(TRIM(SUBSTITUTE(AX38,CHAR(160),""))),0)),"Attention : Le montant TVA retenu est supérieur au montant TVA raisonnable. Merci de revoir la ligne de dépense, plafonner son montant, ou justifier la reventillation HT / TVA.",(IFERROR(VALUE(TRIM(SUBSTITUTE(BB38,CHAR(160),""))),0))=0,"",(IFERROR(VALUE(TRIM(SUBSTITUTE(AY38,CHAR(160),""))),0))=(IFERROR(VALUE(TRIM(SUBSTITUTE(BB38,CHAR(160),""))),0)),"OK",(IFERROR(VALUE(TRIM(SUBSTITUTE(AY38,CHAR(160),""))),0))&gt;(IFERROR(VALUE(TRIM(SUBSTITUTE(BB38,CHAR(160),""))),0))," OK : Montant instruit inférieur au montant raisonnable.",TRUE,""))</f>
        <v/>
      </c>
      <c r="BE38" s="139" t="str" cm="1">
        <f t="array" ref="BE38">IF(OR(BB38="",Y38="",AZ38="",W38="",BA38="",X38=""),"",_xlfn.IFS((IFERROR(VALUE(TRIM(SUBSTITUTE(BB38,CHAR(160),""))),0))&gt;(IFERROR(VALUE(TRIM(SUBSTITUTE(Y38,CHAR(160),""))),0)),"KO : Le montant retenu TTC est supérieur au montant présenté TTC. Merci de revoir la ligne de dépense ou plafonner son montant.",(IFERROR(VALUE(TRIM(SUBSTITUTE(AZ38,CHAR(160),""))),0))&gt;(IFERROR(VALUE(TRIM(SUBSTITUTE(W38,CHAR(160),""))),0)),"Attention : Le montant retenu HT est supérieur au montant HT présenté. Merci de revoir la ligne de dépense,plafonner son montant,ou justifier la reventillation HT/TVA.",(IFERROR(VALUE(TRIM(SUBSTITUTE(BA38,CHAR(160),""))),0))&gt;(IFERROR(VALUE(TRIM(SUBSTITUTE(X38,CHAR(160),""))),0)),"Attention : Le montant TVA retenu est supérieur au montant TVA présenté. Merci de revoir la ligne de dépense,plafonner son montant,ou justifier la reventillation HT/TVA.",(IFERROR(VALUE(TRIM(SUBSTITUTE(Y38,CHAR(160),""))),0))=0,"",(IFERROR(VALUE(TRIM(SUBSTITUTE(BB38,CHAR(160),""))),0))=(IFERROR(VALUE(TRIM(SUBSTITUTE(Y38,CHAR(160),""))),0)),"OK",
OR((IFERROR(VALUE(TRIM(SUBSTITUTE(BB38,CHAR(160),""))),0))=0,(IFERROR(VALUE(TRIM(SUBSTITUTE(AZ38,CHAR(160),""))),0))=0),"Attention : montant présenté entièrement écarté",(IFERROR(VALUE(TRIM(SUBSTITUTE(BB38,CHAR(160),""))),0))&lt;(IFERROR(VALUE(TRIM(SUBSTITUTE(Y38,CHAR(160),""))),0)),"Attention : montant présenté partiellement écarté",TRUE,""))</f>
        <v/>
      </c>
      <c r="BF38" s="33" t="str">
        <f t="shared" si="27"/>
        <v/>
      </c>
      <c r="BG38" s="33" t="str">
        <f t="shared" si="28"/>
        <v/>
      </c>
      <c r="BH38" s="10" t="str">
        <f t="shared" si="29"/>
        <v/>
      </c>
    </row>
    <row r="39" spans="1:60" ht="15" customHeight="1">
      <c r="A39" s="52">
        <v>28</v>
      </c>
      <c r="B39" s="539"/>
      <c r="C39" s="206"/>
      <c r="D39" s="208"/>
      <c r="E39" s="206"/>
      <c r="F39" s="206"/>
      <c r="G39" s="117"/>
      <c r="H39" s="117"/>
      <c r="I39" s="117"/>
      <c r="J39" s="117"/>
      <c r="K39" s="206"/>
      <c r="L39" s="206"/>
      <c r="M39" s="100"/>
      <c r="N39" s="4"/>
      <c r="O39" s="27" t="str">
        <f t="shared" si="0"/>
        <v/>
      </c>
      <c r="P39" s="5"/>
      <c r="Q39" s="4"/>
      <c r="R39" s="27" t="str">
        <f t="shared" si="1"/>
        <v/>
      </c>
      <c r="S39" s="6"/>
      <c r="T39" s="4"/>
      <c r="U39" s="101" t="str">
        <f t="shared" si="2"/>
        <v/>
      </c>
      <c r="V39" s="110"/>
      <c r="W39" s="109" t="str" cm="1">
        <f t="array" ref="W39">IF((_xlfn.IFS(TRIM(SUBSTITUTE(V39,CHAR(160),""))="Devis 1",IFERROR(VALUE(TRIM(SUBSTITUTE(M39,CHAR(160),""))),0),TRIM(SUBSTITUTE(V39,CHAR(160),""))="Devis 2",IFERROR(VALUE(TRIM(SUBSTITUTE(P39,CHAR(160),""))),0),TRIM(SUBSTITUTE(V39,CHAR(160),""))="Devis 3",IFERROR(VALUE(TRIM(SUBSTITUTE(S39,CHAR(160),""))),0),TRUE,0)*IFERROR(VALUE(TRIM(SUBSTITUTE(D39,CHAR(160),""))),0))=0,"",_xlfn.IFS(TRIM(SUBSTITUTE(V39,CHAR(160),""))="Devis 1",IFERROR(VALUE(TRIM(SUBSTITUTE(M39,CHAR(160),""))),0),TRIM(SUBSTITUTE(V39,CHAR(160),""))="Devis 2",IFERROR(VALUE(TRIM(SUBSTITUTE(P39,CHAR(160),""))),0),TRIM(SUBSTITUTE(V39,CHAR(160),""))="Devis 3",IFERROR(VALUE(TRIM(SUBSTITUTE(S39,CHAR(160),""))),0),TRUE,0)*IFERROR(VALUE(TRIM(SUBSTITUTE(D39,CHAR(160),""))),0))</f>
        <v/>
      </c>
      <c r="X39" s="54" t="str" cm="1">
        <f t="array" ref="X39">IF(_xlfn.IFS(TRIM(SUBSTITUTE(V39,CHAR(160),""))="Devis 1",IFERROR(VALUE(TRIM(SUBSTITUTE(N39,CHAR(160),""))),0),TRIM(SUBSTITUTE(V39,CHAR(160),""))="Devis 2",IFERROR(VALUE(TRIM(SUBSTITUTE(Q39,CHAR(160),""))),0),TRIM(SUBSTITUTE(V39,CHAR(160),""))="Devis 3",IFERROR(VALUE(TRIM(SUBSTITUTE(T39,CHAR(160),""))),0),TRUE,0)*IFERROR(VALUE(TRIM(SUBSTITUTE(D39,CHAR(160),""))),0)=0,IF(W39&lt;&gt;"",0,""),_xlfn.IFS(TRIM(SUBSTITUTE(V39,CHAR(160),""))="Devis 1",IFERROR(VALUE(TRIM(SUBSTITUTE(N39,CHAR(160),""))),0),TRIM(SUBSTITUTE(V39,CHAR(160),""))="Devis 2",IFERROR(VALUE(TRIM(SUBSTITUTE(Q39,CHAR(160),""))),0),TRIM(SUBSTITUTE(V39,CHAR(160),""))="Devis 3",IFERROR(VALUE(TRIM(SUBSTITUTE(T39,CHAR(160),""))),0),TRUE,0)*IFERROR(VALUE(TRIM(SUBSTITUTE(D39,CHAR(160),""))),0))</f>
        <v/>
      </c>
      <c r="Y39" s="112" t="str">
        <f t="shared" si="3"/>
        <v/>
      </c>
      <c r="Z39" s="113"/>
      <c r="AA39" s="130" t="str">
        <f t="shared" si="4"/>
        <v/>
      </c>
      <c r="AB39" s="130" t="str">
        <f t="shared" si="5"/>
        <v/>
      </c>
      <c r="AC39" s="130" t="str">
        <f t="shared" si="6"/>
        <v/>
      </c>
      <c r="AD39" s="130" t="str">
        <f t="shared" si="7"/>
        <v/>
      </c>
      <c r="AE39" s="130" t="str">
        <f t="shared" si="8"/>
        <v/>
      </c>
      <c r="AF39" s="130" t="str">
        <f t="shared" si="9"/>
        <v/>
      </c>
      <c r="AG39" s="130" t="str">
        <f t="shared" si="10"/>
        <v/>
      </c>
      <c r="AH39" s="130" t="str">
        <f t="shared" si="11"/>
        <v/>
      </c>
      <c r="AI39" s="130"/>
      <c r="AJ39" s="130" t="str">
        <f t="shared" si="12"/>
        <v/>
      </c>
      <c r="AK39" s="130" t="str">
        <f t="shared" si="13"/>
        <v/>
      </c>
      <c r="AL39" s="29" t="str">
        <f t="shared" si="14"/>
        <v/>
      </c>
      <c r="AM39" s="9" t="str">
        <f t="shared" si="15"/>
        <v/>
      </c>
      <c r="AN39" s="27" t="str">
        <f t="shared" si="16"/>
        <v/>
      </c>
      <c r="AO39" s="30" t="str">
        <f t="shared" si="17"/>
        <v/>
      </c>
      <c r="AP39" s="9" t="str">
        <f t="shared" si="18"/>
        <v/>
      </c>
      <c r="AQ39" s="27" t="str">
        <f t="shared" si="19"/>
        <v/>
      </c>
      <c r="AR39" s="31" t="str">
        <f t="shared" si="20"/>
        <v/>
      </c>
      <c r="AS39" s="9" t="str">
        <f t="shared" si="21"/>
        <v/>
      </c>
      <c r="AT39" s="32" t="str">
        <f t="shared" si="22"/>
        <v/>
      </c>
      <c r="AU39" s="28" t="str">
        <f t="shared" si="23"/>
        <v/>
      </c>
      <c r="AV39" s="136"/>
      <c r="AW39" s="33" t="str">
        <f t="shared" si="24"/>
        <v/>
      </c>
      <c r="AX39" s="33" t="str">
        <f t="shared" si="25"/>
        <v/>
      </c>
      <c r="AY39" s="33" t="str">
        <f t="shared" si="26"/>
        <v/>
      </c>
      <c r="AZ39" s="55" t="str" cm="1">
        <f t="array" ref="AZ39">IF($AC39="","",IF((IFERROR(_xlfn.IFS($AU39="Devis 1",(IFERROR(VALUE(TRIM(SUBSTITUTE(AL39,CHAR(160),""))),0)),$AU39="Devis 2",(IFERROR(VALUE(TRIM(SUBSTITUTE(AO39,CHAR(160),""))),0)),$AU39="Devis 3",(IFERROR(VALUE(TRIM(SUBSTITUTE(AR39,CHAR(160),""))),0))),0))*(IFERROR(VALUE(TRIM(SUBSTITUTE($AC39,CHAR(160),""))),0))=0,"",(IFERROR(_xlfn.IFS($AU39="Devis 1",(IFERROR(VALUE(TRIM(SUBSTITUTE(AL39,CHAR(160),""))),0)),$AU39="Devis 2",(IFERROR(VALUE(TRIM(SUBSTITUTE(AO39,CHAR(160),""))),0)),$AU39="Devis 3",(IFERROR(VALUE(TRIM(SUBSTITUTE(AR39,CHAR(160),""))),0))),0))*(IFERROR(VALUE(TRIM(SUBSTITUTE($AC39,CHAR(160),""))),0))))</f>
        <v/>
      </c>
      <c r="BA39" s="55" t="str" cm="1">
        <f t="array" ref="BA39">IF($AC39="","",IF((IFERROR(_xlfn.IFS(TRIM(SUBSTITUTE($AU39,CHAR(160),""))="Devis 1", IFERROR(VALUE(TRIM(SUBSTITUTE(AM39,CHAR(160),""))),0),TRIM(SUBSTITUTE($AU39,CHAR(160),""))="Devis 2", IFERROR(VALUE(TRIM(SUBSTITUTE(AP39,CHAR(160),""))),0),TRIM(SUBSTITUTE($AU39,CHAR(160),""))="Devis 3", IFERROR(VALUE(TRIM(SUBSTITUTE(AS39,CHAR(160),""))),0)),0) * IFERROR(VALUE(TRIM(SUBSTITUTE($AC39,CHAR(160),""))),0)) = 0,IF(AZ39&lt;&gt;"",0,""),(IFERROR(_xlfn.IFS(TRIM(SUBSTITUTE($AU39,CHAR(160),""))="Devis 1", IFERROR(VALUE(TRIM(SUBSTITUTE(AM39,CHAR(160),""))),0),TRIM(SUBSTITUTE($AU39,CHAR(160),""))="Devis 2", IFERROR(VALUE(TRIM(SUBSTITUTE(AP39,CHAR(160),""))),0),TRIM(SUBSTITUTE($AU39,CHAR(160),""))="Devis 3", IFERROR(VALUE(TRIM(SUBSTITUTE(AS39,CHAR(160),""))),0)),0) * IFERROR(VALUE(TRIM(SUBSTITUTE($AC39,CHAR(160),""))),0))))</f>
        <v/>
      </c>
      <c r="BB39" s="55" t="str" cm="1">
        <f t="array" ref="BB39">IF($AC39="","",IF(IFERROR(_xlfn.IFS($AU39="Devis 1",IFERROR(VALUE(TRIM(SUBSTITUTE(AN39,CHAR(160),""))),0),$AU39="Devis 2",IFERROR(VALUE(TRIM(SUBSTITUTE(AQ39,CHAR(160),""))),0),$AU39="Devis 3",IFERROR(VALUE(TRIM(SUBSTITUTE(AT39,CHAR(160),""))),0)),0)*IFERROR(VALUE(TRIM(SUBSTITUTE($AC39,CHAR(160),""))),0)=0,"",IFERROR(_xlfn.IFS($AU39="Devis 1",IFERROR(VALUE(TRIM(SUBSTITUTE(AN39,CHAR(160),""))),0),$AU39="Devis 2",IFERROR(VALUE(TRIM(SUBSTITUTE(AQ39,CHAR(160),""))),0),$AU39="Devis 3",IFERROR(VALUE(TRIM(SUBSTITUTE(AT39,CHAR(160),""))),0)),0)*IFERROR(VALUE(TRIM(SUBSTITUTE($AC39,CHAR(160),""))),0)))</f>
        <v/>
      </c>
      <c r="BC39" s="34"/>
      <c r="BD39" s="8" t="str" cm="1">
        <f t="array" ref="BD39">IF(OR(BB39="",AY39="",AZ39="",AW39="",BA39="",AX39=""),"",_xlfn.IFS((IFERROR(VALUE(TRIM(SUBSTITUTE(BB39,CHAR(160),""))),0))&gt;(IFERROR(VALUE(TRIM(SUBSTITUTE(AY39,CHAR(160),""))),0)),"KO : Le montant retenu TTC est supérieur au montant raisonnable TTC. Merci de revoir la ligne de dépense ou plafonner son montant.",(IFERROR(VALUE(TRIM(SUBSTITUTE(AZ39,CHAR(160),""))),0))&gt;(IFERROR(VALUE(TRIM(SUBSTITUTE(AW39,CHAR(160),""))),0)),"Attention : Le montant retenu HT est supérieur au montant HT raisonnable. Merci de revoir la ligne de dépense, plafonner son montant, ou justifier la reventillation HT / TVA.",(IFERROR(VALUE(TRIM(SUBSTITUTE(BA39,CHAR(160),""))),0))&gt;(IFERROR(VALUE(TRIM(SUBSTITUTE(AX39,CHAR(160),""))),0)),"Attention : Le montant TVA retenu est supérieur au montant TVA raisonnable. Merci de revoir la ligne de dépense, plafonner son montant, ou justifier la reventillation HT / TVA.",(IFERROR(VALUE(TRIM(SUBSTITUTE(BB39,CHAR(160),""))),0))=0,"",(IFERROR(VALUE(TRIM(SUBSTITUTE(AY39,CHAR(160),""))),0))=(IFERROR(VALUE(TRIM(SUBSTITUTE(BB39,CHAR(160),""))),0)),"OK",(IFERROR(VALUE(TRIM(SUBSTITUTE(AY39,CHAR(160),""))),0))&gt;(IFERROR(VALUE(TRIM(SUBSTITUTE(BB39,CHAR(160),""))),0))," OK : Montant instruit inférieur au montant raisonnable.",TRUE,""))</f>
        <v/>
      </c>
      <c r="BE39" s="139" t="str" cm="1">
        <f t="array" ref="BE39">IF(OR(BB39="",Y39="",AZ39="",W39="",BA39="",X39=""),"",_xlfn.IFS((IFERROR(VALUE(TRIM(SUBSTITUTE(BB39,CHAR(160),""))),0))&gt;(IFERROR(VALUE(TRIM(SUBSTITUTE(Y39,CHAR(160),""))),0)),"KO : Le montant retenu TTC est supérieur au montant présenté TTC. Merci de revoir la ligne de dépense ou plafonner son montant.",(IFERROR(VALUE(TRIM(SUBSTITUTE(AZ39,CHAR(160),""))),0))&gt;(IFERROR(VALUE(TRIM(SUBSTITUTE(W39,CHAR(160),""))),0)),"Attention : Le montant retenu HT est supérieur au montant HT présenté. Merci de revoir la ligne de dépense,plafonner son montant,ou justifier la reventillation HT/TVA.",(IFERROR(VALUE(TRIM(SUBSTITUTE(BA39,CHAR(160),""))),0))&gt;(IFERROR(VALUE(TRIM(SUBSTITUTE(X39,CHAR(160),""))),0)),"Attention : Le montant TVA retenu est supérieur au montant TVA présenté. Merci de revoir la ligne de dépense,plafonner son montant,ou justifier la reventillation HT/TVA.",(IFERROR(VALUE(TRIM(SUBSTITUTE(Y39,CHAR(160),""))),0))=0,"",(IFERROR(VALUE(TRIM(SUBSTITUTE(BB39,CHAR(160),""))),0))=(IFERROR(VALUE(TRIM(SUBSTITUTE(Y39,CHAR(160),""))),0)),"OK",
OR((IFERROR(VALUE(TRIM(SUBSTITUTE(BB39,CHAR(160),""))),0))=0,(IFERROR(VALUE(TRIM(SUBSTITUTE(AZ39,CHAR(160),""))),0))=0),"Attention : montant présenté entièrement écarté",(IFERROR(VALUE(TRIM(SUBSTITUTE(BB39,CHAR(160),""))),0))&lt;(IFERROR(VALUE(TRIM(SUBSTITUTE(Y39,CHAR(160),""))),0)),"Attention : montant présenté partiellement écarté",TRUE,""))</f>
        <v/>
      </c>
      <c r="BF39" s="33" t="str">
        <f t="shared" si="27"/>
        <v/>
      </c>
      <c r="BG39" s="33" t="str">
        <f t="shared" si="28"/>
        <v/>
      </c>
      <c r="BH39" s="10" t="str">
        <f t="shared" si="29"/>
        <v/>
      </c>
    </row>
    <row r="40" spans="1:60" ht="15" customHeight="1">
      <c r="A40" s="52">
        <v>29</v>
      </c>
      <c r="B40" s="539"/>
      <c r="C40" s="206"/>
      <c r="D40" s="208"/>
      <c r="E40" s="206"/>
      <c r="F40" s="206"/>
      <c r="G40" s="117"/>
      <c r="H40" s="117"/>
      <c r="I40" s="117"/>
      <c r="J40" s="117"/>
      <c r="K40" s="206"/>
      <c r="L40" s="206"/>
      <c r="M40" s="100"/>
      <c r="N40" s="4"/>
      <c r="O40" s="27" t="str">
        <f t="shared" si="0"/>
        <v/>
      </c>
      <c r="P40" s="5"/>
      <c r="Q40" s="4"/>
      <c r="R40" s="27" t="str">
        <f t="shared" si="1"/>
        <v/>
      </c>
      <c r="S40" s="6"/>
      <c r="T40" s="4"/>
      <c r="U40" s="101" t="str">
        <f t="shared" si="2"/>
        <v/>
      </c>
      <c r="V40" s="110"/>
      <c r="W40" s="109" t="str" cm="1">
        <f t="array" ref="W40">IF((_xlfn.IFS(TRIM(SUBSTITUTE(V40,CHAR(160),""))="Devis 1",IFERROR(VALUE(TRIM(SUBSTITUTE(M40,CHAR(160),""))),0),TRIM(SUBSTITUTE(V40,CHAR(160),""))="Devis 2",IFERROR(VALUE(TRIM(SUBSTITUTE(P40,CHAR(160),""))),0),TRIM(SUBSTITUTE(V40,CHAR(160),""))="Devis 3",IFERROR(VALUE(TRIM(SUBSTITUTE(S40,CHAR(160),""))),0),TRUE,0)*IFERROR(VALUE(TRIM(SUBSTITUTE(D40,CHAR(160),""))),0))=0,"",_xlfn.IFS(TRIM(SUBSTITUTE(V40,CHAR(160),""))="Devis 1",IFERROR(VALUE(TRIM(SUBSTITUTE(M40,CHAR(160),""))),0),TRIM(SUBSTITUTE(V40,CHAR(160),""))="Devis 2",IFERROR(VALUE(TRIM(SUBSTITUTE(P40,CHAR(160),""))),0),TRIM(SUBSTITUTE(V40,CHAR(160),""))="Devis 3",IFERROR(VALUE(TRIM(SUBSTITUTE(S40,CHAR(160),""))),0),TRUE,0)*IFERROR(VALUE(TRIM(SUBSTITUTE(D40,CHAR(160),""))),0))</f>
        <v/>
      </c>
      <c r="X40" s="54" t="str" cm="1">
        <f t="array" ref="X40">IF(_xlfn.IFS(TRIM(SUBSTITUTE(V40,CHAR(160),""))="Devis 1",IFERROR(VALUE(TRIM(SUBSTITUTE(N40,CHAR(160),""))),0),TRIM(SUBSTITUTE(V40,CHAR(160),""))="Devis 2",IFERROR(VALUE(TRIM(SUBSTITUTE(Q40,CHAR(160),""))),0),TRIM(SUBSTITUTE(V40,CHAR(160),""))="Devis 3",IFERROR(VALUE(TRIM(SUBSTITUTE(T40,CHAR(160),""))),0),TRUE,0)*IFERROR(VALUE(TRIM(SUBSTITUTE(D40,CHAR(160),""))),0)=0,IF(W40&lt;&gt;"",0,""),_xlfn.IFS(TRIM(SUBSTITUTE(V40,CHAR(160),""))="Devis 1",IFERROR(VALUE(TRIM(SUBSTITUTE(N40,CHAR(160),""))),0),TRIM(SUBSTITUTE(V40,CHAR(160),""))="Devis 2",IFERROR(VALUE(TRIM(SUBSTITUTE(Q40,CHAR(160),""))),0),TRIM(SUBSTITUTE(V40,CHAR(160),""))="Devis 3",IFERROR(VALUE(TRIM(SUBSTITUTE(T40,CHAR(160),""))),0),TRUE,0)*IFERROR(VALUE(TRIM(SUBSTITUTE(D40,CHAR(160),""))),0))</f>
        <v/>
      </c>
      <c r="Y40" s="112" t="str">
        <f t="shared" si="3"/>
        <v/>
      </c>
      <c r="Z40" s="113"/>
      <c r="AA40" s="130" t="str">
        <f t="shared" si="4"/>
        <v/>
      </c>
      <c r="AB40" s="130" t="str">
        <f t="shared" si="5"/>
        <v/>
      </c>
      <c r="AC40" s="130" t="str">
        <f t="shared" si="6"/>
        <v/>
      </c>
      <c r="AD40" s="130" t="str">
        <f t="shared" si="7"/>
        <v/>
      </c>
      <c r="AE40" s="130" t="str">
        <f t="shared" si="8"/>
        <v/>
      </c>
      <c r="AF40" s="130" t="str">
        <f t="shared" si="9"/>
        <v/>
      </c>
      <c r="AG40" s="130" t="str">
        <f t="shared" si="10"/>
        <v/>
      </c>
      <c r="AH40" s="130" t="str">
        <f t="shared" si="11"/>
        <v/>
      </c>
      <c r="AI40" s="130"/>
      <c r="AJ40" s="130" t="str">
        <f t="shared" si="12"/>
        <v/>
      </c>
      <c r="AK40" s="130" t="str">
        <f t="shared" si="13"/>
        <v/>
      </c>
      <c r="AL40" s="29" t="str">
        <f t="shared" si="14"/>
        <v/>
      </c>
      <c r="AM40" s="9" t="str">
        <f t="shared" si="15"/>
        <v/>
      </c>
      <c r="AN40" s="27" t="str">
        <f t="shared" si="16"/>
        <v/>
      </c>
      <c r="AO40" s="30" t="str">
        <f t="shared" si="17"/>
        <v/>
      </c>
      <c r="AP40" s="9" t="str">
        <f t="shared" si="18"/>
        <v/>
      </c>
      <c r="AQ40" s="27" t="str">
        <f t="shared" si="19"/>
        <v/>
      </c>
      <c r="AR40" s="31" t="str">
        <f t="shared" si="20"/>
        <v/>
      </c>
      <c r="AS40" s="9" t="str">
        <f t="shared" si="21"/>
        <v/>
      </c>
      <c r="AT40" s="32" t="str">
        <f t="shared" si="22"/>
        <v/>
      </c>
      <c r="AU40" s="28" t="str">
        <f t="shared" si="23"/>
        <v/>
      </c>
      <c r="AV40" s="136"/>
      <c r="AW40" s="33" t="str">
        <f t="shared" si="24"/>
        <v/>
      </c>
      <c r="AX40" s="33" t="str">
        <f t="shared" si="25"/>
        <v/>
      </c>
      <c r="AY40" s="33" t="str">
        <f t="shared" si="26"/>
        <v/>
      </c>
      <c r="AZ40" s="55" t="str" cm="1">
        <f t="array" ref="AZ40">IF($AC40="","",IF((IFERROR(_xlfn.IFS($AU40="Devis 1",(IFERROR(VALUE(TRIM(SUBSTITUTE(AL40,CHAR(160),""))),0)),$AU40="Devis 2",(IFERROR(VALUE(TRIM(SUBSTITUTE(AO40,CHAR(160),""))),0)),$AU40="Devis 3",(IFERROR(VALUE(TRIM(SUBSTITUTE(AR40,CHAR(160),""))),0))),0))*(IFERROR(VALUE(TRIM(SUBSTITUTE($AC40,CHAR(160),""))),0))=0,"",(IFERROR(_xlfn.IFS($AU40="Devis 1",(IFERROR(VALUE(TRIM(SUBSTITUTE(AL40,CHAR(160),""))),0)),$AU40="Devis 2",(IFERROR(VALUE(TRIM(SUBSTITUTE(AO40,CHAR(160),""))),0)),$AU40="Devis 3",(IFERROR(VALUE(TRIM(SUBSTITUTE(AR40,CHAR(160),""))),0))),0))*(IFERROR(VALUE(TRIM(SUBSTITUTE($AC40,CHAR(160),""))),0))))</f>
        <v/>
      </c>
      <c r="BA40" s="55" t="str" cm="1">
        <f t="array" ref="BA40">IF($AC40="","",IF((IFERROR(_xlfn.IFS(TRIM(SUBSTITUTE($AU40,CHAR(160),""))="Devis 1", IFERROR(VALUE(TRIM(SUBSTITUTE(AM40,CHAR(160),""))),0),TRIM(SUBSTITUTE($AU40,CHAR(160),""))="Devis 2", IFERROR(VALUE(TRIM(SUBSTITUTE(AP40,CHAR(160),""))),0),TRIM(SUBSTITUTE($AU40,CHAR(160),""))="Devis 3", IFERROR(VALUE(TRIM(SUBSTITUTE(AS40,CHAR(160),""))),0)),0) * IFERROR(VALUE(TRIM(SUBSTITUTE($AC40,CHAR(160),""))),0)) = 0,IF(AZ40&lt;&gt;"",0,""),(IFERROR(_xlfn.IFS(TRIM(SUBSTITUTE($AU40,CHAR(160),""))="Devis 1", IFERROR(VALUE(TRIM(SUBSTITUTE(AM40,CHAR(160),""))),0),TRIM(SUBSTITUTE($AU40,CHAR(160),""))="Devis 2", IFERROR(VALUE(TRIM(SUBSTITUTE(AP40,CHAR(160),""))),0),TRIM(SUBSTITUTE($AU40,CHAR(160),""))="Devis 3", IFERROR(VALUE(TRIM(SUBSTITUTE(AS40,CHAR(160),""))),0)),0) * IFERROR(VALUE(TRIM(SUBSTITUTE($AC40,CHAR(160),""))),0))))</f>
        <v/>
      </c>
      <c r="BB40" s="55" t="str" cm="1">
        <f t="array" ref="BB40">IF($AC40="","",IF(IFERROR(_xlfn.IFS($AU40="Devis 1",IFERROR(VALUE(TRIM(SUBSTITUTE(AN40,CHAR(160),""))),0),$AU40="Devis 2",IFERROR(VALUE(TRIM(SUBSTITUTE(AQ40,CHAR(160),""))),0),$AU40="Devis 3",IFERROR(VALUE(TRIM(SUBSTITUTE(AT40,CHAR(160),""))),0)),0)*IFERROR(VALUE(TRIM(SUBSTITUTE($AC40,CHAR(160),""))),0)=0,"",IFERROR(_xlfn.IFS($AU40="Devis 1",IFERROR(VALUE(TRIM(SUBSTITUTE(AN40,CHAR(160),""))),0),$AU40="Devis 2",IFERROR(VALUE(TRIM(SUBSTITUTE(AQ40,CHAR(160),""))),0),$AU40="Devis 3",IFERROR(VALUE(TRIM(SUBSTITUTE(AT40,CHAR(160),""))),0)),0)*IFERROR(VALUE(TRIM(SUBSTITUTE($AC40,CHAR(160),""))),0)))</f>
        <v/>
      </c>
      <c r="BC40" s="34"/>
      <c r="BD40" s="8" t="str" cm="1">
        <f t="array" ref="BD40">IF(OR(BB40="",AY40="",AZ40="",AW40="",BA40="",AX40=""),"",_xlfn.IFS((IFERROR(VALUE(TRIM(SUBSTITUTE(BB40,CHAR(160),""))),0))&gt;(IFERROR(VALUE(TRIM(SUBSTITUTE(AY40,CHAR(160),""))),0)),"KO : Le montant retenu TTC est supérieur au montant raisonnable TTC. Merci de revoir la ligne de dépense ou plafonner son montant.",(IFERROR(VALUE(TRIM(SUBSTITUTE(AZ40,CHAR(160),""))),0))&gt;(IFERROR(VALUE(TRIM(SUBSTITUTE(AW40,CHAR(160),""))),0)),"Attention : Le montant retenu HT est supérieur au montant HT raisonnable. Merci de revoir la ligne de dépense, plafonner son montant, ou justifier la reventillation HT / TVA.",(IFERROR(VALUE(TRIM(SUBSTITUTE(BA40,CHAR(160),""))),0))&gt;(IFERROR(VALUE(TRIM(SUBSTITUTE(AX40,CHAR(160),""))),0)),"Attention : Le montant TVA retenu est supérieur au montant TVA raisonnable. Merci de revoir la ligne de dépense, plafonner son montant, ou justifier la reventillation HT / TVA.",(IFERROR(VALUE(TRIM(SUBSTITUTE(BB40,CHAR(160),""))),0))=0,"",(IFERROR(VALUE(TRIM(SUBSTITUTE(AY40,CHAR(160),""))),0))=(IFERROR(VALUE(TRIM(SUBSTITUTE(BB40,CHAR(160),""))),0)),"OK",(IFERROR(VALUE(TRIM(SUBSTITUTE(AY40,CHAR(160),""))),0))&gt;(IFERROR(VALUE(TRIM(SUBSTITUTE(BB40,CHAR(160),""))),0))," OK : Montant instruit inférieur au montant raisonnable.",TRUE,""))</f>
        <v/>
      </c>
      <c r="BE40" s="139" t="str" cm="1">
        <f t="array" ref="BE40">IF(OR(BB40="",Y40="",AZ40="",W40="",BA40="",X40=""),"",_xlfn.IFS((IFERROR(VALUE(TRIM(SUBSTITUTE(BB40,CHAR(160),""))),0))&gt;(IFERROR(VALUE(TRIM(SUBSTITUTE(Y40,CHAR(160),""))),0)),"KO : Le montant retenu TTC est supérieur au montant présenté TTC. Merci de revoir la ligne de dépense ou plafonner son montant.",(IFERROR(VALUE(TRIM(SUBSTITUTE(AZ40,CHAR(160),""))),0))&gt;(IFERROR(VALUE(TRIM(SUBSTITUTE(W40,CHAR(160),""))),0)),"Attention : Le montant retenu HT est supérieur au montant HT présenté. Merci de revoir la ligne de dépense,plafonner son montant,ou justifier la reventillation HT/TVA.",(IFERROR(VALUE(TRIM(SUBSTITUTE(BA40,CHAR(160),""))),0))&gt;(IFERROR(VALUE(TRIM(SUBSTITUTE(X40,CHAR(160),""))),0)),"Attention : Le montant TVA retenu est supérieur au montant TVA présenté. Merci de revoir la ligne de dépense,plafonner son montant,ou justifier la reventillation HT/TVA.",(IFERROR(VALUE(TRIM(SUBSTITUTE(Y40,CHAR(160),""))),0))=0,"",(IFERROR(VALUE(TRIM(SUBSTITUTE(BB40,CHAR(160),""))),0))=(IFERROR(VALUE(TRIM(SUBSTITUTE(Y40,CHAR(160),""))),0)),"OK",
OR((IFERROR(VALUE(TRIM(SUBSTITUTE(BB40,CHAR(160),""))),0))=0,(IFERROR(VALUE(TRIM(SUBSTITUTE(AZ40,CHAR(160),""))),0))=0),"Attention : montant présenté entièrement écarté",(IFERROR(VALUE(TRIM(SUBSTITUTE(BB40,CHAR(160),""))),0))&lt;(IFERROR(VALUE(TRIM(SUBSTITUTE(Y40,CHAR(160),""))),0)),"Attention : montant présenté partiellement écarté",TRUE,""))</f>
        <v/>
      </c>
      <c r="BF40" s="33" t="str">
        <f t="shared" si="27"/>
        <v/>
      </c>
      <c r="BG40" s="33" t="str">
        <f t="shared" si="28"/>
        <v/>
      </c>
      <c r="BH40" s="10" t="str">
        <f t="shared" si="29"/>
        <v/>
      </c>
    </row>
    <row r="41" spans="1:60" ht="15" customHeight="1">
      <c r="A41" s="52">
        <v>30</v>
      </c>
      <c r="B41" s="539"/>
      <c r="C41" s="117"/>
      <c r="D41" s="118"/>
      <c r="E41" s="117"/>
      <c r="F41" s="117"/>
      <c r="G41" s="117"/>
      <c r="H41" s="117"/>
      <c r="I41" s="117"/>
      <c r="J41" s="117"/>
      <c r="K41" s="117"/>
      <c r="L41" s="117"/>
      <c r="M41" s="100"/>
      <c r="N41" s="4"/>
      <c r="O41" s="27" t="str">
        <f t="shared" si="0"/>
        <v/>
      </c>
      <c r="P41" s="5"/>
      <c r="Q41" s="4"/>
      <c r="R41" s="27" t="str">
        <f t="shared" si="1"/>
        <v/>
      </c>
      <c r="S41" s="6"/>
      <c r="T41" s="4"/>
      <c r="U41" s="101" t="str">
        <f t="shared" si="2"/>
        <v/>
      </c>
      <c r="V41" s="110"/>
      <c r="W41" s="109" t="str" cm="1">
        <f t="array" ref="W41">IF((_xlfn.IFS(TRIM(SUBSTITUTE(V41,CHAR(160),""))="Devis 1",IFERROR(VALUE(TRIM(SUBSTITUTE(M41,CHAR(160),""))),0),TRIM(SUBSTITUTE(V41,CHAR(160),""))="Devis 2",IFERROR(VALUE(TRIM(SUBSTITUTE(P41,CHAR(160),""))),0),TRIM(SUBSTITUTE(V41,CHAR(160),""))="Devis 3",IFERROR(VALUE(TRIM(SUBSTITUTE(S41,CHAR(160),""))),0),TRUE,0)*IFERROR(VALUE(TRIM(SUBSTITUTE(D41,CHAR(160),""))),0))=0,"",_xlfn.IFS(TRIM(SUBSTITUTE(V41,CHAR(160),""))="Devis 1",IFERROR(VALUE(TRIM(SUBSTITUTE(M41,CHAR(160),""))),0),TRIM(SUBSTITUTE(V41,CHAR(160),""))="Devis 2",IFERROR(VALUE(TRIM(SUBSTITUTE(P41,CHAR(160),""))),0),TRIM(SUBSTITUTE(V41,CHAR(160),""))="Devis 3",IFERROR(VALUE(TRIM(SUBSTITUTE(S41,CHAR(160),""))),0),TRUE,0)*IFERROR(VALUE(TRIM(SUBSTITUTE(D41,CHAR(160),""))),0))</f>
        <v/>
      </c>
      <c r="X41" s="54" t="str" cm="1">
        <f t="array" ref="X41">IF(_xlfn.IFS(TRIM(SUBSTITUTE(V41,CHAR(160),""))="Devis 1",IFERROR(VALUE(TRIM(SUBSTITUTE(N41,CHAR(160),""))),0),TRIM(SUBSTITUTE(V41,CHAR(160),""))="Devis 2",IFERROR(VALUE(TRIM(SUBSTITUTE(Q41,CHAR(160),""))),0),TRIM(SUBSTITUTE(V41,CHAR(160),""))="Devis 3",IFERROR(VALUE(TRIM(SUBSTITUTE(T41,CHAR(160),""))),0),TRUE,0)*IFERROR(VALUE(TRIM(SUBSTITUTE(D41,CHAR(160),""))),0)=0,IF(W41&lt;&gt;"",0,""),_xlfn.IFS(TRIM(SUBSTITUTE(V41,CHAR(160),""))="Devis 1",IFERROR(VALUE(TRIM(SUBSTITUTE(N41,CHAR(160),""))),0),TRIM(SUBSTITUTE(V41,CHAR(160),""))="Devis 2",IFERROR(VALUE(TRIM(SUBSTITUTE(Q41,CHAR(160),""))),0),TRIM(SUBSTITUTE(V41,CHAR(160),""))="Devis 3",IFERROR(VALUE(TRIM(SUBSTITUTE(T41,CHAR(160),""))),0),TRUE,0)*IFERROR(VALUE(TRIM(SUBSTITUTE(D41,CHAR(160),""))),0))</f>
        <v/>
      </c>
      <c r="Y41" s="112" t="str">
        <f t="shared" si="3"/>
        <v/>
      </c>
      <c r="Z41" s="113"/>
      <c r="AA41" s="130" t="str">
        <f t="shared" si="4"/>
        <v/>
      </c>
      <c r="AB41" s="130" t="str">
        <f t="shared" si="5"/>
        <v/>
      </c>
      <c r="AC41" s="130" t="str">
        <f t="shared" si="6"/>
        <v/>
      </c>
      <c r="AD41" s="130" t="str">
        <f t="shared" si="7"/>
        <v/>
      </c>
      <c r="AE41" s="130" t="str">
        <f t="shared" si="8"/>
        <v/>
      </c>
      <c r="AF41" s="130" t="str">
        <f t="shared" si="9"/>
        <v/>
      </c>
      <c r="AG41" s="130" t="str">
        <f t="shared" si="10"/>
        <v/>
      </c>
      <c r="AH41" s="130" t="str">
        <f t="shared" si="11"/>
        <v/>
      </c>
      <c r="AI41" s="130"/>
      <c r="AJ41" s="130" t="str">
        <f t="shared" si="12"/>
        <v/>
      </c>
      <c r="AK41" s="130" t="str">
        <f t="shared" si="13"/>
        <v/>
      </c>
      <c r="AL41" s="29" t="str">
        <f t="shared" si="14"/>
        <v/>
      </c>
      <c r="AM41" s="9" t="str">
        <f t="shared" si="15"/>
        <v/>
      </c>
      <c r="AN41" s="27" t="str">
        <f t="shared" si="16"/>
        <v/>
      </c>
      <c r="AO41" s="30" t="str">
        <f t="shared" si="17"/>
        <v/>
      </c>
      <c r="AP41" s="9" t="str">
        <f t="shared" si="18"/>
        <v/>
      </c>
      <c r="AQ41" s="27" t="str">
        <f t="shared" si="19"/>
        <v/>
      </c>
      <c r="AR41" s="31" t="str">
        <f t="shared" si="20"/>
        <v/>
      </c>
      <c r="AS41" s="9" t="str">
        <f t="shared" si="21"/>
        <v/>
      </c>
      <c r="AT41" s="32" t="str">
        <f t="shared" si="22"/>
        <v/>
      </c>
      <c r="AU41" s="28" t="str">
        <f t="shared" si="23"/>
        <v/>
      </c>
      <c r="AV41" s="136"/>
      <c r="AW41" s="33" t="str">
        <f t="shared" si="24"/>
        <v/>
      </c>
      <c r="AX41" s="33" t="str">
        <f t="shared" si="25"/>
        <v/>
      </c>
      <c r="AY41" s="33" t="str">
        <f t="shared" si="26"/>
        <v/>
      </c>
      <c r="AZ41" s="55" t="str" cm="1">
        <f t="array" ref="AZ41">IF($AC41="","",IF((IFERROR(_xlfn.IFS($AU41="Devis 1",(IFERROR(VALUE(TRIM(SUBSTITUTE(AL41,CHAR(160),""))),0)),$AU41="Devis 2",(IFERROR(VALUE(TRIM(SUBSTITUTE(AO41,CHAR(160),""))),0)),$AU41="Devis 3",(IFERROR(VALUE(TRIM(SUBSTITUTE(AR41,CHAR(160),""))),0))),0))*(IFERROR(VALUE(TRIM(SUBSTITUTE($AC41,CHAR(160),""))),0))=0,"",(IFERROR(_xlfn.IFS($AU41="Devis 1",(IFERROR(VALUE(TRIM(SUBSTITUTE(AL41,CHAR(160),""))),0)),$AU41="Devis 2",(IFERROR(VALUE(TRIM(SUBSTITUTE(AO41,CHAR(160),""))),0)),$AU41="Devis 3",(IFERROR(VALUE(TRIM(SUBSTITUTE(AR41,CHAR(160),""))),0))),0))*(IFERROR(VALUE(TRIM(SUBSTITUTE($AC41,CHAR(160),""))),0))))</f>
        <v/>
      </c>
      <c r="BA41" s="55" t="str" cm="1">
        <f t="array" ref="BA41">IF($AC41="","",IF((IFERROR(_xlfn.IFS(TRIM(SUBSTITUTE($AU41,CHAR(160),""))="Devis 1", IFERROR(VALUE(TRIM(SUBSTITUTE(AM41,CHAR(160),""))),0),TRIM(SUBSTITUTE($AU41,CHAR(160),""))="Devis 2", IFERROR(VALUE(TRIM(SUBSTITUTE(AP41,CHAR(160),""))),0),TRIM(SUBSTITUTE($AU41,CHAR(160),""))="Devis 3", IFERROR(VALUE(TRIM(SUBSTITUTE(AS41,CHAR(160),""))),0)),0) * IFERROR(VALUE(TRIM(SUBSTITUTE($AC41,CHAR(160),""))),0)) = 0,IF(AZ41&lt;&gt;"",0,""),(IFERROR(_xlfn.IFS(TRIM(SUBSTITUTE($AU41,CHAR(160),""))="Devis 1", IFERROR(VALUE(TRIM(SUBSTITUTE(AM41,CHAR(160),""))),0),TRIM(SUBSTITUTE($AU41,CHAR(160),""))="Devis 2", IFERROR(VALUE(TRIM(SUBSTITUTE(AP41,CHAR(160),""))),0),TRIM(SUBSTITUTE($AU41,CHAR(160),""))="Devis 3", IFERROR(VALUE(TRIM(SUBSTITUTE(AS41,CHAR(160),""))),0)),0) * IFERROR(VALUE(TRIM(SUBSTITUTE($AC41,CHAR(160),""))),0))))</f>
        <v/>
      </c>
      <c r="BB41" s="55" t="str" cm="1">
        <f t="array" ref="BB41">IF($AC41="","",IF(IFERROR(_xlfn.IFS($AU41="Devis 1",IFERROR(VALUE(TRIM(SUBSTITUTE(AN41,CHAR(160),""))),0),$AU41="Devis 2",IFERROR(VALUE(TRIM(SUBSTITUTE(AQ41,CHAR(160),""))),0),$AU41="Devis 3",IFERROR(VALUE(TRIM(SUBSTITUTE(AT41,CHAR(160),""))),0)),0)*IFERROR(VALUE(TRIM(SUBSTITUTE($AC41,CHAR(160),""))),0)=0,"",IFERROR(_xlfn.IFS($AU41="Devis 1",IFERROR(VALUE(TRIM(SUBSTITUTE(AN41,CHAR(160),""))),0),$AU41="Devis 2",IFERROR(VALUE(TRIM(SUBSTITUTE(AQ41,CHAR(160),""))),0),$AU41="Devis 3",IFERROR(VALUE(TRIM(SUBSTITUTE(AT41,CHAR(160),""))),0)),0)*IFERROR(VALUE(TRIM(SUBSTITUTE($AC41,CHAR(160),""))),0)))</f>
        <v/>
      </c>
      <c r="BC41" s="34"/>
      <c r="BD41" s="8" t="str" cm="1">
        <f t="array" ref="BD41">IF(OR(BB41="",AY41="",AZ41="",AW41="",BA41="",AX41=""),"",_xlfn.IFS((IFERROR(VALUE(TRIM(SUBSTITUTE(BB41,CHAR(160),""))),0))&gt;(IFERROR(VALUE(TRIM(SUBSTITUTE(AY41,CHAR(160),""))),0)),"KO : Le montant retenu TTC est supérieur au montant raisonnable TTC. Merci de revoir la ligne de dépense ou plafonner son montant.",(IFERROR(VALUE(TRIM(SUBSTITUTE(AZ41,CHAR(160),""))),0))&gt;(IFERROR(VALUE(TRIM(SUBSTITUTE(AW41,CHAR(160),""))),0)),"Attention : Le montant retenu HT est supérieur au montant HT raisonnable. Merci de revoir la ligne de dépense, plafonner son montant, ou justifier la reventillation HT / TVA.",(IFERROR(VALUE(TRIM(SUBSTITUTE(BA41,CHAR(160),""))),0))&gt;(IFERROR(VALUE(TRIM(SUBSTITUTE(AX41,CHAR(160),""))),0)),"Attention : Le montant TVA retenu est supérieur au montant TVA raisonnable. Merci de revoir la ligne de dépense, plafonner son montant, ou justifier la reventillation HT / TVA.",(IFERROR(VALUE(TRIM(SUBSTITUTE(BB41,CHAR(160),""))),0))=0,"",(IFERROR(VALUE(TRIM(SUBSTITUTE(AY41,CHAR(160),""))),0))=(IFERROR(VALUE(TRIM(SUBSTITUTE(BB41,CHAR(160),""))),0)),"OK",(IFERROR(VALUE(TRIM(SUBSTITUTE(AY41,CHAR(160),""))),0))&gt;(IFERROR(VALUE(TRIM(SUBSTITUTE(BB41,CHAR(160),""))),0))," OK : Montant instruit inférieur au montant raisonnable.",TRUE,""))</f>
        <v/>
      </c>
      <c r="BE41" s="139" t="str" cm="1">
        <f t="array" ref="BE41">IF(OR(BB41="",Y41="",AZ41="",W41="",BA41="",X41=""),"",_xlfn.IFS((IFERROR(VALUE(TRIM(SUBSTITUTE(BB41,CHAR(160),""))),0))&gt;(IFERROR(VALUE(TRIM(SUBSTITUTE(Y41,CHAR(160),""))),0)),"KO : Le montant retenu TTC est supérieur au montant présenté TTC. Merci de revoir la ligne de dépense ou plafonner son montant.",(IFERROR(VALUE(TRIM(SUBSTITUTE(AZ41,CHAR(160),""))),0))&gt;(IFERROR(VALUE(TRIM(SUBSTITUTE(W41,CHAR(160),""))),0)),"Attention : Le montant retenu HT est supérieur au montant HT présenté. Merci de revoir la ligne de dépense,plafonner son montant,ou justifier la reventillation HT/TVA.",(IFERROR(VALUE(TRIM(SUBSTITUTE(BA41,CHAR(160),""))),0))&gt;(IFERROR(VALUE(TRIM(SUBSTITUTE(X41,CHAR(160),""))),0)),"Attention : Le montant TVA retenu est supérieur au montant TVA présenté. Merci de revoir la ligne de dépense,plafonner son montant,ou justifier la reventillation HT/TVA.",(IFERROR(VALUE(TRIM(SUBSTITUTE(Y41,CHAR(160),""))),0))=0,"",(IFERROR(VALUE(TRIM(SUBSTITUTE(BB41,CHAR(160),""))),0))=(IFERROR(VALUE(TRIM(SUBSTITUTE(Y41,CHAR(160),""))),0)),"OK",
OR((IFERROR(VALUE(TRIM(SUBSTITUTE(BB41,CHAR(160),""))),0))=0,(IFERROR(VALUE(TRIM(SUBSTITUTE(AZ41,CHAR(160),""))),0))=0),"Attention : montant présenté entièrement écarté",(IFERROR(VALUE(TRIM(SUBSTITUTE(BB41,CHAR(160),""))),0))&lt;(IFERROR(VALUE(TRIM(SUBSTITUTE(Y41,CHAR(160),""))),0)),"Attention : montant présenté partiellement écarté",TRUE,""))</f>
        <v/>
      </c>
      <c r="BF41" s="33" t="str">
        <f t="shared" si="27"/>
        <v/>
      </c>
      <c r="BG41" s="33" t="str">
        <f t="shared" si="28"/>
        <v/>
      </c>
      <c r="BH41" s="10" t="str">
        <f t="shared" si="29"/>
        <v/>
      </c>
    </row>
    <row r="42" spans="1:60" ht="15" customHeight="1">
      <c r="A42" s="52">
        <v>31</v>
      </c>
      <c r="B42" s="539"/>
      <c r="C42" s="117"/>
      <c r="D42" s="118"/>
      <c r="E42" s="117"/>
      <c r="F42" s="117"/>
      <c r="G42" s="117"/>
      <c r="H42" s="117"/>
      <c r="I42" s="117"/>
      <c r="J42" s="117"/>
      <c r="K42" s="117"/>
      <c r="L42" s="117"/>
      <c r="M42" s="100"/>
      <c r="N42" s="4"/>
      <c r="O42" s="27" t="str">
        <f t="shared" si="0"/>
        <v/>
      </c>
      <c r="P42" s="5"/>
      <c r="Q42" s="4"/>
      <c r="R42" s="27" t="str">
        <f t="shared" si="1"/>
        <v/>
      </c>
      <c r="S42" s="6"/>
      <c r="T42" s="4"/>
      <c r="U42" s="101" t="str">
        <f t="shared" si="2"/>
        <v/>
      </c>
      <c r="V42" s="110"/>
      <c r="W42" s="109" t="str" cm="1">
        <f t="array" ref="W42">IF((_xlfn.IFS(TRIM(SUBSTITUTE(V42,CHAR(160),""))="Devis 1",IFERROR(VALUE(TRIM(SUBSTITUTE(M42,CHAR(160),""))),0),TRIM(SUBSTITUTE(V42,CHAR(160),""))="Devis 2",IFERROR(VALUE(TRIM(SUBSTITUTE(P42,CHAR(160),""))),0),TRIM(SUBSTITUTE(V42,CHAR(160),""))="Devis 3",IFERROR(VALUE(TRIM(SUBSTITUTE(S42,CHAR(160),""))),0),TRUE,0)*IFERROR(VALUE(TRIM(SUBSTITUTE(D42,CHAR(160),""))),0))=0,"",_xlfn.IFS(TRIM(SUBSTITUTE(V42,CHAR(160),""))="Devis 1",IFERROR(VALUE(TRIM(SUBSTITUTE(M42,CHAR(160),""))),0),TRIM(SUBSTITUTE(V42,CHAR(160),""))="Devis 2",IFERROR(VALUE(TRIM(SUBSTITUTE(P42,CHAR(160),""))),0),TRIM(SUBSTITUTE(V42,CHAR(160),""))="Devis 3",IFERROR(VALUE(TRIM(SUBSTITUTE(S42,CHAR(160),""))),0),TRUE,0)*IFERROR(VALUE(TRIM(SUBSTITUTE(D42,CHAR(160),""))),0))</f>
        <v/>
      </c>
      <c r="X42" s="54" t="str" cm="1">
        <f t="array" ref="X42">IF(_xlfn.IFS(TRIM(SUBSTITUTE(V42,CHAR(160),""))="Devis 1",IFERROR(VALUE(TRIM(SUBSTITUTE(N42,CHAR(160),""))),0),TRIM(SUBSTITUTE(V42,CHAR(160),""))="Devis 2",IFERROR(VALUE(TRIM(SUBSTITUTE(Q42,CHAR(160),""))),0),TRIM(SUBSTITUTE(V42,CHAR(160),""))="Devis 3",IFERROR(VALUE(TRIM(SUBSTITUTE(T42,CHAR(160),""))),0),TRUE,0)*IFERROR(VALUE(TRIM(SUBSTITUTE(D42,CHAR(160),""))),0)=0,IF(W42&lt;&gt;"",0,""),_xlfn.IFS(TRIM(SUBSTITUTE(V42,CHAR(160),""))="Devis 1",IFERROR(VALUE(TRIM(SUBSTITUTE(N42,CHAR(160),""))),0),TRIM(SUBSTITUTE(V42,CHAR(160),""))="Devis 2",IFERROR(VALUE(TRIM(SUBSTITUTE(Q42,CHAR(160),""))),0),TRIM(SUBSTITUTE(V42,CHAR(160),""))="Devis 3",IFERROR(VALUE(TRIM(SUBSTITUTE(T42,CHAR(160),""))),0),TRUE,0)*IFERROR(VALUE(TRIM(SUBSTITUTE(D42,CHAR(160),""))),0))</f>
        <v/>
      </c>
      <c r="Y42" s="112" t="str">
        <f t="shared" si="3"/>
        <v/>
      </c>
      <c r="Z42" s="113"/>
      <c r="AA42" s="130" t="str">
        <f t="shared" si="4"/>
        <v/>
      </c>
      <c r="AB42" s="130" t="str">
        <f t="shared" si="5"/>
        <v/>
      </c>
      <c r="AC42" s="130" t="str">
        <f t="shared" si="6"/>
        <v/>
      </c>
      <c r="AD42" s="130" t="str">
        <f t="shared" si="7"/>
        <v/>
      </c>
      <c r="AE42" s="130" t="str">
        <f t="shared" si="8"/>
        <v/>
      </c>
      <c r="AF42" s="130" t="str">
        <f t="shared" si="9"/>
        <v/>
      </c>
      <c r="AG42" s="130" t="str">
        <f t="shared" si="10"/>
        <v/>
      </c>
      <c r="AH42" s="130" t="str">
        <f t="shared" si="11"/>
        <v/>
      </c>
      <c r="AI42" s="130"/>
      <c r="AJ42" s="130" t="str">
        <f t="shared" si="12"/>
        <v/>
      </c>
      <c r="AK42" s="130" t="str">
        <f t="shared" si="13"/>
        <v/>
      </c>
      <c r="AL42" s="29" t="str">
        <f t="shared" si="14"/>
        <v/>
      </c>
      <c r="AM42" s="9" t="str">
        <f t="shared" si="15"/>
        <v/>
      </c>
      <c r="AN42" s="27" t="str">
        <f t="shared" si="16"/>
        <v/>
      </c>
      <c r="AO42" s="30" t="str">
        <f t="shared" si="17"/>
        <v/>
      </c>
      <c r="AP42" s="9" t="str">
        <f t="shared" si="18"/>
        <v/>
      </c>
      <c r="AQ42" s="27" t="str">
        <f t="shared" si="19"/>
        <v/>
      </c>
      <c r="AR42" s="31" t="str">
        <f t="shared" si="20"/>
        <v/>
      </c>
      <c r="AS42" s="9" t="str">
        <f t="shared" si="21"/>
        <v/>
      </c>
      <c r="AT42" s="32" t="str">
        <f t="shared" si="22"/>
        <v/>
      </c>
      <c r="AU42" s="28" t="str">
        <f t="shared" si="23"/>
        <v/>
      </c>
      <c r="AV42" s="136"/>
      <c r="AW42" s="33" t="str">
        <f t="shared" si="24"/>
        <v/>
      </c>
      <c r="AX42" s="33" t="str">
        <f t="shared" si="25"/>
        <v/>
      </c>
      <c r="AY42" s="33" t="str">
        <f t="shared" si="26"/>
        <v/>
      </c>
      <c r="AZ42" s="55" t="str" cm="1">
        <f t="array" ref="AZ42">IF($AC42="","",IF((IFERROR(_xlfn.IFS($AU42="Devis 1",(IFERROR(VALUE(TRIM(SUBSTITUTE(AL42,CHAR(160),""))),0)),$AU42="Devis 2",(IFERROR(VALUE(TRIM(SUBSTITUTE(AO42,CHAR(160),""))),0)),$AU42="Devis 3",(IFERROR(VALUE(TRIM(SUBSTITUTE(AR42,CHAR(160),""))),0))),0))*(IFERROR(VALUE(TRIM(SUBSTITUTE($AC42,CHAR(160),""))),0))=0,"",(IFERROR(_xlfn.IFS($AU42="Devis 1",(IFERROR(VALUE(TRIM(SUBSTITUTE(AL42,CHAR(160),""))),0)),$AU42="Devis 2",(IFERROR(VALUE(TRIM(SUBSTITUTE(AO42,CHAR(160),""))),0)),$AU42="Devis 3",(IFERROR(VALUE(TRIM(SUBSTITUTE(AR42,CHAR(160),""))),0))),0))*(IFERROR(VALUE(TRIM(SUBSTITUTE($AC42,CHAR(160),""))),0))))</f>
        <v/>
      </c>
      <c r="BA42" s="55" t="str" cm="1">
        <f t="array" ref="BA42">IF($AC42="","",IF((IFERROR(_xlfn.IFS(TRIM(SUBSTITUTE($AU42,CHAR(160),""))="Devis 1", IFERROR(VALUE(TRIM(SUBSTITUTE(AM42,CHAR(160),""))),0),TRIM(SUBSTITUTE($AU42,CHAR(160),""))="Devis 2", IFERROR(VALUE(TRIM(SUBSTITUTE(AP42,CHAR(160),""))),0),TRIM(SUBSTITUTE($AU42,CHAR(160),""))="Devis 3", IFERROR(VALUE(TRIM(SUBSTITUTE(AS42,CHAR(160),""))),0)),0) * IFERROR(VALUE(TRIM(SUBSTITUTE($AC42,CHAR(160),""))),0)) = 0,IF(AZ42&lt;&gt;"",0,""),(IFERROR(_xlfn.IFS(TRIM(SUBSTITUTE($AU42,CHAR(160),""))="Devis 1", IFERROR(VALUE(TRIM(SUBSTITUTE(AM42,CHAR(160),""))),0),TRIM(SUBSTITUTE($AU42,CHAR(160),""))="Devis 2", IFERROR(VALUE(TRIM(SUBSTITUTE(AP42,CHAR(160),""))),0),TRIM(SUBSTITUTE($AU42,CHAR(160),""))="Devis 3", IFERROR(VALUE(TRIM(SUBSTITUTE(AS42,CHAR(160),""))),0)),0) * IFERROR(VALUE(TRIM(SUBSTITUTE($AC42,CHAR(160),""))),0))))</f>
        <v/>
      </c>
      <c r="BB42" s="55" t="str" cm="1">
        <f t="array" ref="BB42">IF($AC42="","",IF(IFERROR(_xlfn.IFS($AU42="Devis 1",IFERROR(VALUE(TRIM(SUBSTITUTE(AN42,CHAR(160),""))),0),$AU42="Devis 2",IFERROR(VALUE(TRIM(SUBSTITUTE(AQ42,CHAR(160),""))),0),$AU42="Devis 3",IFERROR(VALUE(TRIM(SUBSTITUTE(AT42,CHAR(160),""))),0)),0)*IFERROR(VALUE(TRIM(SUBSTITUTE($AC42,CHAR(160),""))),0)=0,"",IFERROR(_xlfn.IFS($AU42="Devis 1",IFERROR(VALUE(TRIM(SUBSTITUTE(AN42,CHAR(160),""))),0),$AU42="Devis 2",IFERROR(VALUE(TRIM(SUBSTITUTE(AQ42,CHAR(160),""))),0),$AU42="Devis 3",IFERROR(VALUE(TRIM(SUBSTITUTE(AT42,CHAR(160),""))),0)),0)*IFERROR(VALUE(TRIM(SUBSTITUTE($AC42,CHAR(160),""))),0)))</f>
        <v/>
      </c>
      <c r="BC42" s="34"/>
      <c r="BD42" s="8" t="str" cm="1">
        <f t="array" ref="BD42">IF(OR(BB42="",AY42="",AZ42="",AW42="",BA42="",AX42=""),"",_xlfn.IFS((IFERROR(VALUE(TRIM(SUBSTITUTE(BB42,CHAR(160),""))),0))&gt;(IFERROR(VALUE(TRIM(SUBSTITUTE(AY42,CHAR(160),""))),0)),"KO : Le montant retenu TTC est supérieur au montant raisonnable TTC. Merci de revoir la ligne de dépense ou plafonner son montant.",(IFERROR(VALUE(TRIM(SUBSTITUTE(AZ42,CHAR(160),""))),0))&gt;(IFERROR(VALUE(TRIM(SUBSTITUTE(AW42,CHAR(160),""))),0)),"Attention : Le montant retenu HT est supérieur au montant HT raisonnable. Merci de revoir la ligne de dépense, plafonner son montant, ou justifier la reventillation HT / TVA.",(IFERROR(VALUE(TRIM(SUBSTITUTE(BA42,CHAR(160),""))),0))&gt;(IFERROR(VALUE(TRIM(SUBSTITUTE(AX42,CHAR(160),""))),0)),"Attention : Le montant TVA retenu est supérieur au montant TVA raisonnable. Merci de revoir la ligne de dépense, plafonner son montant, ou justifier la reventillation HT / TVA.",(IFERROR(VALUE(TRIM(SUBSTITUTE(BB42,CHAR(160),""))),0))=0,"",(IFERROR(VALUE(TRIM(SUBSTITUTE(AY42,CHAR(160),""))),0))=(IFERROR(VALUE(TRIM(SUBSTITUTE(BB42,CHAR(160),""))),0)),"OK",(IFERROR(VALUE(TRIM(SUBSTITUTE(AY42,CHAR(160),""))),0))&gt;(IFERROR(VALUE(TRIM(SUBSTITUTE(BB42,CHAR(160),""))),0))," OK : Montant instruit inférieur au montant raisonnable.",TRUE,""))</f>
        <v/>
      </c>
      <c r="BE42" s="139" t="str" cm="1">
        <f t="array" ref="BE42">IF(OR(BB42="",Y42="",AZ42="",W42="",BA42="",X42=""),"",_xlfn.IFS((IFERROR(VALUE(TRIM(SUBSTITUTE(BB42,CHAR(160),""))),0))&gt;(IFERROR(VALUE(TRIM(SUBSTITUTE(Y42,CHAR(160),""))),0)),"KO : Le montant retenu TTC est supérieur au montant présenté TTC. Merci de revoir la ligne de dépense ou plafonner son montant.",(IFERROR(VALUE(TRIM(SUBSTITUTE(AZ42,CHAR(160),""))),0))&gt;(IFERROR(VALUE(TRIM(SUBSTITUTE(W42,CHAR(160),""))),0)),"Attention : Le montant retenu HT est supérieur au montant HT présenté. Merci de revoir la ligne de dépense,plafonner son montant,ou justifier la reventillation HT/TVA.",(IFERROR(VALUE(TRIM(SUBSTITUTE(BA42,CHAR(160),""))),0))&gt;(IFERROR(VALUE(TRIM(SUBSTITUTE(X42,CHAR(160),""))),0)),"Attention : Le montant TVA retenu est supérieur au montant TVA présenté. Merci de revoir la ligne de dépense,plafonner son montant,ou justifier la reventillation HT/TVA.",(IFERROR(VALUE(TRIM(SUBSTITUTE(Y42,CHAR(160),""))),0))=0,"",(IFERROR(VALUE(TRIM(SUBSTITUTE(BB42,CHAR(160),""))),0))=(IFERROR(VALUE(TRIM(SUBSTITUTE(Y42,CHAR(160),""))),0)),"OK",
OR((IFERROR(VALUE(TRIM(SUBSTITUTE(BB42,CHAR(160),""))),0))=0,(IFERROR(VALUE(TRIM(SUBSTITUTE(AZ42,CHAR(160),""))),0))=0),"Attention : montant présenté entièrement écarté",(IFERROR(VALUE(TRIM(SUBSTITUTE(BB42,CHAR(160),""))),0))&lt;(IFERROR(VALUE(TRIM(SUBSTITUTE(Y42,CHAR(160),""))),0)),"Attention : montant présenté partiellement écarté",TRUE,""))</f>
        <v/>
      </c>
      <c r="BF42" s="33" t="str">
        <f t="shared" si="27"/>
        <v/>
      </c>
      <c r="BG42" s="33" t="str">
        <f t="shared" si="28"/>
        <v/>
      </c>
      <c r="BH42" s="10" t="str">
        <f t="shared" si="29"/>
        <v/>
      </c>
    </row>
    <row r="43" spans="1:60" ht="15" customHeight="1">
      <c r="A43" s="52">
        <v>32</v>
      </c>
      <c r="B43" s="539"/>
      <c r="C43" s="117"/>
      <c r="D43" s="118"/>
      <c r="E43" s="117"/>
      <c r="F43" s="117"/>
      <c r="G43" s="117"/>
      <c r="H43" s="117"/>
      <c r="I43" s="117"/>
      <c r="J43" s="117"/>
      <c r="K43" s="117"/>
      <c r="L43" s="117"/>
      <c r="M43" s="100"/>
      <c r="N43" s="4"/>
      <c r="O43" s="27" t="str">
        <f t="shared" ref="O43:O74" si="30">IF(OR(M43="", N43=""), "", IFERROR(VALUE(TRIM(SUBSTITUTE(M43,CHAR(160),""))),0) + IFERROR(VALUE(TRIM(SUBSTITUTE(N43,CHAR(160),""))),0))</f>
        <v/>
      </c>
      <c r="P43" s="5"/>
      <c r="Q43" s="4"/>
      <c r="R43" s="27" t="str">
        <f t="shared" ref="R43:R74" si="31">IF(OR(P43="", Q43=""), "", IFERROR(VALUE(TRIM(SUBSTITUTE(P43,CHAR(160),""))),0) + IFERROR(VALUE(TRIM(SUBSTITUTE(Q43,CHAR(160),""))),0))</f>
        <v/>
      </c>
      <c r="S43" s="6"/>
      <c r="T43" s="4"/>
      <c r="U43" s="101" t="str">
        <f t="shared" ref="U43:U74" si="32">IF(OR(S43="", T43=""), "", IFERROR(VALUE(TRIM(SUBSTITUTE(S43,CHAR(160),""))),0) + IFERROR(VALUE(TRIM(SUBSTITUTE(T43,CHAR(160),""))),0))</f>
        <v/>
      </c>
      <c r="V43" s="110"/>
      <c r="W43" s="109" t="str" cm="1">
        <f t="array" ref="W43">IF((_xlfn.IFS(TRIM(SUBSTITUTE(V43,CHAR(160),""))="Devis 1",IFERROR(VALUE(TRIM(SUBSTITUTE(M43,CHAR(160),""))),0),TRIM(SUBSTITUTE(V43,CHAR(160),""))="Devis 2",IFERROR(VALUE(TRIM(SUBSTITUTE(P43,CHAR(160),""))),0),TRIM(SUBSTITUTE(V43,CHAR(160),""))="Devis 3",IFERROR(VALUE(TRIM(SUBSTITUTE(S43,CHAR(160),""))),0),TRUE,0)*IFERROR(VALUE(TRIM(SUBSTITUTE(D43,CHAR(160),""))),0))=0,"",_xlfn.IFS(TRIM(SUBSTITUTE(V43,CHAR(160),""))="Devis 1",IFERROR(VALUE(TRIM(SUBSTITUTE(M43,CHAR(160),""))),0),TRIM(SUBSTITUTE(V43,CHAR(160),""))="Devis 2",IFERROR(VALUE(TRIM(SUBSTITUTE(P43,CHAR(160),""))),0),TRIM(SUBSTITUTE(V43,CHAR(160),""))="Devis 3",IFERROR(VALUE(TRIM(SUBSTITUTE(S43,CHAR(160),""))),0),TRUE,0)*IFERROR(VALUE(TRIM(SUBSTITUTE(D43,CHAR(160),""))),0))</f>
        <v/>
      </c>
      <c r="X43" s="54" t="str" cm="1">
        <f t="array" ref="X43">IF(_xlfn.IFS(TRIM(SUBSTITUTE(V43,CHAR(160),""))="Devis 1",IFERROR(VALUE(TRIM(SUBSTITUTE(N43,CHAR(160),""))),0),TRIM(SUBSTITUTE(V43,CHAR(160),""))="Devis 2",IFERROR(VALUE(TRIM(SUBSTITUTE(Q43,CHAR(160),""))),0),TRIM(SUBSTITUTE(V43,CHAR(160),""))="Devis 3",IFERROR(VALUE(TRIM(SUBSTITUTE(T43,CHAR(160),""))),0),TRUE,0)*IFERROR(VALUE(TRIM(SUBSTITUTE(D43,CHAR(160),""))),0)=0,IF(W43&lt;&gt;"",0,""),_xlfn.IFS(TRIM(SUBSTITUTE(V43,CHAR(160),""))="Devis 1",IFERROR(VALUE(TRIM(SUBSTITUTE(N43,CHAR(160),""))),0),TRIM(SUBSTITUTE(V43,CHAR(160),""))="Devis 2",IFERROR(VALUE(TRIM(SUBSTITUTE(Q43,CHAR(160),""))),0),TRIM(SUBSTITUTE(V43,CHAR(160),""))="Devis 3",IFERROR(VALUE(TRIM(SUBSTITUTE(T43,CHAR(160),""))),0),TRUE,0)*IFERROR(VALUE(TRIM(SUBSTITUTE(D43,CHAR(160),""))),0))</f>
        <v/>
      </c>
      <c r="Y43" s="112" t="str">
        <f t="shared" ref="Y43:Y74" si="33">IF(OR(W43="", X43=""), "", IFERROR(VALUE(TRIM(SUBSTITUTE(W43,CHAR(160),""))),0) + IFERROR(VALUE(TRIM(SUBSTITUTE(X43,CHAR(160),""))),0))</f>
        <v/>
      </c>
      <c r="Z43" s="113"/>
      <c r="AA43" s="130" t="str">
        <f t="shared" ref="AA43:AA74" si="34">IF(B43="","",B43)</f>
        <v/>
      </c>
      <c r="AB43" s="130" t="str">
        <f t="shared" ref="AB43:AB74" si="35">IF(C43="","",C43)</f>
        <v/>
      </c>
      <c r="AC43" s="130" t="str">
        <f t="shared" ref="AC43:AC74" si="36">IF(D43="","",D43)</f>
        <v/>
      </c>
      <c r="AD43" s="130" t="str">
        <f t="shared" ref="AD43:AD74" si="37">IF(E43="","",E43)</f>
        <v/>
      </c>
      <c r="AE43" s="130" t="str">
        <f t="shared" ref="AE43:AE74" si="38">IF(F43="","",F43)</f>
        <v/>
      </c>
      <c r="AF43" s="130" t="str">
        <f t="shared" ref="AF43:AF74" si="39">IF(G43="","",G43)</f>
        <v/>
      </c>
      <c r="AG43" s="130" t="str">
        <f t="shared" ref="AG43:AG74" si="40">IF(H43="","",H43)</f>
        <v/>
      </c>
      <c r="AH43" s="130" t="str">
        <f t="shared" ref="AH43:AH74" si="41">IF(I43="","",I43)</f>
        <v/>
      </c>
      <c r="AI43" s="130"/>
      <c r="AJ43" s="130" t="str">
        <f t="shared" ref="AJ43:AJ74" si="42">IF(K43="","",K43)</f>
        <v/>
      </c>
      <c r="AK43" s="130" t="str">
        <f t="shared" ref="AK43:AK74" si="43">IF(L43="","",L43)</f>
        <v/>
      </c>
      <c r="AL43" s="29" t="str">
        <f t="shared" ref="AL43:AL74" si="44">IF(M43="","",M43)</f>
        <v/>
      </c>
      <c r="AM43" s="9" t="str">
        <f t="shared" ref="AM43:AM74" si="45">IF(N43="","",N43)</f>
        <v/>
      </c>
      <c r="AN43" s="27" t="str">
        <f t="shared" ref="AN43:AN74" si="46">IF(OR(AL43="", AM43=""), "", IFERROR(VALUE(TRIM(SUBSTITUTE(AL43,CHAR(160),""))),0) + IFERROR(VALUE(TRIM(SUBSTITUTE(AM43,CHAR(160),""))),0))</f>
        <v/>
      </c>
      <c r="AO43" s="30" t="str">
        <f t="shared" ref="AO43:AO74" si="47">IF(P43="","",P43)</f>
        <v/>
      </c>
      <c r="AP43" s="9" t="str">
        <f t="shared" ref="AP43:AP74" si="48">IF(Q43="","",Q43)</f>
        <v/>
      </c>
      <c r="AQ43" s="27" t="str">
        <f t="shared" ref="AQ43:AQ74" si="49">IF(OR(AO43="",AP43=""),"",IFERROR(VALUE(TRIM(SUBSTITUTE(AO43,CHAR(160),""))),0)+IFERROR(VALUE(TRIM(SUBSTITUTE(AP43,CHAR(160),""))),0))</f>
        <v/>
      </c>
      <c r="AR43" s="31" t="str">
        <f t="shared" ref="AR43:AR74" si="50">IF(S43="","",S43)</f>
        <v/>
      </c>
      <c r="AS43" s="9" t="str">
        <f t="shared" ref="AS43:AS74" si="51">IF(T43="","",T43)</f>
        <v/>
      </c>
      <c r="AT43" s="32" t="str">
        <f t="shared" ref="AT43:AT74" si="52">IF(OR(AR43="",AS43=""),"",IFERROR(VALUE(TRIM(SUBSTITUTE(AR43,CHAR(160),""))),0)+IFERROR(VALUE(TRIM(SUBSTITUTE(AS43,CHAR(160),""))),0))</f>
        <v/>
      </c>
      <c r="AU43" s="28" t="str">
        <f t="shared" ref="AU43:AU74" si="53">IF(V43="","",V43)</f>
        <v/>
      </c>
      <c r="AV43" s="136"/>
      <c r="AW43" s="33" t="str">
        <f t="shared" ref="AW43:AW74" si="54">IF((1.15*MIN(IF((IFERROR(VALUE(TRIM(SUBSTITUTE(AL43,CHAR(160),""))),0))=0,1E+30,(IFERROR(VALUE(TRIM(SUBSTITUTE(AL43,CHAR(160),""))),0))),IF((IFERROR(VALUE(TRIM(SUBSTITUTE(AO43,CHAR(160),""))),0))=0,1E+30,(IFERROR(VALUE(TRIM(SUBSTITUTE(AO43,CHAR(160),""))),0))),IF((IFERROR(VALUE(TRIM(SUBSTITUTE(AR43,CHAR(160),""))),0))=0,1E+30,(IFERROR(VALUE(TRIM(SUBSTITUTE(AR43,CHAR(160),""))),0))))*(IFERROR(VALUE(TRIM(SUBSTITUTE(AC43,CHAR(160),""))),0)))=0,"",(1.15*MIN(IF((IFERROR(VALUE(TRIM(SUBSTITUTE(AL43,CHAR(160),""))),0))=0,1E+30,(IFERROR(VALUE(TRIM(SUBSTITUTE(AL43,CHAR(160),""))),0))),IF((IFERROR(VALUE(TRIM(SUBSTITUTE(AO43,CHAR(160),""))),0))=0,1E+30,(IFERROR(VALUE(TRIM(SUBSTITUTE(AO43,CHAR(160),""))),0))),IF((IFERROR(VALUE(TRIM(SUBSTITUTE(AR43,CHAR(160),""))),0))=0,1E+30,(IFERROR(VALUE(TRIM(SUBSTITUTE(AR43,CHAR(160),""))),0))))*(IFERROR(VALUE(TRIM(SUBSTITUTE(AC43,CHAR(160),""))),0))))</f>
        <v/>
      </c>
      <c r="AX43" s="33" t="str">
        <f t="shared" ref="AX43:AX74" si="55">IF(AW43="","",IF( AND(IFERROR(VALUE(TRIM(SUBSTITUTE(AM43,CHAR(160),""))),0)=0,IFERROR(VALUE(TRIM(SUBSTITUTE(AP43,CHAR(160),""))),0)=0,IFERROR(VALUE(TRIM(SUBSTITUTE(AS43,CHAR(160),""))),0)=0),0,1.15*MIN(IF(IFERROR(VALUE(TRIM(SUBSTITUTE(AM43,CHAR(160),""))),0)=0, 1E+30, IFERROR(VALUE(TRIM(SUBSTITUTE(AM43,CHAR(160),""))),0)),IF(IFERROR(VALUE(TRIM(SUBSTITUTE(AP43,CHAR(160),""))),0)=0, 1E+30, IFERROR(VALUE(TRIM(SUBSTITUTE(AP43,CHAR(160),""))),0)),IF(IFERROR(VALUE(TRIM(SUBSTITUTE(AS43,CHAR(160),""))),0)=0, 1E+30, IFERROR(VALUE(TRIM(SUBSTITUTE(AS43,CHAR(160),""))),0))) *IFERROR(VALUE(TRIM(SUBSTITUTE(AC43,CHAR(160),""))),0)))</f>
        <v/>
      </c>
      <c r="AY43" s="33" t="str">
        <f t="shared" ref="AY43:AY74" si="56">IF(AW43="","",AW43+AX43)</f>
        <v/>
      </c>
      <c r="AZ43" s="55" t="str" cm="1">
        <f t="array" ref="AZ43">IF($AC43="","",IF((IFERROR(_xlfn.IFS($AU43="Devis 1",(IFERROR(VALUE(TRIM(SUBSTITUTE(AL43,CHAR(160),""))),0)),$AU43="Devis 2",(IFERROR(VALUE(TRIM(SUBSTITUTE(AO43,CHAR(160),""))),0)),$AU43="Devis 3",(IFERROR(VALUE(TRIM(SUBSTITUTE(AR43,CHAR(160),""))),0))),0))*(IFERROR(VALUE(TRIM(SUBSTITUTE($AC43,CHAR(160),""))),0))=0,"",(IFERROR(_xlfn.IFS($AU43="Devis 1",(IFERROR(VALUE(TRIM(SUBSTITUTE(AL43,CHAR(160),""))),0)),$AU43="Devis 2",(IFERROR(VALUE(TRIM(SUBSTITUTE(AO43,CHAR(160),""))),0)),$AU43="Devis 3",(IFERROR(VALUE(TRIM(SUBSTITUTE(AR43,CHAR(160),""))),0))),0))*(IFERROR(VALUE(TRIM(SUBSTITUTE($AC43,CHAR(160),""))),0))))</f>
        <v/>
      </c>
      <c r="BA43" s="55" t="str" cm="1">
        <f t="array" ref="BA43">IF($AC43="","",IF((IFERROR(_xlfn.IFS(TRIM(SUBSTITUTE($AU43,CHAR(160),""))="Devis 1", IFERROR(VALUE(TRIM(SUBSTITUTE(AM43,CHAR(160),""))),0),TRIM(SUBSTITUTE($AU43,CHAR(160),""))="Devis 2", IFERROR(VALUE(TRIM(SUBSTITUTE(AP43,CHAR(160),""))),0),TRIM(SUBSTITUTE($AU43,CHAR(160),""))="Devis 3", IFERROR(VALUE(TRIM(SUBSTITUTE(AS43,CHAR(160),""))),0)),0) * IFERROR(VALUE(TRIM(SUBSTITUTE($AC43,CHAR(160),""))),0)) = 0,IF(AZ43&lt;&gt;"",0,""),(IFERROR(_xlfn.IFS(TRIM(SUBSTITUTE($AU43,CHAR(160),""))="Devis 1", IFERROR(VALUE(TRIM(SUBSTITUTE(AM43,CHAR(160),""))),0),TRIM(SUBSTITUTE($AU43,CHAR(160),""))="Devis 2", IFERROR(VALUE(TRIM(SUBSTITUTE(AP43,CHAR(160),""))),0),TRIM(SUBSTITUTE($AU43,CHAR(160),""))="Devis 3", IFERROR(VALUE(TRIM(SUBSTITUTE(AS43,CHAR(160),""))),0)),0) * IFERROR(VALUE(TRIM(SUBSTITUTE($AC43,CHAR(160),""))),0))))</f>
        <v/>
      </c>
      <c r="BB43" s="55" t="str" cm="1">
        <f t="array" ref="BB43">IF($AC43="","",IF(IFERROR(_xlfn.IFS($AU43="Devis 1",IFERROR(VALUE(TRIM(SUBSTITUTE(AN43,CHAR(160),""))),0),$AU43="Devis 2",IFERROR(VALUE(TRIM(SUBSTITUTE(AQ43,CHAR(160),""))),0),$AU43="Devis 3",IFERROR(VALUE(TRIM(SUBSTITUTE(AT43,CHAR(160),""))),0)),0)*IFERROR(VALUE(TRIM(SUBSTITUTE($AC43,CHAR(160),""))),0)=0,"",IFERROR(_xlfn.IFS($AU43="Devis 1",IFERROR(VALUE(TRIM(SUBSTITUTE(AN43,CHAR(160),""))),0),$AU43="Devis 2",IFERROR(VALUE(TRIM(SUBSTITUTE(AQ43,CHAR(160),""))),0),$AU43="Devis 3",IFERROR(VALUE(TRIM(SUBSTITUTE(AT43,CHAR(160),""))),0)),0)*IFERROR(VALUE(TRIM(SUBSTITUTE($AC43,CHAR(160),""))),0)))</f>
        <v/>
      </c>
      <c r="BC43" s="34"/>
      <c r="BD43" s="8" t="str" cm="1">
        <f t="array" ref="BD43">IF(OR(BB43="",AY43="",AZ43="",AW43="",BA43="",AX43=""),"",_xlfn.IFS((IFERROR(VALUE(TRIM(SUBSTITUTE(BB43,CHAR(160),""))),0))&gt;(IFERROR(VALUE(TRIM(SUBSTITUTE(AY43,CHAR(160),""))),0)),"KO : Le montant retenu TTC est supérieur au montant raisonnable TTC. Merci de revoir la ligne de dépense ou plafonner son montant.",(IFERROR(VALUE(TRIM(SUBSTITUTE(AZ43,CHAR(160),""))),0))&gt;(IFERROR(VALUE(TRIM(SUBSTITUTE(AW43,CHAR(160),""))),0)),"Attention : Le montant retenu HT est supérieur au montant HT raisonnable. Merci de revoir la ligne de dépense, plafonner son montant, ou justifier la reventillation HT / TVA.",(IFERROR(VALUE(TRIM(SUBSTITUTE(BA43,CHAR(160),""))),0))&gt;(IFERROR(VALUE(TRIM(SUBSTITUTE(AX43,CHAR(160),""))),0)),"Attention : Le montant TVA retenu est supérieur au montant TVA raisonnable. Merci de revoir la ligne de dépense, plafonner son montant, ou justifier la reventillation HT / TVA.",(IFERROR(VALUE(TRIM(SUBSTITUTE(BB43,CHAR(160),""))),0))=0,"",(IFERROR(VALUE(TRIM(SUBSTITUTE(AY43,CHAR(160),""))),0))=(IFERROR(VALUE(TRIM(SUBSTITUTE(BB43,CHAR(160),""))),0)),"OK",(IFERROR(VALUE(TRIM(SUBSTITUTE(AY43,CHAR(160),""))),0))&gt;(IFERROR(VALUE(TRIM(SUBSTITUTE(BB43,CHAR(160),""))),0))," OK : Montant instruit inférieur au montant raisonnable.",TRUE,""))</f>
        <v/>
      </c>
      <c r="BE43" s="139" t="str" cm="1">
        <f t="array" ref="BE43">IF(OR(BB43="",Y43="",AZ43="",W43="",BA43="",X43=""),"",_xlfn.IFS((IFERROR(VALUE(TRIM(SUBSTITUTE(BB43,CHAR(160),""))),0))&gt;(IFERROR(VALUE(TRIM(SUBSTITUTE(Y43,CHAR(160),""))),0)),"KO : Le montant retenu TTC est supérieur au montant présenté TTC. Merci de revoir la ligne de dépense ou plafonner son montant.",(IFERROR(VALUE(TRIM(SUBSTITUTE(AZ43,CHAR(160),""))),0))&gt;(IFERROR(VALUE(TRIM(SUBSTITUTE(W43,CHAR(160),""))),0)),"Attention : Le montant retenu HT est supérieur au montant HT présenté. Merci de revoir la ligne de dépense,plafonner son montant,ou justifier la reventillation HT/TVA.",(IFERROR(VALUE(TRIM(SUBSTITUTE(BA43,CHAR(160),""))),0))&gt;(IFERROR(VALUE(TRIM(SUBSTITUTE(X43,CHAR(160),""))),0)),"Attention : Le montant TVA retenu est supérieur au montant TVA présenté. Merci de revoir la ligne de dépense,plafonner son montant,ou justifier la reventillation HT/TVA.",(IFERROR(VALUE(TRIM(SUBSTITUTE(Y43,CHAR(160),""))),0))=0,"",(IFERROR(VALUE(TRIM(SUBSTITUTE(BB43,CHAR(160),""))),0))=(IFERROR(VALUE(TRIM(SUBSTITUTE(Y43,CHAR(160),""))),0)),"OK",
OR((IFERROR(VALUE(TRIM(SUBSTITUTE(BB43,CHAR(160),""))),0))=0,(IFERROR(VALUE(TRIM(SUBSTITUTE(AZ43,CHAR(160),""))),0))=0),"Attention : montant présenté entièrement écarté",(IFERROR(VALUE(TRIM(SUBSTITUTE(BB43,CHAR(160),""))),0))&lt;(IFERROR(VALUE(TRIM(SUBSTITUTE(Y43,CHAR(160),""))),0)),"Attention : montant présenté partiellement écarté",TRUE,""))</f>
        <v/>
      </c>
      <c r="BF43" s="33" t="str">
        <f t="shared" ref="BF43:BF74" si="57">IF(OR(W43="",AZ43=""),"",(IFERROR(VALUE(TRIM(SUBSTITUTE(W43,CHAR(160),""))),0))-(IFERROR(VALUE(TRIM(SUBSTITUTE(AZ43,CHAR(160),""))),0)))</f>
        <v/>
      </c>
      <c r="BG43" s="33" t="str">
        <f t="shared" ref="BG43:BG74" si="58">IF(OR(X43="",BA43=""),"",(IFERROR(VALUE(TRIM(SUBSTITUTE(X43,CHAR(160),""))),0))-(IFERROR(VALUE(TRIM(SUBSTITUTE(BA43,CHAR(160),""))),0)))</f>
        <v/>
      </c>
      <c r="BH43" s="10" t="str">
        <f t="shared" ref="BH43:BH74" si="59">IF(OR(Y43="",BB43=""),"",(IFERROR(VALUE(TRIM(SUBSTITUTE(Y43,CHAR(160),""))),0))-(IFERROR(VALUE(TRIM(SUBSTITUTE(BB43,CHAR(160),""))),0)))</f>
        <v/>
      </c>
    </row>
    <row r="44" spans="1:60" ht="15" customHeight="1">
      <c r="A44" s="52">
        <v>33</v>
      </c>
      <c r="B44" s="539"/>
      <c r="C44" s="117"/>
      <c r="D44" s="118"/>
      <c r="E44" s="117"/>
      <c r="F44" s="117"/>
      <c r="G44" s="117"/>
      <c r="H44" s="117"/>
      <c r="I44" s="117"/>
      <c r="J44" s="117"/>
      <c r="K44" s="117"/>
      <c r="L44" s="117"/>
      <c r="M44" s="100"/>
      <c r="N44" s="4"/>
      <c r="O44" s="27" t="str">
        <f t="shared" si="30"/>
        <v/>
      </c>
      <c r="P44" s="5"/>
      <c r="Q44" s="4"/>
      <c r="R44" s="27" t="str">
        <f t="shared" si="31"/>
        <v/>
      </c>
      <c r="S44" s="6"/>
      <c r="T44" s="4"/>
      <c r="U44" s="101" t="str">
        <f t="shared" si="32"/>
        <v/>
      </c>
      <c r="V44" s="110"/>
      <c r="W44" s="109" t="str" cm="1">
        <f t="array" ref="W44">IF((_xlfn.IFS(TRIM(SUBSTITUTE(V44,CHAR(160),""))="Devis 1",IFERROR(VALUE(TRIM(SUBSTITUTE(M44,CHAR(160),""))),0),TRIM(SUBSTITUTE(V44,CHAR(160),""))="Devis 2",IFERROR(VALUE(TRIM(SUBSTITUTE(P44,CHAR(160),""))),0),TRIM(SUBSTITUTE(V44,CHAR(160),""))="Devis 3",IFERROR(VALUE(TRIM(SUBSTITUTE(S44,CHAR(160),""))),0),TRUE,0)*IFERROR(VALUE(TRIM(SUBSTITUTE(D44,CHAR(160),""))),0))=0,"",_xlfn.IFS(TRIM(SUBSTITUTE(V44,CHAR(160),""))="Devis 1",IFERROR(VALUE(TRIM(SUBSTITUTE(M44,CHAR(160),""))),0),TRIM(SUBSTITUTE(V44,CHAR(160),""))="Devis 2",IFERROR(VALUE(TRIM(SUBSTITUTE(P44,CHAR(160),""))),0),TRIM(SUBSTITUTE(V44,CHAR(160),""))="Devis 3",IFERROR(VALUE(TRIM(SUBSTITUTE(S44,CHAR(160),""))),0),TRUE,0)*IFERROR(VALUE(TRIM(SUBSTITUTE(D44,CHAR(160),""))),0))</f>
        <v/>
      </c>
      <c r="X44" s="54" t="str" cm="1">
        <f t="array" ref="X44">IF(_xlfn.IFS(TRIM(SUBSTITUTE(V44,CHAR(160),""))="Devis 1",IFERROR(VALUE(TRIM(SUBSTITUTE(N44,CHAR(160),""))),0),TRIM(SUBSTITUTE(V44,CHAR(160),""))="Devis 2",IFERROR(VALUE(TRIM(SUBSTITUTE(Q44,CHAR(160),""))),0),TRIM(SUBSTITUTE(V44,CHAR(160),""))="Devis 3",IFERROR(VALUE(TRIM(SUBSTITUTE(T44,CHAR(160),""))),0),TRUE,0)*IFERROR(VALUE(TRIM(SUBSTITUTE(D44,CHAR(160),""))),0)=0,IF(W44&lt;&gt;"",0,""),_xlfn.IFS(TRIM(SUBSTITUTE(V44,CHAR(160),""))="Devis 1",IFERROR(VALUE(TRIM(SUBSTITUTE(N44,CHAR(160),""))),0),TRIM(SUBSTITUTE(V44,CHAR(160),""))="Devis 2",IFERROR(VALUE(TRIM(SUBSTITUTE(Q44,CHAR(160),""))),0),TRIM(SUBSTITUTE(V44,CHAR(160),""))="Devis 3",IFERROR(VALUE(TRIM(SUBSTITUTE(T44,CHAR(160),""))),0),TRUE,0)*IFERROR(VALUE(TRIM(SUBSTITUTE(D44,CHAR(160),""))),0))</f>
        <v/>
      </c>
      <c r="Y44" s="112" t="str">
        <f t="shared" si="33"/>
        <v/>
      </c>
      <c r="Z44" s="113"/>
      <c r="AA44" s="130" t="str">
        <f t="shared" si="34"/>
        <v/>
      </c>
      <c r="AB44" s="130" t="str">
        <f t="shared" si="35"/>
        <v/>
      </c>
      <c r="AC44" s="130" t="str">
        <f t="shared" si="36"/>
        <v/>
      </c>
      <c r="AD44" s="130" t="str">
        <f t="shared" si="37"/>
        <v/>
      </c>
      <c r="AE44" s="130" t="str">
        <f t="shared" si="38"/>
        <v/>
      </c>
      <c r="AF44" s="130" t="str">
        <f t="shared" si="39"/>
        <v/>
      </c>
      <c r="AG44" s="130" t="str">
        <f t="shared" si="40"/>
        <v/>
      </c>
      <c r="AH44" s="130" t="str">
        <f t="shared" si="41"/>
        <v/>
      </c>
      <c r="AI44" s="130"/>
      <c r="AJ44" s="130" t="str">
        <f t="shared" si="42"/>
        <v/>
      </c>
      <c r="AK44" s="130" t="str">
        <f t="shared" si="43"/>
        <v/>
      </c>
      <c r="AL44" s="29" t="str">
        <f t="shared" si="44"/>
        <v/>
      </c>
      <c r="AM44" s="9" t="str">
        <f t="shared" si="45"/>
        <v/>
      </c>
      <c r="AN44" s="27" t="str">
        <f t="shared" si="46"/>
        <v/>
      </c>
      <c r="AO44" s="30" t="str">
        <f t="shared" si="47"/>
        <v/>
      </c>
      <c r="AP44" s="9" t="str">
        <f t="shared" si="48"/>
        <v/>
      </c>
      <c r="AQ44" s="27" t="str">
        <f t="shared" si="49"/>
        <v/>
      </c>
      <c r="AR44" s="31" t="str">
        <f t="shared" si="50"/>
        <v/>
      </c>
      <c r="AS44" s="9" t="str">
        <f t="shared" si="51"/>
        <v/>
      </c>
      <c r="AT44" s="32" t="str">
        <f t="shared" si="52"/>
        <v/>
      </c>
      <c r="AU44" s="28" t="str">
        <f t="shared" si="53"/>
        <v/>
      </c>
      <c r="AV44" s="136"/>
      <c r="AW44" s="33" t="str">
        <f t="shared" si="54"/>
        <v/>
      </c>
      <c r="AX44" s="33" t="str">
        <f t="shared" si="55"/>
        <v/>
      </c>
      <c r="AY44" s="33" t="str">
        <f t="shared" si="56"/>
        <v/>
      </c>
      <c r="AZ44" s="55" t="str" cm="1">
        <f t="array" ref="AZ44">IF($AC44="","",IF((IFERROR(_xlfn.IFS($AU44="Devis 1",(IFERROR(VALUE(TRIM(SUBSTITUTE(AL44,CHAR(160),""))),0)),$AU44="Devis 2",(IFERROR(VALUE(TRIM(SUBSTITUTE(AO44,CHAR(160),""))),0)),$AU44="Devis 3",(IFERROR(VALUE(TRIM(SUBSTITUTE(AR44,CHAR(160),""))),0))),0))*(IFERROR(VALUE(TRIM(SUBSTITUTE($AC44,CHAR(160),""))),0))=0,"",(IFERROR(_xlfn.IFS($AU44="Devis 1",(IFERROR(VALUE(TRIM(SUBSTITUTE(AL44,CHAR(160),""))),0)),$AU44="Devis 2",(IFERROR(VALUE(TRIM(SUBSTITUTE(AO44,CHAR(160),""))),0)),$AU44="Devis 3",(IFERROR(VALUE(TRIM(SUBSTITUTE(AR44,CHAR(160),""))),0))),0))*(IFERROR(VALUE(TRIM(SUBSTITUTE($AC44,CHAR(160),""))),0))))</f>
        <v/>
      </c>
      <c r="BA44" s="55" t="str" cm="1">
        <f t="array" ref="BA44">IF($AC44="","",IF((IFERROR(_xlfn.IFS(TRIM(SUBSTITUTE($AU44,CHAR(160),""))="Devis 1", IFERROR(VALUE(TRIM(SUBSTITUTE(AM44,CHAR(160),""))),0),TRIM(SUBSTITUTE($AU44,CHAR(160),""))="Devis 2", IFERROR(VALUE(TRIM(SUBSTITUTE(AP44,CHAR(160),""))),0),TRIM(SUBSTITUTE($AU44,CHAR(160),""))="Devis 3", IFERROR(VALUE(TRIM(SUBSTITUTE(AS44,CHAR(160),""))),0)),0) * IFERROR(VALUE(TRIM(SUBSTITUTE($AC44,CHAR(160),""))),0)) = 0,IF(AZ44&lt;&gt;"",0,""),(IFERROR(_xlfn.IFS(TRIM(SUBSTITUTE($AU44,CHAR(160),""))="Devis 1", IFERROR(VALUE(TRIM(SUBSTITUTE(AM44,CHAR(160),""))),0),TRIM(SUBSTITUTE($AU44,CHAR(160),""))="Devis 2", IFERROR(VALUE(TRIM(SUBSTITUTE(AP44,CHAR(160),""))),0),TRIM(SUBSTITUTE($AU44,CHAR(160),""))="Devis 3", IFERROR(VALUE(TRIM(SUBSTITUTE(AS44,CHAR(160),""))),0)),0) * IFERROR(VALUE(TRIM(SUBSTITUTE($AC44,CHAR(160),""))),0))))</f>
        <v/>
      </c>
      <c r="BB44" s="55" t="str" cm="1">
        <f t="array" ref="BB44">IF($AC44="","",IF(IFERROR(_xlfn.IFS($AU44="Devis 1",IFERROR(VALUE(TRIM(SUBSTITUTE(AN44,CHAR(160),""))),0),$AU44="Devis 2",IFERROR(VALUE(TRIM(SUBSTITUTE(AQ44,CHAR(160),""))),0),$AU44="Devis 3",IFERROR(VALUE(TRIM(SUBSTITUTE(AT44,CHAR(160),""))),0)),0)*IFERROR(VALUE(TRIM(SUBSTITUTE($AC44,CHAR(160),""))),0)=0,"",IFERROR(_xlfn.IFS($AU44="Devis 1",IFERROR(VALUE(TRIM(SUBSTITUTE(AN44,CHAR(160),""))),0),$AU44="Devis 2",IFERROR(VALUE(TRIM(SUBSTITUTE(AQ44,CHAR(160),""))),0),$AU44="Devis 3",IFERROR(VALUE(TRIM(SUBSTITUTE(AT44,CHAR(160),""))),0)),0)*IFERROR(VALUE(TRIM(SUBSTITUTE($AC44,CHAR(160),""))),0)))</f>
        <v/>
      </c>
      <c r="BC44" s="34"/>
      <c r="BD44" s="8" t="str" cm="1">
        <f t="array" ref="BD44">IF(OR(BB44="",AY44="",AZ44="",AW44="",BA44="",AX44=""),"",_xlfn.IFS((IFERROR(VALUE(TRIM(SUBSTITUTE(BB44,CHAR(160),""))),0))&gt;(IFERROR(VALUE(TRIM(SUBSTITUTE(AY44,CHAR(160),""))),0)),"KO : Le montant retenu TTC est supérieur au montant raisonnable TTC. Merci de revoir la ligne de dépense ou plafonner son montant.",(IFERROR(VALUE(TRIM(SUBSTITUTE(AZ44,CHAR(160),""))),0))&gt;(IFERROR(VALUE(TRIM(SUBSTITUTE(AW44,CHAR(160),""))),0)),"Attention : Le montant retenu HT est supérieur au montant HT raisonnable. Merci de revoir la ligne de dépense, plafonner son montant, ou justifier la reventillation HT / TVA.",(IFERROR(VALUE(TRIM(SUBSTITUTE(BA44,CHAR(160),""))),0))&gt;(IFERROR(VALUE(TRIM(SUBSTITUTE(AX44,CHAR(160),""))),0)),"Attention : Le montant TVA retenu est supérieur au montant TVA raisonnable. Merci de revoir la ligne de dépense, plafonner son montant, ou justifier la reventillation HT / TVA.",(IFERROR(VALUE(TRIM(SUBSTITUTE(BB44,CHAR(160),""))),0))=0,"",(IFERROR(VALUE(TRIM(SUBSTITUTE(AY44,CHAR(160),""))),0))=(IFERROR(VALUE(TRIM(SUBSTITUTE(BB44,CHAR(160),""))),0)),"OK",(IFERROR(VALUE(TRIM(SUBSTITUTE(AY44,CHAR(160),""))),0))&gt;(IFERROR(VALUE(TRIM(SUBSTITUTE(BB44,CHAR(160),""))),0))," OK : Montant instruit inférieur au montant raisonnable.",TRUE,""))</f>
        <v/>
      </c>
      <c r="BE44" s="139" t="str" cm="1">
        <f t="array" ref="BE44">IF(OR(BB44="",Y44="",AZ44="",W44="",BA44="",X44=""),"",_xlfn.IFS((IFERROR(VALUE(TRIM(SUBSTITUTE(BB44,CHAR(160),""))),0))&gt;(IFERROR(VALUE(TRIM(SUBSTITUTE(Y44,CHAR(160),""))),0)),"KO : Le montant retenu TTC est supérieur au montant présenté TTC. Merci de revoir la ligne de dépense ou plafonner son montant.",(IFERROR(VALUE(TRIM(SUBSTITUTE(AZ44,CHAR(160),""))),0))&gt;(IFERROR(VALUE(TRIM(SUBSTITUTE(W44,CHAR(160),""))),0)),"Attention : Le montant retenu HT est supérieur au montant HT présenté. Merci de revoir la ligne de dépense,plafonner son montant,ou justifier la reventillation HT/TVA.",(IFERROR(VALUE(TRIM(SUBSTITUTE(BA44,CHAR(160),""))),0))&gt;(IFERROR(VALUE(TRIM(SUBSTITUTE(X44,CHAR(160),""))),0)),"Attention : Le montant TVA retenu est supérieur au montant TVA présenté. Merci de revoir la ligne de dépense,plafonner son montant,ou justifier la reventillation HT/TVA.",(IFERROR(VALUE(TRIM(SUBSTITUTE(Y44,CHAR(160),""))),0))=0,"",(IFERROR(VALUE(TRIM(SUBSTITUTE(BB44,CHAR(160),""))),0))=(IFERROR(VALUE(TRIM(SUBSTITUTE(Y44,CHAR(160),""))),0)),"OK",
OR((IFERROR(VALUE(TRIM(SUBSTITUTE(BB44,CHAR(160),""))),0))=0,(IFERROR(VALUE(TRIM(SUBSTITUTE(AZ44,CHAR(160),""))),0))=0),"Attention : montant présenté entièrement écarté",(IFERROR(VALUE(TRIM(SUBSTITUTE(BB44,CHAR(160),""))),0))&lt;(IFERROR(VALUE(TRIM(SUBSTITUTE(Y44,CHAR(160),""))),0)),"Attention : montant présenté partiellement écarté",TRUE,""))</f>
        <v/>
      </c>
      <c r="BF44" s="33" t="str">
        <f t="shared" si="57"/>
        <v/>
      </c>
      <c r="BG44" s="33" t="str">
        <f t="shared" si="58"/>
        <v/>
      </c>
      <c r="BH44" s="10" t="str">
        <f t="shared" si="59"/>
        <v/>
      </c>
    </row>
    <row r="45" spans="1:60" ht="15" customHeight="1">
      <c r="A45" s="52">
        <v>34</v>
      </c>
      <c r="B45" s="539"/>
      <c r="C45" s="117"/>
      <c r="D45" s="118"/>
      <c r="E45" s="117"/>
      <c r="F45" s="117"/>
      <c r="G45" s="117"/>
      <c r="H45" s="117"/>
      <c r="I45" s="117"/>
      <c r="J45" s="117"/>
      <c r="K45" s="117"/>
      <c r="L45" s="117"/>
      <c r="M45" s="100"/>
      <c r="N45" s="4"/>
      <c r="O45" s="27" t="str">
        <f t="shared" si="30"/>
        <v/>
      </c>
      <c r="P45" s="5"/>
      <c r="Q45" s="4"/>
      <c r="R45" s="27" t="str">
        <f t="shared" si="31"/>
        <v/>
      </c>
      <c r="S45" s="6"/>
      <c r="T45" s="4"/>
      <c r="U45" s="101" t="str">
        <f t="shared" si="32"/>
        <v/>
      </c>
      <c r="V45" s="110"/>
      <c r="W45" s="109" t="str" cm="1">
        <f t="array" ref="W45">IF((_xlfn.IFS(TRIM(SUBSTITUTE(V45,CHAR(160),""))="Devis 1",IFERROR(VALUE(TRIM(SUBSTITUTE(M45,CHAR(160),""))),0),TRIM(SUBSTITUTE(V45,CHAR(160),""))="Devis 2",IFERROR(VALUE(TRIM(SUBSTITUTE(P45,CHAR(160),""))),0),TRIM(SUBSTITUTE(V45,CHAR(160),""))="Devis 3",IFERROR(VALUE(TRIM(SUBSTITUTE(S45,CHAR(160),""))),0),TRUE,0)*IFERROR(VALUE(TRIM(SUBSTITUTE(D45,CHAR(160),""))),0))=0,"",_xlfn.IFS(TRIM(SUBSTITUTE(V45,CHAR(160),""))="Devis 1",IFERROR(VALUE(TRIM(SUBSTITUTE(M45,CHAR(160),""))),0),TRIM(SUBSTITUTE(V45,CHAR(160),""))="Devis 2",IFERROR(VALUE(TRIM(SUBSTITUTE(P45,CHAR(160),""))),0),TRIM(SUBSTITUTE(V45,CHAR(160),""))="Devis 3",IFERROR(VALUE(TRIM(SUBSTITUTE(S45,CHAR(160),""))),0),TRUE,0)*IFERROR(VALUE(TRIM(SUBSTITUTE(D45,CHAR(160),""))),0))</f>
        <v/>
      </c>
      <c r="X45" s="54" t="str" cm="1">
        <f t="array" ref="X45">IF(_xlfn.IFS(TRIM(SUBSTITUTE(V45,CHAR(160),""))="Devis 1",IFERROR(VALUE(TRIM(SUBSTITUTE(N45,CHAR(160),""))),0),TRIM(SUBSTITUTE(V45,CHAR(160),""))="Devis 2",IFERROR(VALUE(TRIM(SUBSTITUTE(Q45,CHAR(160),""))),0),TRIM(SUBSTITUTE(V45,CHAR(160),""))="Devis 3",IFERROR(VALUE(TRIM(SUBSTITUTE(T45,CHAR(160),""))),0),TRUE,0)*IFERROR(VALUE(TRIM(SUBSTITUTE(D45,CHAR(160),""))),0)=0,IF(W45&lt;&gt;"",0,""),_xlfn.IFS(TRIM(SUBSTITUTE(V45,CHAR(160),""))="Devis 1",IFERROR(VALUE(TRIM(SUBSTITUTE(N45,CHAR(160),""))),0),TRIM(SUBSTITUTE(V45,CHAR(160),""))="Devis 2",IFERROR(VALUE(TRIM(SUBSTITUTE(Q45,CHAR(160),""))),0),TRIM(SUBSTITUTE(V45,CHAR(160),""))="Devis 3",IFERROR(VALUE(TRIM(SUBSTITUTE(T45,CHAR(160),""))),0),TRUE,0)*IFERROR(VALUE(TRIM(SUBSTITUTE(D45,CHAR(160),""))),0))</f>
        <v/>
      </c>
      <c r="Y45" s="112" t="str">
        <f t="shared" si="33"/>
        <v/>
      </c>
      <c r="Z45" s="113"/>
      <c r="AA45" s="130" t="str">
        <f t="shared" si="34"/>
        <v/>
      </c>
      <c r="AB45" s="130" t="str">
        <f t="shared" si="35"/>
        <v/>
      </c>
      <c r="AC45" s="130" t="str">
        <f t="shared" si="36"/>
        <v/>
      </c>
      <c r="AD45" s="130" t="str">
        <f t="shared" si="37"/>
        <v/>
      </c>
      <c r="AE45" s="130" t="str">
        <f t="shared" si="38"/>
        <v/>
      </c>
      <c r="AF45" s="130" t="str">
        <f t="shared" si="39"/>
        <v/>
      </c>
      <c r="AG45" s="130" t="str">
        <f t="shared" si="40"/>
        <v/>
      </c>
      <c r="AH45" s="130" t="str">
        <f t="shared" si="41"/>
        <v/>
      </c>
      <c r="AI45" s="130"/>
      <c r="AJ45" s="130" t="str">
        <f t="shared" si="42"/>
        <v/>
      </c>
      <c r="AK45" s="130" t="str">
        <f t="shared" si="43"/>
        <v/>
      </c>
      <c r="AL45" s="29" t="str">
        <f t="shared" si="44"/>
        <v/>
      </c>
      <c r="AM45" s="9" t="str">
        <f t="shared" si="45"/>
        <v/>
      </c>
      <c r="AN45" s="27" t="str">
        <f t="shared" si="46"/>
        <v/>
      </c>
      <c r="AO45" s="30" t="str">
        <f t="shared" si="47"/>
        <v/>
      </c>
      <c r="AP45" s="9" t="str">
        <f t="shared" si="48"/>
        <v/>
      </c>
      <c r="AQ45" s="27" t="str">
        <f t="shared" si="49"/>
        <v/>
      </c>
      <c r="AR45" s="31" t="str">
        <f t="shared" si="50"/>
        <v/>
      </c>
      <c r="AS45" s="9" t="str">
        <f t="shared" si="51"/>
        <v/>
      </c>
      <c r="AT45" s="32" t="str">
        <f t="shared" si="52"/>
        <v/>
      </c>
      <c r="AU45" s="28" t="str">
        <f t="shared" si="53"/>
        <v/>
      </c>
      <c r="AV45" s="136"/>
      <c r="AW45" s="33" t="str">
        <f t="shared" si="54"/>
        <v/>
      </c>
      <c r="AX45" s="33" t="str">
        <f t="shared" si="55"/>
        <v/>
      </c>
      <c r="AY45" s="33" t="str">
        <f t="shared" si="56"/>
        <v/>
      </c>
      <c r="AZ45" s="55" t="str" cm="1">
        <f t="array" ref="AZ45">IF($AC45="","",IF((IFERROR(_xlfn.IFS($AU45="Devis 1",(IFERROR(VALUE(TRIM(SUBSTITUTE(AL45,CHAR(160),""))),0)),$AU45="Devis 2",(IFERROR(VALUE(TRIM(SUBSTITUTE(AO45,CHAR(160),""))),0)),$AU45="Devis 3",(IFERROR(VALUE(TRIM(SUBSTITUTE(AR45,CHAR(160),""))),0))),0))*(IFERROR(VALUE(TRIM(SUBSTITUTE($AC45,CHAR(160),""))),0))=0,"",(IFERROR(_xlfn.IFS($AU45="Devis 1",(IFERROR(VALUE(TRIM(SUBSTITUTE(AL45,CHAR(160),""))),0)),$AU45="Devis 2",(IFERROR(VALUE(TRIM(SUBSTITUTE(AO45,CHAR(160),""))),0)),$AU45="Devis 3",(IFERROR(VALUE(TRIM(SUBSTITUTE(AR45,CHAR(160),""))),0))),0))*(IFERROR(VALUE(TRIM(SUBSTITUTE($AC45,CHAR(160),""))),0))))</f>
        <v/>
      </c>
      <c r="BA45" s="55" t="str" cm="1">
        <f t="array" ref="BA45">IF($AC45="","",IF((IFERROR(_xlfn.IFS(TRIM(SUBSTITUTE($AU45,CHAR(160),""))="Devis 1", IFERROR(VALUE(TRIM(SUBSTITUTE(AM45,CHAR(160),""))),0),TRIM(SUBSTITUTE($AU45,CHAR(160),""))="Devis 2", IFERROR(VALUE(TRIM(SUBSTITUTE(AP45,CHAR(160),""))),0),TRIM(SUBSTITUTE($AU45,CHAR(160),""))="Devis 3", IFERROR(VALUE(TRIM(SUBSTITUTE(AS45,CHAR(160),""))),0)),0) * IFERROR(VALUE(TRIM(SUBSTITUTE($AC45,CHAR(160),""))),0)) = 0,IF(AZ45&lt;&gt;"",0,""),(IFERROR(_xlfn.IFS(TRIM(SUBSTITUTE($AU45,CHAR(160),""))="Devis 1", IFERROR(VALUE(TRIM(SUBSTITUTE(AM45,CHAR(160),""))),0),TRIM(SUBSTITUTE($AU45,CHAR(160),""))="Devis 2", IFERROR(VALUE(TRIM(SUBSTITUTE(AP45,CHAR(160),""))),0),TRIM(SUBSTITUTE($AU45,CHAR(160),""))="Devis 3", IFERROR(VALUE(TRIM(SUBSTITUTE(AS45,CHAR(160),""))),0)),0) * IFERROR(VALUE(TRIM(SUBSTITUTE($AC45,CHAR(160),""))),0))))</f>
        <v/>
      </c>
      <c r="BB45" s="55" t="str" cm="1">
        <f t="array" ref="BB45">IF($AC45="","",IF(IFERROR(_xlfn.IFS($AU45="Devis 1",IFERROR(VALUE(TRIM(SUBSTITUTE(AN45,CHAR(160),""))),0),$AU45="Devis 2",IFERROR(VALUE(TRIM(SUBSTITUTE(AQ45,CHAR(160),""))),0),$AU45="Devis 3",IFERROR(VALUE(TRIM(SUBSTITUTE(AT45,CHAR(160),""))),0)),0)*IFERROR(VALUE(TRIM(SUBSTITUTE($AC45,CHAR(160),""))),0)=0,"",IFERROR(_xlfn.IFS($AU45="Devis 1",IFERROR(VALUE(TRIM(SUBSTITUTE(AN45,CHAR(160),""))),0),$AU45="Devis 2",IFERROR(VALUE(TRIM(SUBSTITUTE(AQ45,CHAR(160),""))),0),$AU45="Devis 3",IFERROR(VALUE(TRIM(SUBSTITUTE(AT45,CHAR(160),""))),0)),0)*IFERROR(VALUE(TRIM(SUBSTITUTE($AC45,CHAR(160),""))),0)))</f>
        <v/>
      </c>
      <c r="BC45" s="34"/>
      <c r="BD45" s="8" t="str" cm="1">
        <f t="array" ref="BD45">IF(OR(BB45="",AY45="",AZ45="",AW45="",BA45="",AX45=""),"",_xlfn.IFS((IFERROR(VALUE(TRIM(SUBSTITUTE(BB45,CHAR(160),""))),0))&gt;(IFERROR(VALUE(TRIM(SUBSTITUTE(AY45,CHAR(160),""))),0)),"KO : Le montant retenu TTC est supérieur au montant raisonnable TTC. Merci de revoir la ligne de dépense ou plafonner son montant.",(IFERROR(VALUE(TRIM(SUBSTITUTE(AZ45,CHAR(160),""))),0))&gt;(IFERROR(VALUE(TRIM(SUBSTITUTE(AW45,CHAR(160),""))),0)),"Attention : Le montant retenu HT est supérieur au montant HT raisonnable. Merci de revoir la ligne de dépense, plafonner son montant, ou justifier la reventillation HT / TVA.",(IFERROR(VALUE(TRIM(SUBSTITUTE(BA45,CHAR(160),""))),0))&gt;(IFERROR(VALUE(TRIM(SUBSTITUTE(AX45,CHAR(160),""))),0)),"Attention : Le montant TVA retenu est supérieur au montant TVA raisonnable. Merci de revoir la ligne de dépense, plafonner son montant, ou justifier la reventillation HT / TVA.",(IFERROR(VALUE(TRIM(SUBSTITUTE(BB45,CHAR(160),""))),0))=0,"",(IFERROR(VALUE(TRIM(SUBSTITUTE(AY45,CHAR(160),""))),0))=(IFERROR(VALUE(TRIM(SUBSTITUTE(BB45,CHAR(160),""))),0)),"OK",(IFERROR(VALUE(TRIM(SUBSTITUTE(AY45,CHAR(160),""))),0))&gt;(IFERROR(VALUE(TRIM(SUBSTITUTE(BB45,CHAR(160),""))),0))," OK : Montant instruit inférieur au montant raisonnable.",TRUE,""))</f>
        <v/>
      </c>
      <c r="BE45" s="139" t="str" cm="1">
        <f t="array" ref="BE45">IF(OR(BB45="",Y45="",AZ45="",W45="",BA45="",X45=""),"",_xlfn.IFS((IFERROR(VALUE(TRIM(SUBSTITUTE(BB45,CHAR(160),""))),0))&gt;(IFERROR(VALUE(TRIM(SUBSTITUTE(Y45,CHAR(160),""))),0)),"KO : Le montant retenu TTC est supérieur au montant présenté TTC. Merci de revoir la ligne de dépense ou plafonner son montant.",(IFERROR(VALUE(TRIM(SUBSTITUTE(AZ45,CHAR(160),""))),0))&gt;(IFERROR(VALUE(TRIM(SUBSTITUTE(W45,CHAR(160),""))),0)),"Attention : Le montant retenu HT est supérieur au montant HT présenté. Merci de revoir la ligne de dépense,plafonner son montant,ou justifier la reventillation HT/TVA.",(IFERROR(VALUE(TRIM(SUBSTITUTE(BA45,CHAR(160),""))),0))&gt;(IFERROR(VALUE(TRIM(SUBSTITUTE(X45,CHAR(160),""))),0)),"Attention : Le montant TVA retenu est supérieur au montant TVA présenté. Merci de revoir la ligne de dépense,plafonner son montant,ou justifier la reventillation HT/TVA.",(IFERROR(VALUE(TRIM(SUBSTITUTE(Y45,CHAR(160),""))),0))=0,"",(IFERROR(VALUE(TRIM(SUBSTITUTE(BB45,CHAR(160),""))),0))=(IFERROR(VALUE(TRIM(SUBSTITUTE(Y45,CHAR(160),""))),0)),"OK",
OR((IFERROR(VALUE(TRIM(SUBSTITUTE(BB45,CHAR(160),""))),0))=0,(IFERROR(VALUE(TRIM(SUBSTITUTE(AZ45,CHAR(160),""))),0))=0),"Attention : montant présenté entièrement écarté",(IFERROR(VALUE(TRIM(SUBSTITUTE(BB45,CHAR(160),""))),0))&lt;(IFERROR(VALUE(TRIM(SUBSTITUTE(Y45,CHAR(160),""))),0)),"Attention : montant présenté partiellement écarté",TRUE,""))</f>
        <v/>
      </c>
      <c r="BF45" s="33" t="str">
        <f t="shared" si="57"/>
        <v/>
      </c>
      <c r="BG45" s="33" t="str">
        <f t="shared" si="58"/>
        <v/>
      </c>
      <c r="BH45" s="10" t="str">
        <f t="shared" si="59"/>
        <v/>
      </c>
    </row>
    <row r="46" spans="1:60" ht="15" customHeight="1">
      <c r="A46" s="52">
        <v>35</v>
      </c>
      <c r="B46" s="539"/>
      <c r="C46" s="117"/>
      <c r="D46" s="118"/>
      <c r="E46" s="117"/>
      <c r="F46" s="117"/>
      <c r="G46" s="117"/>
      <c r="H46" s="117"/>
      <c r="I46" s="117"/>
      <c r="J46" s="117"/>
      <c r="K46" s="117"/>
      <c r="L46" s="117"/>
      <c r="M46" s="100"/>
      <c r="N46" s="4"/>
      <c r="O46" s="27" t="str">
        <f t="shared" si="30"/>
        <v/>
      </c>
      <c r="P46" s="5"/>
      <c r="Q46" s="4"/>
      <c r="R46" s="27" t="str">
        <f t="shared" si="31"/>
        <v/>
      </c>
      <c r="S46" s="6"/>
      <c r="T46" s="4"/>
      <c r="U46" s="101" t="str">
        <f t="shared" si="32"/>
        <v/>
      </c>
      <c r="V46" s="110"/>
      <c r="W46" s="109" t="str" cm="1">
        <f t="array" ref="W46">IF((_xlfn.IFS(TRIM(SUBSTITUTE(V46,CHAR(160),""))="Devis 1",IFERROR(VALUE(TRIM(SUBSTITUTE(M46,CHAR(160),""))),0),TRIM(SUBSTITUTE(V46,CHAR(160),""))="Devis 2",IFERROR(VALUE(TRIM(SUBSTITUTE(P46,CHAR(160),""))),0),TRIM(SUBSTITUTE(V46,CHAR(160),""))="Devis 3",IFERROR(VALUE(TRIM(SUBSTITUTE(S46,CHAR(160),""))),0),TRUE,0)*IFERROR(VALUE(TRIM(SUBSTITUTE(D46,CHAR(160),""))),0))=0,"",_xlfn.IFS(TRIM(SUBSTITUTE(V46,CHAR(160),""))="Devis 1",IFERROR(VALUE(TRIM(SUBSTITUTE(M46,CHAR(160),""))),0),TRIM(SUBSTITUTE(V46,CHAR(160),""))="Devis 2",IFERROR(VALUE(TRIM(SUBSTITUTE(P46,CHAR(160),""))),0),TRIM(SUBSTITUTE(V46,CHAR(160),""))="Devis 3",IFERROR(VALUE(TRIM(SUBSTITUTE(S46,CHAR(160),""))),0),TRUE,0)*IFERROR(VALUE(TRIM(SUBSTITUTE(D46,CHAR(160),""))),0))</f>
        <v/>
      </c>
      <c r="X46" s="54" t="str" cm="1">
        <f t="array" ref="X46">IF(_xlfn.IFS(TRIM(SUBSTITUTE(V46,CHAR(160),""))="Devis 1",IFERROR(VALUE(TRIM(SUBSTITUTE(N46,CHAR(160),""))),0),TRIM(SUBSTITUTE(V46,CHAR(160),""))="Devis 2",IFERROR(VALUE(TRIM(SUBSTITUTE(Q46,CHAR(160),""))),0),TRIM(SUBSTITUTE(V46,CHAR(160),""))="Devis 3",IFERROR(VALUE(TRIM(SUBSTITUTE(T46,CHAR(160),""))),0),TRUE,0)*IFERROR(VALUE(TRIM(SUBSTITUTE(D46,CHAR(160),""))),0)=0,IF(W46&lt;&gt;"",0,""),_xlfn.IFS(TRIM(SUBSTITUTE(V46,CHAR(160),""))="Devis 1",IFERROR(VALUE(TRIM(SUBSTITUTE(N46,CHAR(160),""))),0),TRIM(SUBSTITUTE(V46,CHAR(160),""))="Devis 2",IFERROR(VALUE(TRIM(SUBSTITUTE(Q46,CHAR(160),""))),0),TRIM(SUBSTITUTE(V46,CHAR(160),""))="Devis 3",IFERROR(VALUE(TRIM(SUBSTITUTE(T46,CHAR(160),""))),0),TRUE,0)*IFERROR(VALUE(TRIM(SUBSTITUTE(D46,CHAR(160),""))),0))</f>
        <v/>
      </c>
      <c r="Y46" s="112" t="str">
        <f t="shared" si="33"/>
        <v/>
      </c>
      <c r="Z46" s="113"/>
      <c r="AA46" s="130" t="str">
        <f t="shared" si="34"/>
        <v/>
      </c>
      <c r="AB46" s="130" t="str">
        <f t="shared" si="35"/>
        <v/>
      </c>
      <c r="AC46" s="130" t="str">
        <f t="shared" si="36"/>
        <v/>
      </c>
      <c r="AD46" s="130" t="str">
        <f t="shared" si="37"/>
        <v/>
      </c>
      <c r="AE46" s="130" t="str">
        <f t="shared" si="38"/>
        <v/>
      </c>
      <c r="AF46" s="130" t="str">
        <f t="shared" si="39"/>
        <v/>
      </c>
      <c r="AG46" s="130" t="str">
        <f t="shared" si="40"/>
        <v/>
      </c>
      <c r="AH46" s="130" t="str">
        <f t="shared" si="41"/>
        <v/>
      </c>
      <c r="AI46" s="130"/>
      <c r="AJ46" s="130" t="str">
        <f t="shared" si="42"/>
        <v/>
      </c>
      <c r="AK46" s="130" t="str">
        <f t="shared" si="43"/>
        <v/>
      </c>
      <c r="AL46" s="29" t="str">
        <f t="shared" si="44"/>
        <v/>
      </c>
      <c r="AM46" s="9" t="str">
        <f t="shared" si="45"/>
        <v/>
      </c>
      <c r="AN46" s="27" t="str">
        <f t="shared" si="46"/>
        <v/>
      </c>
      <c r="AO46" s="30" t="str">
        <f t="shared" si="47"/>
        <v/>
      </c>
      <c r="AP46" s="9" t="str">
        <f t="shared" si="48"/>
        <v/>
      </c>
      <c r="AQ46" s="27" t="str">
        <f t="shared" si="49"/>
        <v/>
      </c>
      <c r="AR46" s="31" t="str">
        <f t="shared" si="50"/>
        <v/>
      </c>
      <c r="AS46" s="9" t="str">
        <f t="shared" si="51"/>
        <v/>
      </c>
      <c r="AT46" s="32" t="str">
        <f t="shared" si="52"/>
        <v/>
      </c>
      <c r="AU46" s="28" t="str">
        <f t="shared" si="53"/>
        <v/>
      </c>
      <c r="AV46" s="136"/>
      <c r="AW46" s="33" t="str">
        <f t="shared" si="54"/>
        <v/>
      </c>
      <c r="AX46" s="33" t="str">
        <f t="shared" si="55"/>
        <v/>
      </c>
      <c r="AY46" s="33" t="str">
        <f t="shared" si="56"/>
        <v/>
      </c>
      <c r="AZ46" s="55" t="str" cm="1">
        <f t="array" ref="AZ46">IF($AC46="","",IF((IFERROR(_xlfn.IFS($AU46="Devis 1",(IFERROR(VALUE(TRIM(SUBSTITUTE(AL46,CHAR(160),""))),0)),$AU46="Devis 2",(IFERROR(VALUE(TRIM(SUBSTITUTE(AO46,CHAR(160),""))),0)),$AU46="Devis 3",(IFERROR(VALUE(TRIM(SUBSTITUTE(AR46,CHAR(160),""))),0))),0))*(IFERROR(VALUE(TRIM(SUBSTITUTE($AC46,CHAR(160),""))),0))=0,"",(IFERROR(_xlfn.IFS($AU46="Devis 1",(IFERROR(VALUE(TRIM(SUBSTITUTE(AL46,CHAR(160),""))),0)),$AU46="Devis 2",(IFERROR(VALUE(TRIM(SUBSTITUTE(AO46,CHAR(160),""))),0)),$AU46="Devis 3",(IFERROR(VALUE(TRIM(SUBSTITUTE(AR46,CHAR(160),""))),0))),0))*(IFERROR(VALUE(TRIM(SUBSTITUTE($AC46,CHAR(160),""))),0))))</f>
        <v/>
      </c>
      <c r="BA46" s="55" t="str" cm="1">
        <f t="array" ref="BA46">IF($AC46="","",IF((IFERROR(_xlfn.IFS(TRIM(SUBSTITUTE($AU46,CHAR(160),""))="Devis 1", IFERROR(VALUE(TRIM(SUBSTITUTE(AM46,CHAR(160),""))),0),TRIM(SUBSTITUTE($AU46,CHAR(160),""))="Devis 2", IFERROR(VALUE(TRIM(SUBSTITUTE(AP46,CHAR(160),""))),0),TRIM(SUBSTITUTE($AU46,CHAR(160),""))="Devis 3", IFERROR(VALUE(TRIM(SUBSTITUTE(AS46,CHAR(160),""))),0)),0) * IFERROR(VALUE(TRIM(SUBSTITUTE($AC46,CHAR(160),""))),0)) = 0,IF(AZ46&lt;&gt;"",0,""),(IFERROR(_xlfn.IFS(TRIM(SUBSTITUTE($AU46,CHAR(160),""))="Devis 1", IFERROR(VALUE(TRIM(SUBSTITUTE(AM46,CHAR(160),""))),0),TRIM(SUBSTITUTE($AU46,CHAR(160),""))="Devis 2", IFERROR(VALUE(TRIM(SUBSTITUTE(AP46,CHAR(160),""))),0),TRIM(SUBSTITUTE($AU46,CHAR(160),""))="Devis 3", IFERROR(VALUE(TRIM(SUBSTITUTE(AS46,CHAR(160),""))),0)),0) * IFERROR(VALUE(TRIM(SUBSTITUTE($AC46,CHAR(160),""))),0))))</f>
        <v/>
      </c>
      <c r="BB46" s="55" t="str" cm="1">
        <f t="array" ref="BB46">IF($AC46="","",IF(IFERROR(_xlfn.IFS($AU46="Devis 1",IFERROR(VALUE(TRIM(SUBSTITUTE(AN46,CHAR(160),""))),0),$AU46="Devis 2",IFERROR(VALUE(TRIM(SUBSTITUTE(AQ46,CHAR(160),""))),0),$AU46="Devis 3",IFERROR(VALUE(TRIM(SUBSTITUTE(AT46,CHAR(160),""))),0)),0)*IFERROR(VALUE(TRIM(SUBSTITUTE($AC46,CHAR(160),""))),0)=0,"",IFERROR(_xlfn.IFS($AU46="Devis 1",IFERROR(VALUE(TRIM(SUBSTITUTE(AN46,CHAR(160),""))),0),$AU46="Devis 2",IFERROR(VALUE(TRIM(SUBSTITUTE(AQ46,CHAR(160),""))),0),$AU46="Devis 3",IFERROR(VALUE(TRIM(SUBSTITUTE(AT46,CHAR(160),""))),0)),0)*IFERROR(VALUE(TRIM(SUBSTITUTE($AC46,CHAR(160),""))),0)))</f>
        <v/>
      </c>
      <c r="BC46" s="34"/>
      <c r="BD46" s="8" t="str" cm="1">
        <f t="array" ref="BD46">IF(OR(BB46="",AY46="",AZ46="",AW46="",BA46="",AX46=""),"",_xlfn.IFS((IFERROR(VALUE(TRIM(SUBSTITUTE(BB46,CHAR(160),""))),0))&gt;(IFERROR(VALUE(TRIM(SUBSTITUTE(AY46,CHAR(160),""))),0)),"KO : Le montant retenu TTC est supérieur au montant raisonnable TTC. Merci de revoir la ligne de dépense ou plafonner son montant.",(IFERROR(VALUE(TRIM(SUBSTITUTE(AZ46,CHAR(160),""))),0))&gt;(IFERROR(VALUE(TRIM(SUBSTITUTE(AW46,CHAR(160),""))),0)),"Attention : Le montant retenu HT est supérieur au montant HT raisonnable. Merci de revoir la ligne de dépense, plafonner son montant, ou justifier la reventillation HT / TVA.",(IFERROR(VALUE(TRIM(SUBSTITUTE(BA46,CHAR(160),""))),0))&gt;(IFERROR(VALUE(TRIM(SUBSTITUTE(AX46,CHAR(160),""))),0)),"Attention : Le montant TVA retenu est supérieur au montant TVA raisonnable. Merci de revoir la ligne de dépense, plafonner son montant, ou justifier la reventillation HT / TVA.",(IFERROR(VALUE(TRIM(SUBSTITUTE(BB46,CHAR(160),""))),0))=0,"",(IFERROR(VALUE(TRIM(SUBSTITUTE(AY46,CHAR(160),""))),0))=(IFERROR(VALUE(TRIM(SUBSTITUTE(BB46,CHAR(160),""))),0)),"OK",(IFERROR(VALUE(TRIM(SUBSTITUTE(AY46,CHAR(160),""))),0))&gt;(IFERROR(VALUE(TRIM(SUBSTITUTE(BB46,CHAR(160),""))),0))," OK : Montant instruit inférieur au montant raisonnable.",TRUE,""))</f>
        <v/>
      </c>
      <c r="BE46" s="139" t="str" cm="1">
        <f t="array" ref="BE46">IF(OR(BB46="",Y46="",AZ46="",W46="",BA46="",X46=""),"",_xlfn.IFS((IFERROR(VALUE(TRIM(SUBSTITUTE(BB46,CHAR(160),""))),0))&gt;(IFERROR(VALUE(TRIM(SUBSTITUTE(Y46,CHAR(160),""))),0)),"KO : Le montant retenu TTC est supérieur au montant présenté TTC. Merci de revoir la ligne de dépense ou plafonner son montant.",(IFERROR(VALUE(TRIM(SUBSTITUTE(AZ46,CHAR(160),""))),0))&gt;(IFERROR(VALUE(TRIM(SUBSTITUTE(W46,CHAR(160),""))),0)),"Attention : Le montant retenu HT est supérieur au montant HT présenté. Merci de revoir la ligne de dépense,plafonner son montant,ou justifier la reventillation HT/TVA.",(IFERROR(VALUE(TRIM(SUBSTITUTE(BA46,CHAR(160),""))),0))&gt;(IFERROR(VALUE(TRIM(SUBSTITUTE(X46,CHAR(160),""))),0)),"Attention : Le montant TVA retenu est supérieur au montant TVA présenté. Merci de revoir la ligne de dépense,plafonner son montant,ou justifier la reventillation HT/TVA.",(IFERROR(VALUE(TRIM(SUBSTITUTE(Y46,CHAR(160),""))),0))=0,"",(IFERROR(VALUE(TRIM(SUBSTITUTE(BB46,CHAR(160),""))),0))=(IFERROR(VALUE(TRIM(SUBSTITUTE(Y46,CHAR(160),""))),0)),"OK",
OR((IFERROR(VALUE(TRIM(SUBSTITUTE(BB46,CHAR(160),""))),0))=0,(IFERROR(VALUE(TRIM(SUBSTITUTE(AZ46,CHAR(160),""))),0))=0),"Attention : montant présenté entièrement écarté",(IFERROR(VALUE(TRIM(SUBSTITUTE(BB46,CHAR(160),""))),0))&lt;(IFERROR(VALUE(TRIM(SUBSTITUTE(Y46,CHAR(160),""))),0)),"Attention : montant présenté partiellement écarté",TRUE,""))</f>
        <v/>
      </c>
      <c r="BF46" s="33" t="str">
        <f t="shared" si="57"/>
        <v/>
      </c>
      <c r="BG46" s="33" t="str">
        <f t="shared" si="58"/>
        <v/>
      </c>
      <c r="BH46" s="10" t="str">
        <f t="shared" si="59"/>
        <v/>
      </c>
    </row>
    <row r="47" spans="1:60" ht="15" customHeight="1">
      <c r="A47" s="52">
        <v>36</v>
      </c>
      <c r="B47" s="539"/>
      <c r="C47" s="117"/>
      <c r="D47" s="118"/>
      <c r="E47" s="117"/>
      <c r="F47" s="117"/>
      <c r="G47" s="117"/>
      <c r="H47" s="117"/>
      <c r="I47" s="117"/>
      <c r="J47" s="117"/>
      <c r="K47" s="117"/>
      <c r="L47" s="117"/>
      <c r="M47" s="100"/>
      <c r="N47" s="4"/>
      <c r="O47" s="27" t="str">
        <f t="shared" si="30"/>
        <v/>
      </c>
      <c r="P47" s="5"/>
      <c r="Q47" s="4"/>
      <c r="R47" s="27" t="str">
        <f t="shared" si="31"/>
        <v/>
      </c>
      <c r="S47" s="6"/>
      <c r="T47" s="4"/>
      <c r="U47" s="101" t="str">
        <f t="shared" si="32"/>
        <v/>
      </c>
      <c r="V47" s="110"/>
      <c r="W47" s="109" t="str" cm="1">
        <f t="array" ref="W47">IF((_xlfn.IFS(TRIM(SUBSTITUTE(V47,CHAR(160),""))="Devis 1",IFERROR(VALUE(TRIM(SUBSTITUTE(M47,CHAR(160),""))),0),TRIM(SUBSTITUTE(V47,CHAR(160),""))="Devis 2",IFERROR(VALUE(TRIM(SUBSTITUTE(P47,CHAR(160),""))),0),TRIM(SUBSTITUTE(V47,CHAR(160),""))="Devis 3",IFERROR(VALUE(TRIM(SUBSTITUTE(S47,CHAR(160),""))),0),TRUE,0)*IFERROR(VALUE(TRIM(SUBSTITUTE(D47,CHAR(160),""))),0))=0,"",_xlfn.IFS(TRIM(SUBSTITUTE(V47,CHAR(160),""))="Devis 1",IFERROR(VALUE(TRIM(SUBSTITUTE(M47,CHAR(160),""))),0),TRIM(SUBSTITUTE(V47,CHAR(160),""))="Devis 2",IFERROR(VALUE(TRIM(SUBSTITUTE(P47,CHAR(160),""))),0),TRIM(SUBSTITUTE(V47,CHAR(160),""))="Devis 3",IFERROR(VALUE(TRIM(SUBSTITUTE(S47,CHAR(160),""))),0),TRUE,0)*IFERROR(VALUE(TRIM(SUBSTITUTE(D47,CHAR(160),""))),0))</f>
        <v/>
      </c>
      <c r="X47" s="54" t="str" cm="1">
        <f t="array" ref="X47">IF(_xlfn.IFS(TRIM(SUBSTITUTE(V47,CHAR(160),""))="Devis 1",IFERROR(VALUE(TRIM(SUBSTITUTE(N47,CHAR(160),""))),0),TRIM(SUBSTITUTE(V47,CHAR(160),""))="Devis 2",IFERROR(VALUE(TRIM(SUBSTITUTE(Q47,CHAR(160),""))),0),TRIM(SUBSTITUTE(V47,CHAR(160),""))="Devis 3",IFERROR(VALUE(TRIM(SUBSTITUTE(T47,CHAR(160),""))),0),TRUE,0)*IFERROR(VALUE(TRIM(SUBSTITUTE(D47,CHAR(160),""))),0)=0,IF(W47&lt;&gt;"",0,""),_xlfn.IFS(TRIM(SUBSTITUTE(V47,CHAR(160),""))="Devis 1",IFERROR(VALUE(TRIM(SUBSTITUTE(N47,CHAR(160),""))),0),TRIM(SUBSTITUTE(V47,CHAR(160),""))="Devis 2",IFERROR(VALUE(TRIM(SUBSTITUTE(Q47,CHAR(160),""))),0),TRIM(SUBSTITUTE(V47,CHAR(160),""))="Devis 3",IFERROR(VALUE(TRIM(SUBSTITUTE(T47,CHAR(160),""))),0),TRUE,0)*IFERROR(VALUE(TRIM(SUBSTITUTE(D47,CHAR(160),""))),0))</f>
        <v/>
      </c>
      <c r="Y47" s="112" t="str">
        <f t="shared" si="33"/>
        <v/>
      </c>
      <c r="Z47" s="113"/>
      <c r="AA47" s="130" t="str">
        <f t="shared" si="34"/>
        <v/>
      </c>
      <c r="AB47" s="130" t="str">
        <f t="shared" si="35"/>
        <v/>
      </c>
      <c r="AC47" s="130" t="str">
        <f t="shared" si="36"/>
        <v/>
      </c>
      <c r="AD47" s="130" t="str">
        <f t="shared" si="37"/>
        <v/>
      </c>
      <c r="AE47" s="130" t="str">
        <f t="shared" si="38"/>
        <v/>
      </c>
      <c r="AF47" s="130" t="str">
        <f t="shared" si="39"/>
        <v/>
      </c>
      <c r="AG47" s="130" t="str">
        <f t="shared" si="40"/>
        <v/>
      </c>
      <c r="AH47" s="130" t="str">
        <f t="shared" si="41"/>
        <v/>
      </c>
      <c r="AI47" s="130"/>
      <c r="AJ47" s="130" t="str">
        <f t="shared" si="42"/>
        <v/>
      </c>
      <c r="AK47" s="130" t="str">
        <f t="shared" si="43"/>
        <v/>
      </c>
      <c r="AL47" s="29" t="str">
        <f t="shared" si="44"/>
        <v/>
      </c>
      <c r="AM47" s="9" t="str">
        <f t="shared" si="45"/>
        <v/>
      </c>
      <c r="AN47" s="27" t="str">
        <f t="shared" si="46"/>
        <v/>
      </c>
      <c r="AO47" s="30" t="str">
        <f t="shared" si="47"/>
        <v/>
      </c>
      <c r="AP47" s="9" t="str">
        <f t="shared" si="48"/>
        <v/>
      </c>
      <c r="AQ47" s="27" t="str">
        <f t="shared" si="49"/>
        <v/>
      </c>
      <c r="AR47" s="31" t="str">
        <f t="shared" si="50"/>
        <v/>
      </c>
      <c r="AS47" s="9" t="str">
        <f t="shared" si="51"/>
        <v/>
      </c>
      <c r="AT47" s="32" t="str">
        <f t="shared" si="52"/>
        <v/>
      </c>
      <c r="AU47" s="28" t="str">
        <f t="shared" si="53"/>
        <v/>
      </c>
      <c r="AV47" s="136"/>
      <c r="AW47" s="33" t="str">
        <f t="shared" si="54"/>
        <v/>
      </c>
      <c r="AX47" s="33" t="str">
        <f t="shared" si="55"/>
        <v/>
      </c>
      <c r="AY47" s="33" t="str">
        <f t="shared" si="56"/>
        <v/>
      </c>
      <c r="AZ47" s="55" t="str" cm="1">
        <f t="array" ref="AZ47">IF($AC47="","",IF((IFERROR(_xlfn.IFS($AU47="Devis 1",(IFERROR(VALUE(TRIM(SUBSTITUTE(AL47,CHAR(160),""))),0)),$AU47="Devis 2",(IFERROR(VALUE(TRIM(SUBSTITUTE(AO47,CHAR(160),""))),0)),$AU47="Devis 3",(IFERROR(VALUE(TRIM(SUBSTITUTE(AR47,CHAR(160),""))),0))),0))*(IFERROR(VALUE(TRIM(SUBSTITUTE($AC47,CHAR(160),""))),0))=0,"",(IFERROR(_xlfn.IFS($AU47="Devis 1",(IFERROR(VALUE(TRIM(SUBSTITUTE(AL47,CHAR(160),""))),0)),$AU47="Devis 2",(IFERROR(VALUE(TRIM(SUBSTITUTE(AO47,CHAR(160),""))),0)),$AU47="Devis 3",(IFERROR(VALUE(TRIM(SUBSTITUTE(AR47,CHAR(160),""))),0))),0))*(IFERROR(VALUE(TRIM(SUBSTITUTE($AC47,CHAR(160),""))),0))))</f>
        <v/>
      </c>
      <c r="BA47" s="55" t="str" cm="1">
        <f t="array" ref="BA47">IF($AC47="","",IF((IFERROR(_xlfn.IFS(TRIM(SUBSTITUTE($AU47,CHAR(160),""))="Devis 1", IFERROR(VALUE(TRIM(SUBSTITUTE(AM47,CHAR(160),""))),0),TRIM(SUBSTITUTE($AU47,CHAR(160),""))="Devis 2", IFERROR(VALUE(TRIM(SUBSTITUTE(AP47,CHAR(160),""))),0),TRIM(SUBSTITUTE($AU47,CHAR(160),""))="Devis 3", IFERROR(VALUE(TRIM(SUBSTITUTE(AS47,CHAR(160),""))),0)),0) * IFERROR(VALUE(TRIM(SUBSTITUTE($AC47,CHAR(160),""))),0)) = 0,IF(AZ47&lt;&gt;"",0,""),(IFERROR(_xlfn.IFS(TRIM(SUBSTITUTE($AU47,CHAR(160),""))="Devis 1", IFERROR(VALUE(TRIM(SUBSTITUTE(AM47,CHAR(160),""))),0),TRIM(SUBSTITUTE($AU47,CHAR(160),""))="Devis 2", IFERROR(VALUE(TRIM(SUBSTITUTE(AP47,CHAR(160),""))),0),TRIM(SUBSTITUTE($AU47,CHAR(160),""))="Devis 3", IFERROR(VALUE(TRIM(SUBSTITUTE(AS47,CHAR(160),""))),0)),0) * IFERROR(VALUE(TRIM(SUBSTITUTE($AC47,CHAR(160),""))),0))))</f>
        <v/>
      </c>
      <c r="BB47" s="55" t="str" cm="1">
        <f t="array" ref="BB47">IF($AC47="","",IF(IFERROR(_xlfn.IFS($AU47="Devis 1",IFERROR(VALUE(TRIM(SUBSTITUTE(AN47,CHAR(160),""))),0),$AU47="Devis 2",IFERROR(VALUE(TRIM(SUBSTITUTE(AQ47,CHAR(160),""))),0),$AU47="Devis 3",IFERROR(VALUE(TRIM(SUBSTITUTE(AT47,CHAR(160),""))),0)),0)*IFERROR(VALUE(TRIM(SUBSTITUTE($AC47,CHAR(160),""))),0)=0,"",IFERROR(_xlfn.IFS($AU47="Devis 1",IFERROR(VALUE(TRIM(SUBSTITUTE(AN47,CHAR(160),""))),0),$AU47="Devis 2",IFERROR(VALUE(TRIM(SUBSTITUTE(AQ47,CHAR(160),""))),0),$AU47="Devis 3",IFERROR(VALUE(TRIM(SUBSTITUTE(AT47,CHAR(160),""))),0)),0)*IFERROR(VALUE(TRIM(SUBSTITUTE($AC47,CHAR(160),""))),0)))</f>
        <v/>
      </c>
      <c r="BC47" s="34"/>
      <c r="BD47" s="8" t="str" cm="1">
        <f t="array" ref="BD47">IF(OR(BB47="",AY47="",AZ47="",AW47="",BA47="",AX47=""),"",_xlfn.IFS((IFERROR(VALUE(TRIM(SUBSTITUTE(BB47,CHAR(160),""))),0))&gt;(IFERROR(VALUE(TRIM(SUBSTITUTE(AY47,CHAR(160),""))),0)),"KO : Le montant retenu TTC est supérieur au montant raisonnable TTC. Merci de revoir la ligne de dépense ou plafonner son montant.",(IFERROR(VALUE(TRIM(SUBSTITUTE(AZ47,CHAR(160),""))),0))&gt;(IFERROR(VALUE(TRIM(SUBSTITUTE(AW47,CHAR(160),""))),0)),"Attention : Le montant retenu HT est supérieur au montant HT raisonnable. Merci de revoir la ligne de dépense, plafonner son montant, ou justifier la reventillation HT / TVA.",(IFERROR(VALUE(TRIM(SUBSTITUTE(BA47,CHAR(160),""))),0))&gt;(IFERROR(VALUE(TRIM(SUBSTITUTE(AX47,CHAR(160),""))),0)),"Attention : Le montant TVA retenu est supérieur au montant TVA raisonnable. Merci de revoir la ligne de dépense, plafonner son montant, ou justifier la reventillation HT / TVA.",(IFERROR(VALUE(TRIM(SUBSTITUTE(BB47,CHAR(160),""))),0))=0,"",(IFERROR(VALUE(TRIM(SUBSTITUTE(AY47,CHAR(160),""))),0))=(IFERROR(VALUE(TRIM(SUBSTITUTE(BB47,CHAR(160),""))),0)),"OK",(IFERROR(VALUE(TRIM(SUBSTITUTE(AY47,CHAR(160),""))),0))&gt;(IFERROR(VALUE(TRIM(SUBSTITUTE(BB47,CHAR(160),""))),0))," OK : Montant instruit inférieur au montant raisonnable.",TRUE,""))</f>
        <v/>
      </c>
      <c r="BE47" s="139" t="str" cm="1">
        <f t="array" ref="BE47">IF(OR(BB47="",Y47="",AZ47="",W47="",BA47="",X47=""),"",_xlfn.IFS((IFERROR(VALUE(TRIM(SUBSTITUTE(BB47,CHAR(160),""))),0))&gt;(IFERROR(VALUE(TRIM(SUBSTITUTE(Y47,CHAR(160),""))),0)),"KO : Le montant retenu TTC est supérieur au montant présenté TTC. Merci de revoir la ligne de dépense ou plafonner son montant.",(IFERROR(VALUE(TRIM(SUBSTITUTE(AZ47,CHAR(160),""))),0))&gt;(IFERROR(VALUE(TRIM(SUBSTITUTE(W47,CHAR(160),""))),0)),"Attention : Le montant retenu HT est supérieur au montant HT présenté. Merci de revoir la ligne de dépense,plafonner son montant,ou justifier la reventillation HT/TVA.",(IFERROR(VALUE(TRIM(SUBSTITUTE(BA47,CHAR(160),""))),0))&gt;(IFERROR(VALUE(TRIM(SUBSTITUTE(X47,CHAR(160),""))),0)),"Attention : Le montant TVA retenu est supérieur au montant TVA présenté. Merci de revoir la ligne de dépense,plafonner son montant,ou justifier la reventillation HT/TVA.",(IFERROR(VALUE(TRIM(SUBSTITUTE(Y47,CHAR(160),""))),0))=0,"",(IFERROR(VALUE(TRIM(SUBSTITUTE(BB47,CHAR(160),""))),0))=(IFERROR(VALUE(TRIM(SUBSTITUTE(Y47,CHAR(160),""))),0)),"OK",
OR((IFERROR(VALUE(TRIM(SUBSTITUTE(BB47,CHAR(160),""))),0))=0,(IFERROR(VALUE(TRIM(SUBSTITUTE(AZ47,CHAR(160),""))),0))=0),"Attention : montant présenté entièrement écarté",(IFERROR(VALUE(TRIM(SUBSTITUTE(BB47,CHAR(160),""))),0))&lt;(IFERROR(VALUE(TRIM(SUBSTITUTE(Y47,CHAR(160),""))),0)),"Attention : montant présenté partiellement écarté",TRUE,""))</f>
        <v/>
      </c>
      <c r="BF47" s="33" t="str">
        <f t="shared" si="57"/>
        <v/>
      </c>
      <c r="BG47" s="33" t="str">
        <f t="shared" si="58"/>
        <v/>
      </c>
      <c r="BH47" s="10" t="str">
        <f t="shared" si="59"/>
        <v/>
      </c>
    </row>
    <row r="48" spans="1:60" ht="15" customHeight="1">
      <c r="A48" s="52">
        <v>37</v>
      </c>
      <c r="B48" s="539"/>
      <c r="C48" s="117"/>
      <c r="D48" s="118"/>
      <c r="E48" s="117"/>
      <c r="F48" s="117"/>
      <c r="G48" s="117"/>
      <c r="H48" s="117"/>
      <c r="I48" s="117"/>
      <c r="J48" s="117"/>
      <c r="K48" s="117"/>
      <c r="L48" s="117"/>
      <c r="M48" s="100"/>
      <c r="N48" s="4"/>
      <c r="O48" s="27" t="str">
        <f t="shared" si="30"/>
        <v/>
      </c>
      <c r="P48" s="5"/>
      <c r="Q48" s="4"/>
      <c r="R48" s="27" t="str">
        <f t="shared" si="31"/>
        <v/>
      </c>
      <c r="S48" s="6"/>
      <c r="T48" s="4"/>
      <c r="U48" s="101" t="str">
        <f t="shared" si="32"/>
        <v/>
      </c>
      <c r="V48" s="110"/>
      <c r="W48" s="109" t="str" cm="1">
        <f t="array" ref="W48">IF((_xlfn.IFS(TRIM(SUBSTITUTE(V48,CHAR(160),""))="Devis 1",IFERROR(VALUE(TRIM(SUBSTITUTE(M48,CHAR(160),""))),0),TRIM(SUBSTITUTE(V48,CHAR(160),""))="Devis 2",IFERROR(VALUE(TRIM(SUBSTITUTE(P48,CHAR(160),""))),0),TRIM(SUBSTITUTE(V48,CHAR(160),""))="Devis 3",IFERROR(VALUE(TRIM(SUBSTITUTE(S48,CHAR(160),""))),0),TRUE,0)*IFERROR(VALUE(TRIM(SUBSTITUTE(D48,CHAR(160),""))),0))=0,"",_xlfn.IFS(TRIM(SUBSTITUTE(V48,CHAR(160),""))="Devis 1",IFERROR(VALUE(TRIM(SUBSTITUTE(M48,CHAR(160),""))),0),TRIM(SUBSTITUTE(V48,CHAR(160),""))="Devis 2",IFERROR(VALUE(TRIM(SUBSTITUTE(P48,CHAR(160),""))),0),TRIM(SUBSTITUTE(V48,CHAR(160),""))="Devis 3",IFERROR(VALUE(TRIM(SUBSTITUTE(S48,CHAR(160),""))),0),TRUE,0)*IFERROR(VALUE(TRIM(SUBSTITUTE(D48,CHAR(160),""))),0))</f>
        <v/>
      </c>
      <c r="X48" s="54" t="str" cm="1">
        <f t="array" ref="X48">IF(_xlfn.IFS(TRIM(SUBSTITUTE(V48,CHAR(160),""))="Devis 1",IFERROR(VALUE(TRIM(SUBSTITUTE(N48,CHAR(160),""))),0),TRIM(SUBSTITUTE(V48,CHAR(160),""))="Devis 2",IFERROR(VALUE(TRIM(SUBSTITUTE(Q48,CHAR(160),""))),0),TRIM(SUBSTITUTE(V48,CHAR(160),""))="Devis 3",IFERROR(VALUE(TRIM(SUBSTITUTE(T48,CHAR(160),""))),0),TRUE,0)*IFERROR(VALUE(TRIM(SUBSTITUTE(D48,CHAR(160),""))),0)=0,IF(W48&lt;&gt;"",0,""),_xlfn.IFS(TRIM(SUBSTITUTE(V48,CHAR(160),""))="Devis 1",IFERROR(VALUE(TRIM(SUBSTITUTE(N48,CHAR(160),""))),0),TRIM(SUBSTITUTE(V48,CHAR(160),""))="Devis 2",IFERROR(VALUE(TRIM(SUBSTITUTE(Q48,CHAR(160),""))),0),TRIM(SUBSTITUTE(V48,CHAR(160),""))="Devis 3",IFERROR(VALUE(TRIM(SUBSTITUTE(T48,CHAR(160),""))),0),TRUE,0)*IFERROR(VALUE(TRIM(SUBSTITUTE(D48,CHAR(160),""))),0))</f>
        <v/>
      </c>
      <c r="Y48" s="112" t="str">
        <f t="shared" si="33"/>
        <v/>
      </c>
      <c r="Z48" s="113"/>
      <c r="AA48" s="130" t="str">
        <f t="shared" si="34"/>
        <v/>
      </c>
      <c r="AB48" s="130" t="str">
        <f t="shared" si="35"/>
        <v/>
      </c>
      <c r="AC48" s="130" t="str">
        <f t="shared" si="36"/>
        <v/>
      </c>
      <c r="AD48" s="130" t="str">
        <f t="shared" si="37"/>
        <v/>
      </c>
      <c r="AE48" s="130" t="str">
        <f t="shared" si="38"/>
        <v/>
      </c>
      <c r="AF48" s="130" t="str">
        <f t="shared" si="39"/>
        <v/>
      </c>
      <c r="AG48" s="130" t="str">
        <f t="shared" si="40"/>
        <v/>
      </c>
      <c r="AH48" s="130" t="str">
        <f t="shared" si="41"/>
        <v/>
      </c>
      <c r="AI48" s="130"/>
      <c r="AJ48" s="130" t="str">
        <f t="shared" si="42"/>
        <v/>
      </c>
      <c r="AK48" s="130" t="str">
        <f t="shared" si="43"/>
        <v/>
      </c>
      <c r="AL48" s="29" t="str">
        <f t="shared" si="44"/>
        <v/>
      </c>
      <c r="AM48" s="9" t="str">
        <f t="shared" si="45"/>
        <v/>
      </c>
      <c r="AN48" s="27" t="str">
        <f t="shared" si="46"/>
        <v/>
      </c>
      <c r="AO48" s="30" t="str">
        <f t="shared" si="47"/>
        <v/>
      </c>
      <c r="AP48" s="9" t="str">
        <f t="shared" si="48"/>
        <v/>
      </c>
      <c r="AQ48" s="27" t="str">
        <f t="shared" si="49"/>
        <v/>
      </c>
      <c r="AR48" s="31" t="str">
        <f t="shared" si="50"/>
        <v/>
      </c>
      <c r="AS48" s="9" t="str">
        <f t="shared" si="51"/>
        <v/>
      </c>
      <c r="AT48" s="32" t="str">
        <f t="shared" si="52"/>
        <v/>
      </c>
      <c r="AU48" s="28" t="str">
        <f t="shared" si="53"/>
        <v/>
      </c>
      <c r="AV48" s="136"/>
      <c r="AW48" s="33" t="str">
        <f t="shared" si="54"/>
        <v/>
      </c>
      <c r="AX48" s="33" t="str">
        <f t="shared" si="55"/>
        <v/>
      </c>
      <c r="AY48" s="33" t="str">
        <f t="shared" si="56"/>
        <v/>
      </c>
      <c r="AZ48" s="55" t="str" cm="1">
        <f t="array" ref="AZ48">IF($AC48="","",IF((IFERROR(_xlfn.IFS($AU48="Devis 1",(IFERROR(VALUE(TRIM(SUBSTITUTE(AL48,CHAR(160),""))),0)),$AU48="Devis 2",(IFERROR(VALUE(TRIM(SUBSTITUTE(AO48,CHAR(160),""))),0)),$AU48="Devis 3",(IFERROR(VALUE(TRIM(SUBSTITUTE(AR48,CHAR(160),""))),0))),0))*(IFERROR(VALUE(TRIM(SUBSTITUTE($AC48,CHAR(160),""))),0))=0,"",(IFERROR(_xlfn.IFS($AU48="Devis 1",(IFERROR(VALUE(TRIM(SUBSTITUTE(AL48,CHAR(160),""))),0)),$AU48="Devis 2",(IFERROR(VALUE(TRIM(SUBSTITUTE(AO48,CHAR(160),""))),0)),$AU48="Devis 3",(IFERROR(VALUE(TRIM(SUBSTITUTE(AR48,CHAR(160),""))),0))),0))*(IFERROR(VALUE(TRIM(SUBSTITUTE($AC48,CHAR(160),""))),0))))</f>
        <v/>
      </c>
      <c r="BA48" s="55" t="str" cm="1">
        <f t="array" ref="BA48">IF($AC48="","",IF((IFERROR(_xlfn.IFS(TRIM(SUBSTITUTE($AU48,CHAR(160),""))="Devis 1", IFERROR(VALUE(TRIM(SUBSTITUTE(AM48,CHAR(160),""))),0),TRIM(SUBSTITUTE($AU48,CHAR(160),""))="Devis 2", IFERROR(VALUE(TRIM(SUBSTITUTE(AP48,CHAR(160),""))),0),TRIM(SUBSTITUTE($AU48,CHAR(160),""))="Devis 3", IFERROR(VALUE(TRIM(SUBSTITUTE(AS48,CHAR(160),""))),0)),0) * IFERROR(VALUE(TRIM(SUBSTITUTE($AC48,CHAR(160),""))),0)) = 0,IF(AZ48&lt;&gt;"",0,""),(IFERROR(_xlfn.IFS(TRIM(SUBSTITUTE($AU48,CHAR(160),""))="Devis 1", IFERROR(VALUE(TRIM(SUBSTITUTE(AM48,CHAR(160),""))),0),TRIM(SUBSTITUTE($AU48,CHAR(160),""))="Devis 2", IFERROR(VALUE(TRIM(SUBSTITUTE(AP48,CHAR(160),""))),0),TRIM(SUBSTITUTE($AU48,CHAR(160),""))="Devis 3", IFERROR(VALUE(TRIM(SUBSTITUTE(AS48,CHAR(160),""))),0)),0) * IFERROR(VALUE(TRIM(SUBSTITUTE($AC48,CHAR(160),""))),0))))</f>
        <v/>
      </c>
      <c r="BB48" s="55" t="str" cm="1">
        <f t="array" ref="BB48">IF($AC48="","",IF(IFERROR(_xlfn.IFS($AU48="Devis 1",IFERROR(VALUE(TRIM(SUBSTITUTE(AN48,CHAR(160),""))),0),$AU48="Devis 2",IFERROR(VALUE(TRIM(SUBSTITUTE(AQ48,CHAR(160),""))),0),$AU48="Devis 3",IFERROR(VALUE(TRIM(SUBSTITUTE(AT48,CHAR(160),""))),0)),0)*IFERROR(VALUE(TRIM(SUBSTITUTE($AC48,CHAR(160),""))),0)=0,"",IFERROR(_xlfn.IFS($AU48="Devis 1",IFERROR(VALUE(TRIM(SUBSTITUTE(AN48,CHAR(160),""))),0),$AU48="Devis 2",IFERROR(VALUE(TRIM(SUBSTITUTE(AQ48,CHAR(160),""))),0),$AU48="Devis 3",IFERROR(VALUE(TRIM(SUBSTITUTE(AT48,CHAR(160),""))),0)),0)*IFERROR(VALUE(TRIM(SUBSTITUTE($AC48,CHAR(160),""))),0)))</f>
        <v/>
      </c>
      <c r="BC48" s="34"/>
      <c r="BD48" s="8" t="str" cm="1">
        <f t="array" ref="BD48">IF(OR(BB48="",AY48="",AZ48="",AW48="",BA48="",AX48=""),"",_xlfn.IFS((IFERROR(VALUE(TRIM(SUBSTITUTE(BB48,CHAR(160),""))),0))&gt;(IFERROR(VALUE(TRIM(SUBSTITUTE(AY48,CHAR(160),""))),0)),"KO : Le montant retenu TTC est supérieur au montant raisonnable TTC. Merci de revoir la ligne de dépense ou plafonner son montant.",(IFERROR(VALUE(TRIM(SUBSTITUTE(AZ48,CHAR(160),""))),0))&gt;(IFERROR(VALUE(TRIM(SUBSTITUTE(AW48,CHAR(160),""))),0)),"Attention : Le montant retenu HT est supérieur au montant HT raisonnable. Merci de revoir la ligne de dépense, plafonner son montant, ou justifier la reventillation HT / TVA.",(IFERROR(VALUE(TRIM(SUBSTITUTE(BA48,CHAR(160),""))),0))&gt;(IFERROR(VALUE(TRIM(SUBSTITUTE(AX48,CHAR(160),""))),0)),"Attention : Le montant TVA retenu est supérieur au montant TVA raisonnable. Merci de revoir la ligne de dépense, plafonner son montant, ou justifier la reventillation HT / TVA.",(IFERROR(VALUE(TRIM(SUBSTITUTE(BB48,CHAR(160),""))),0))=0,"",(IFERROR(VALUE(TRIM(SUBSTITUTE(AY48,CHAR(160),""))),0))=(IFERROR(VALUE(TRIM(SUBSTITUTE(BB48,CHAR(160),""))),0)),"OK",(IFERROR(VALUE(TRIM(SUBSTITUTE(AY48,CHAR(160),""))),0))&gt;(IFERROR(VALUE(TRIM(SUBSTITUTE(BB48,CHAR(160),""))),0))," OK : Montant instruit inférieur au montant raisonnable.",TRUE,""))</f>
        <v/>
      </c>
      <c r="BE48" s="139" t="str" cm="1">
        <f t="array" ref="BE48">IF(OR(BB48="",Y48="",AZ48="",W48="",BA48="",X48=""),"",_xlfn.IFS((IFERROR(VALUE(TRIM(SUBSTITUTE(BB48,CHAR(160),""))),0))&gt;(IFERROR(VALUE(TRIM(SUBSTITUTE(Y48,CHAR(160),""))),0)),"KO : Le montant retenu TTC est supérieur au montant présenté TTC. Merci de revoir la ligne de dépense ou plafonner son montant.",(IFERROR(VALUE(TRIM(SUBSTITUTE(AZ48,CHAR(160),""))),0))&gt;(IFERROR(VALUE(TRIM(SUBSTITUTE(W48,CHAR(160),""))),0)),"Attention : Le montant retenu HT est supérieur au montant HT présenté. Merci de revoir la ligne de dépense,plafonner son montant,ou justifier la reventillation HT/TVA.",(IFERROR(VALUE(TRIM(SUBSTITUTE(BA48,CHAR(160),""))),0))&gt;(IFERROR(VALUE(TRIM(SUBSTITUTE(X48,CHAR(160),""))),0)),"Attention : Le montant TVA retenu est supérieur au montant TVA présenté. Merci de revoir la ligne de dépense,plafonner son montant,ou justifier la reventillation HT/TVA.",(IFERROR(VALUE(TRIM(SUBSTITUTE(Y48,CHAR(160),""))),0))=0,"",(IFERROR(VALUE(TRIM(SUBSTITUTE(BB48,CHAR(160),""))),0))=(IFERROR(VALUE(TRIM(SUBSTITUTE(Y48,CHAR(160),""))),0)),"OK",
OR((IFERROR(VALUE(TRIM(SUBSTITUTE(BB48,CHAR(160),""))),0))=0,(IFERROR(VALUE(TRIM(SUBSTITUTE(AZ48,CHAR(160),""))),0))=0),"Attention : montant présenté entièrement écarté",(IFERROR(VALUE(TRIM(SUBSTITUTE(BB48,CHAR(160),""))),0))&lt;(IFERROR(VALUE(TRIM(SUBSTITUTE(Y48,CHAR(160),""))),0)),"Attention : montant présenté partiellement écarté",TRUE,""))</f>
        <v/>
      </c>
      <c r="BF48" s="33" t="str">
        <f t="shared" si="57"/>
        <v/>
      </c>
      <c r="BG48" s="33" t="str">
        <f t="shared" si="58"/>
        <v/>
      </c>
      <c r="BH48" s="10" t="str">
        <f t="shared" si="59"/>
        <v/>
      </c>
    </row>
    <row r="49" spans="1:60" ht="15" customHeight="1">
      <c r="A49" s="52">
        <v>38</v>
      </c>
      <c r="B49" s="539"/>
      <c r="C49" s="117"/>
      <c r="D49" s="118"/>
      <c r="E49" s="117"/>
      <c r="F49" s="117"/>
      <c r="G49" s="117"/>
      <c r="H49" s="117"/>
      <c r="I49" s="117"/>
      <c r="J49" s="117"/>
      <c r="K49" s="117"/>
      <c r="L49" s="117"/>
      <c r="M49" s="100"/>
      <c r="N49" s="4"/>
      <c r="O49" s="27" t="str">
        <f t="shared" si="30"/>
        <v/>
      </c>
      <c r="P49" s="5"/>
      <c r="Q49" s="4"/>
      <c r="R49" s="27" t="str">
        <f t="shared" si="31"/>
        <v/>
      </c>
      <c r="S49" s="6"/>
      <c r="T49" s="4"/>
      <c r="U49" s="101" t="str">
        <f t="shared" si="32"/>
        <v/>
      </c>
      <c r="V49" s="110"/>
      <c r="W49" s="109" t="str" cm="1">
        <f t="array" ref="W49">IF((_xlfn.IFS(TRIM(SUBSTITUTE(V49,CHAR(160),""))="Devis 1",IFERROR(VALUE(TRIM(SUBSTITUTE(M49,CHAR(160),""))),0),TRIM(SUBSTITUTE(V49,CHAR(160),""))="Devis 2",IFERROR(VALUE(TRIM(SUBSTITUTE(P49,CHAR(160),""))),0),TRIM(SUBSTITUTE(V49,CHAR(160),""))="Devis 3",IFERROR(VALUE(TRIM(SUBSTITUTE(S49,CHAR(160),""))),0),TRUE,0)*IFERROR(VALUE(TRIM(SUBSTITUTE(D49,CHAR(160),""))),0))=0,"",_xlfn.IFS(TRIM(SUBSTITUTE(V49,CHAR(160),""))="Devis 1",IFERROR(VALUE(TRIM(SUBSTITUTE(M49,CHAR(160),""))),0),TRIM(SUBSTITUTE(V49,CHAR(160),""))="Devis 2",IFERROR(VALUE(TRIM(SUBSTITUTE(P49,CHAR(160),""))),0),TRIM(SUBSTITUTE(V49,CHAR(160),""))="Devis 3",IFERROR(VALUE(TRIM(SUBSTITUTE(S49,CHAR(160),""))),0),TRUE,0)*IFERROR(VALUE(TRIM(SUBSTITUTE(D49,CHAR(160),""))),0))</f>
        <v/>
      </c>
      <c r="X49" s="54" t="str" cm="1">
        <f t="array" ref="X49">IF(_xlfn.IFS(TRIM(SUBSTITUTE(V49,CHAR(160),""))="Devis 1",IFERROR(VALUE(TRIM(SUBSTITUTE(N49,CHAR(160),""))),0),TRIM(SUBSTITUTE(V49,CHAR(160),""))="Devis 2",IFERROR(VALUE(TRIM(SUBSTITUTE(Q49,CHAR(160),""))),0),TRIM(SUBSTITUTE(V49,CHAR(160),""))="Devis 3",IFERROR(VALUE(TRIM(SUBSTITUTE(T49,CHAR(160),""))),0),TRUE,0)*IFERROR(VALUE(TRIM(SUBSTITUTE(D49,CHAR(160),""))),0)=0,IF(W49&lt;&gt;"",0,""),_xlfn.IFS(TRIM(SUBSTITUTE(V49,CHAR(160),""))="Devis 1",IFERROR(VALUE(TRIM(SUBSTITUTE(N49,CHAR(160),""))),0),TRIM(SUBSTITUTE(V49,CHAR(160),""))="Devis 2",IFERROR(VALUE(TRIM(SUBSTITUTE(Q49,CHAR(160),""))),0),TRIM(SUBSTITUTE(V49,CHAR(160),""))="Devis 3",IFERROR(VALUE(TRIM(SUBSTITUTE(T49,CHAR(160),""))),0),TRUE,0)*IFERROR(VALUE(TRIM(SUBSTITUTE(D49,CHAR(160),""))),0))</f>
        <v/>
      </c>
      <c r="Y49" s="112" t="str">
        <f t="shared" si="33"/>
        <v/>
      </c>
      <c r="Z49" s="113"/>
      <c r="AA49" s="130" t="str">
        <f t="shared" si="34"/>
        <v/>
      </c>
      <c r="AB49" s="130" t="str">
        <f t="shared" si="35"/>
        <v/>
      </c>
      <c r="AC49" s="130" t="str">
        <f t="shared" si="36"/>
        <v/>
      </c>
      <c r="AD49" s="130" t="str">
        <f t="shared" si="37"/>
        <v/>
      </c>
      <c r="AE49" s="130" t="str">
        <f t="shared" si="38"/>
        <v/>
      </c>
      <c r="AF49" s="130" t="str">
        <f t="shared" si="39"/>
        <v/>
      </c>
      <c r="AG49" s="130" t="str">
        <f t="shared" si="40"/>
        <v/>
      </c>
      <c r="AH49" s="130" t="str">
        <f t="shared" si="41"/>
        <v/>
      </c>
      <c r="AI49" s="130"/>
      <c r="AJ49" s="130" t="str">
        <f t="shared" si="42"/>
        <v/>
      </c>
      <c r="AK49" s="130" t="str">
        <f t="shared" si="43"/>
        <v/>
      </c>
      <c r="AL49" s="29" t="str">
        <f t="shared" si="44"/>
        <v/>
      </c>
      <c r="AM49" s="9" t="str">
        <f t="shared" si="45"/>
        <v/>
      </c>
      <c r="AN49" s="27" t="str">
        <f t="shared" si="46"/>
        <v/>
      </c>
      <c r="AO49" s="30" t="str">
        <f t="shared" si="47"/>
        <v/>
      </c>
      <c r="AP49" s="9" t="str">
        <f t="shared" si="48"/>
        <v/>
      </c>
      <c r="AQ49" s="27" t="str">
        <f t="shared" si="49"/>
        <v/>
      </c>
      <c r="AR49" s="31" t="str">
        <f t="shared" si="50"/>
        <v/>
      </c>
      <c r="AS49" s="9" t="str">
        <f t="shared" si="51"/>
        <v/>
      </c>
      <c r="AT49" s="32" t="str">
        <f t="shared" si="52"/>
        <v/>
      </c>
      <c r="AU49" s="28" t="str">
        <f t="shared" si="53"/>
        <v/>
      </c>
      <c r="AV49" s="136"/>
      <c r="AW49" s="33" t="str">
        <f t="shared" si="54"/>
        <v/>
      </c>
      <c r="AX49" s="33" t="str">
        <f t="shared" si="55"/>
        <v/>
      </c>
      <c r="AY49" s="33" t="str">
        <f t="shared" si="56"/>
        <v/>
      </c>
      <c r="AZ49" s="55" t="str" cm="1">
        <f t="array" ref="AZ49">IF($AC49="","",IF((IFERROR(_xlfn.IFS($AU49="Devis 1",(IFERROR(VALUE(TRIM(SUBSTITUTE(AL49,CHAR(160),""))),0)),$AU49="Devis 2",(IFERROR(VALUE(TRIM(SUBSTITUTE(AO49,CHAR(160),""))),0)),$AU49="Devis 3",(IFERROR(VALUE(TRIM(SUBSTITUTE(AR49,CHAR(160),""))),0))),0))*(IFERROR(VALUE(TRIM(SUBSTITUTE($AC49,CHAR(160),""))),0))=0,"",(IFERROR(_xlfn.IFS($AU49="Devis 1",(IFERROR(VALUE(TRIM(SUBSTITUTE(AL49,CHAR(160),""))),0)),$AU49="Devis 2",(IFERROR(VALUE(TRIM(SUBSTITUTE(AO49,CHAR(160),""))),0)),$AU49="Devis 3",(IFERROR(VALUE(TRIM(SUBSTITUTE(AR49,CHAR(160),""))),0))),0))*(IFERROR(VALUE(TRIM(SUBSTITUTE($AC49,CHAR(160),""))),0))))</f>
        <v/>
      </c>
      <c r="BA49" s="55" t="str" cm="1">
        <f t="array" ref="BA49">IF($AC49="","",IF((IFERROR(_xlfn.IFS(TRIM(SUBSTITUTE($AU49,CHAR(160),""))="Devis 1", IFERROR(VALUE(TRIM(SUBSTITUTE(AM49,CHAR(160),""))),0),TRIM(SUBSTITUTE($AU49,CHAR(160),""))="Devis 2", IFERROR(VALUE(TRIM(SUBSTITUTE(AP49,CHAR(160),""))),0),TRIM(SUBSTITUTE($AU49,CHAR(160),""))="Devis 3", IFERROR(VALUE(TRIM(SUBSTITUTE(AS49,CHAR(160),""))),0)),0) * IFERROR(VALUE(TRIM(SUBSTITUTE($AC49,CHAR(160),""))),0)) = 0,IF(AZ49&lt;&gt;"",0,""),(IFERROR(_xlfn.IFS(TRIM(SUBSTITUTE($AU49,CHAR(160),""))="Devis 1", IFERROR(VALUE(TRIM(SUBSTITUTE(AM49,CHAR(160),""))),0),TRIM(SUBSTITUTE($AU49,CHAR(160),""))="Devis 2", IFERROR(VALUE(TRIM(SUBSTITUTE(AP49,CHAR(160),""))),0),TRIM(SUBSTITUTE($AU49,CHAR(160),""))="Devis 3", IFERROR(VALUE(TRIM(SUBSTITUTE(AS49,CHAR(160),""))),0)),0) * IFERROR(VALUE(TRIM(SUBSTITUTE($AC49,CHAR(160),""))),0))))</f>
        <v/>
      </c>
      <c r="BB49" s="55" t="str" cm="1">
        <f t="array" ref="BB49">IF($AC49="","",IF(IFERROR(_xlfn.IFS($AU49="Devis 1",IFERROR(VALUE(TRIM(SUBSTITUTE(AN49,CHAR(160),""))),0),$AU49="Devis 2",IFERROR(VALUE(TRIM(SUBSTITUTE(AQ49,CHAR(160),""))),0),$AU49="Devis 3",IFERROR(VALUE(TRIM(SUBSTITUTE(AT49,CHAR(160),""))),0)),0)*IFERROR(VALUE(TRIM(SUBSTITUTE($AC49,CHAR(160),""))),0)=0,"",IFERROR(_xlfn.IFS($AU49="Devis 1",IFERROR(VALUE(TRIM(SUBSTITUTE(AN49,CHAR(160),""))),0),$AU49="Devis 2",IFERROR(VALUE(TRIM(SUBSTITUTE(AQ49,CHAR(160),""))),0),$AU49="Devis 3",IFERROR(VALUE(TRIM(SUBSTITUTE(AT49,CHAR(160),""))),0)),0)*IFERROR(VALUE(TRIM(SUBSTITUTE($AC49,CHAR(160),""))),0)))</f>
        <v/>
      </c>
      <c r="BC49" s="34"/>
      <c r="BD49" s="8" t="str" cm="1">
        <f t="array" ref="BD49">IF(OR(BB49="",AY49="",AZ49="",AW49="",BA49="",AX49=""),"",_xlfn.IFS((IFERROR(VALUE(TRIM(SUBSTITUTE(BB49,CHAR(160),""))),0))&gt;(IFERROR(VALUE(TRIM(SUBSTITUTE(AY49,CHAR(160),""))),0)),"KO : Le montant retenu TTC est supérieur au montant raisonnable TTC. Merci de revoir la ligne de dépense ou plafonner son montant.",(IFERROR(VALUE(TRIM(SUBSTITUTE(AZ49,CHAR(160),""))),0))&gt;(IFERROR(VALUE(TRIM(SUBSTITUTE(AW49,CHAR(160),""))),0)),"Attention : Le montant retenu HT est supérieur au montant HT raisonnable. Merci de revoir la ligne de dépense, plafonner son montant, ou justifier la reventillation HT / TVA.",(IFERROR(VALUE(TRIM(SUBSTITUTE(BA49,CHAR(160),""))),0))&gt;(IFERROR(VALUE(TRIM(SUBSTITUTE(AX49,CHAR(160),""))),0)),"Attention : Le montant TVA retenu est supérieur au montant TVA raisonnable. Merci de revoir la ligne de dépense, plafonner son montant, ou justifier la reventillation HT / TVA.",(IFERROR(VALUE(TRIM(SUBSTITUTE(BB49,CHAR(160),""))),0))=0,"",(IFERROR(VALUE(TRIM(SUBSTITUTE(AY49,CHAR(160),""))),0))=(IFERROR(VALUE(TRIM(SUBSTITUTE(BB49,CHAR(160),""))),0)),"OK",(IFERROR(VALUE(TRIM(SUBSTITUTE(AY49,CHAR(160),""))),0))&gt;(IFERROR(VALUE(TRIM(SUBSTITUTE(BB49,CHAR(160),""))),0))," OK : Montant instruit inférieur au montant raisonnable.",TRUE,""))</f>
        <v/>
      </c>
      <c r="BE49" s="139" t="str" cm="1">
        <f t="array" ref="BE49">IF(OR(BB49="",Y49="",AZ49="",W49="",BA49="",X49=""),"",_xlfn.IFS((IFERROR(VALUE(TRIM(SUBSTITUTE(BB49,CHAR(160),""))),0))&gt;(IFERROR(VALUE(TRIM(SUBSTITUTE(Y49,CHAR(160),""))),0)),"KO : Le montant retenu TTC est supérieur au montant présenté TTC. Merci de revoir la ligne de dépense ou plafonner son montant.",(IFERROR(VALUE(TRIM(SUBSTITUTE(AZ49,CHAR(160),""))),0))&gt;(IFERROR(VALUE(TRIM(SUBSTITUTE(W49,CHAR(160),""))),0)),"Attention : Le montant retenu HT est supérieur au montant HT présenté. Merci de revoir la ligne de dépense,plafonner son montant,ou justifier la reventillation HT/TVA.",(IFERROR(VALUE(TRIM(SUBSTITUTE(BA49,CHAR(160),""))),0))&gt;(IFERROR(VALUE(TRIM(SUBSTITUTE(X49,CHAR(160),""))),0)),"Attention : Le montant TVA retenu est supérieur au montant TVA présenté. Merci de revoir la ligne de dépense,plafonner son montant,ou justifier la reventillation HT/TVA.",(IFERROR(VALUE(TRIM(SUBSTITUTE(Y49,CHAR(160),""))),0))=0,"",(IFERROR(VALUE(TRIM(SUBSTITUTE(BB49,CHAR(160),""))),0))=(IFERROR(VALUE(TRIM(SUBSTITUTE(Y49,CHAR(160),""))),0)),"OK",
OR((IFERROR(VALUE(TRIM(SUBSTITUTE(BB49,CHAR(160),""))),0))=0,(IFERROR(VALUE(TRIM(SUBSTITUTE(AZ49,CHAR(160),""))),0))=0),"Attention : montant présenté entièrement écarté",(IFERROR(VALUE(TRIM(SUBSTITUTE(BB49,CHAR(160),""))),0))&lt;(IFERROR(VALUE(TRIM(SUBSTITUTE(Y49,CHAR(160),""))),0)),"Attention : montant présenté partiellement écarté",TRUE,""))</f>
        <v/>
      </c>
      <c r="BF49" s="33" t="str">
        <f t="shared" si="57"/>
        <v/>
      </c>
      <c r="BG49" s="33" t="str">
        <f t="shared" si="58"/>
        <v/>
      </c>
      <c r="BH49" s="10" t="str">
        <f t="shared" si="59"/>
        <v/>
      </c>
    </row>
    <row r="50" spans="1:60" ht="15" customHeight="1">
      <c r="A50" s="52">
        <v>39</v>
      </c>
      <c r="B50" s="539"/>
      <c r="C50" s="117"/>
      <c r="D50" s="118"/>
      <c r="E50" s="117"/>
      <c r="F50" s="117"/>
      <c r="G50" s="117"/>
      <c r="H50" s="117"/>
      <c r="I50" s="117"/>
      <c r="J50" s="117"/>
      <c r="K50" s="117"/>
      <c r="L50" s="117"/>
      <c r="M50" s="100"/>
      <c r="N50" s="4"/>
      <c r="O50" s="27" t="str">
        <f t="shared" si="30"/>
        <v/>
      </c>
      <c r="P50" s="5"/>
      <c r="Q50" s="4"/>
      <c r="R50" s="27" t="str">
        <f t="shared" si="31"/>
        <v/>
      </c>
      <c r="S50" s="6"/>
      <c r="T50" s="4"/>
      <c r="U50" s="101" t="str">
        <f t="shared" si="32"/>
        <v/>
      </c>
      <c r="V50" s="110"/>
      <c r="W50" s="109" t="str" cm="1">
        <f t="array" ref="W50">IF((_xlfn.IFS(TRIM(SUBSTITUTE(V50,CHAR(160),""))="Devis 1",IFERROR(VALUE(TRIM(SUBSTITUTE(M50,CHAR(160),""))),0),TRIM(SUBSTITUTE(V50,CHAR(160),""))="Devis 2",IFERROR(VALUE(TRIM(SUBSTITUTE(P50,CHAR(160),""))),0),TRIM(SUBSTITUTE(V50,CHAR(160),""))="Devis 3",IFERROR(VALUE(TRIM(SUBSTITUTE(S50,CHAR(160),""))),0),TRUE,0)*IFERROR(VALUE(TRIM(SUBSTITUTE(D50,CHAR(160),""))),0))=0,"",_xlfn.IFS(TRIM(SUBSTITUTE(V50,CHAR(160),""))="Devis 1",IFERROR(VALUE(TRIM(SUBSTITUTE(M50,CHAR(160),""))),0),TRIM(SUBSTITUTE(V50,CHAR(160),""))="Devis 2",IFERROR(VALUE(TRIM(SUBSTITUTE(P50,CHAR(160),""))),0),TRIM(SUBSTITUTE(V50,CHAR(160),""))="Devis 3",IFERROR(VALUE(TRIM(SUBSTITUTE(S50,CHAR(160),""))),0),TRUE,0)*IFERROR(VALUE(TRIM(SUBSTITUTE(D50,CHAR(160),""))),0))</f>
        <v/>
      </c>
      <c r="X50" s="54" t="str" cm="1">
        <f t="array" ref="X50">IF(_xlfn.IFS(TRIM(SUBSTITUTE(V50,CHAR(160),""))="Devis 1",IFERROR(VALUE(TRIM(SUBSTITUTE(N50,CHAR(160),""))),0),TRIM(SUBSTITUTE(V50,CHAR(160),""))="Devis 2",IFERROR(VALUE(TRIM(SUBSTITUTE(Q50,CHAR(160),""))),0),TRIM(SUBSTITUTE(V50,CHAR(160),""))="Devis 3",IFERROR(VALUE(TRIM(SUBSTITUTE(T50,CHAR(160),""))),0),TRUE,0)*IFERROR(VALUE(TRIM(SUBSTITUTE(D50,CHAR(160),""))),0)=0,IF(W50&lt;&gt;"",0,""),_xlfn.IFS(TRIM(SUBSTITUTE(V50,CHAR(160),""))="Devis 1",IFERROR(VALUE(TRIM(SUBSTITUTE(N50,CHAR(160),""))),0),TRIM(SUBSTITUTE(V50,CHAR(160),""))="Devis 2",IFERROR(VALUE(TRIM(SUBSTITUTE(Q50,CHAR(160),""))),0),TRIM(SUBSTITUTE(V50,CHAR(160),""))="Devis 3",IFERROR(VALUE(TRIM(SUBSTITUTE(T50,CHAR(160),""))),0),TRUE,0)*IFERROR(VALUE(TRIM(SUBSTITUTE(D50,CHAR(160),""))),0))</f>
        <v/>
      </c>
      <c r="Y50" s="112" t="str">
        <f t="shared" si="33"/>
        <v/>
      </c>
      <c r="Z50" s="113"/>
      <c r="AA50" s="130" t="str">
        <f t="shared" si="34"/>
        <v/>
      </c>
      <c r="AB50" s="130" t="str">
        <f t="shared" si="35"/>
        <v/>
      </c>
      <c r="AC50" s="130" t="str">
        <f t="shared" si="36"/>
        <v/>
      </c>
      <c r="AD50" s="130" t="str">
        <f t="shared" si="37"/>
        <v/>
      </c>
      <c r="AE50" s="130" t="str">
        <f t="shared" si="38"/>
        <v/>
      </c>
      <c r="AF50" s="130" t="str">
        <f t="shared" si="39"/>
        <v/>
      </c>
      <c r="AG50" s="130" t="str">
        <f t="shared" si="40"/>
        <v/>
      </c>
      <c r="AH50" s="130" t="str">
        <f t="shared" si="41"/>
        <v/>
      </c>
      <c r="AI50" s="130"/>
      <c r="AJ50" s="130" t="str">
        <f t="shared" si="42"/>
        <v/>
      </c>
      <c r="AK50" s="130" t="str">
        <f t="shared" si="43"/>
        <v/>
      </c>
      <c r="AL50" s="29" t="str">
        <f t="shared" si="44"/>
        <v/>
      </c>
      <c r="AM50" s="9" t="str">
        <f t="shared" si="45"/>
        <v/>
      </c>
      <c r="AN50" s="27" t="str">
        <f t="shared" si="46"/>
        <v/>
      </c>
      <c r="AO50" s="30" t="str">
        <f t="shared" si="47"/>
        <v/>
      </c>
      <c r="AP50" s="9" t="str">
        <f t="shared" si="48"/>
        <v/>
      </c>
      <c r="AQ50" s="27" t="str">
        <f t="shared" si="49"/>
        <v/>
      </c>
      <c r="AR50" s="31" t="str">
        <f t="shared" si="50"/>
        <v/>
      </c>
      <c r="AS50" s="9" t="str">
        <f t="shared" si="51"/>
        <v/>
      </c>
      <c r="AT50" s="32" t="str">
        <f t="shared" si="52"/>
        <v/>
      </c>
      <c r="AU50" s="28" t="str">
        <f t="shared" si="53"/>
        <v/>
      </c>
      <c r="AV50" s="136"/>
      <c r="AW50" s="33" t="str">
        <f t="shared" si="54"/>
        <v/>
      </c>
      <c r="AX50" s="33" t="str">
        <f t="shared" si="55"/>
        <v/>
      </c>
      <c r="AY50" s="33" t="str">
        <f t="shared" si="56"/>
        <v/>
      </c>
      <c r="AZ50" s="55" t="str" cm="1">
        <f t="array" ref="AZ50">IF($AC50="","",IF((IFERROR(_xlfn.IFS($AU50="Devis 1",(IFERROR(VALUE(TRIM(SUBSTITUTE(AL50,CHAR(160),""))),0)),$AU50="Devis 2",(IFERROR(VALUE(TRIM(SUBSTITUTE(AO50,CHAR(160),""))),0)),$AU50="Devis 3",(IFERROR(VALUE(TRIM(SUBSTITUTE(AR50,CHAR(160),""))),0))),0))*(IFERROR(VALUE(TRIM(SUBSTITUTE($AC50,CHAR(160),""))),0))=0,"",(IFERROR(_xlfn.IFS($AU50="Devis 1",(IFERROR(VALUE(TRIM(SUBSTITUTE(AL50,CHAR(160),""))),0)),$AU50="Devis 2",(IFERROR(VALUE(TRIM(SUBSTITUTE(AO50,CHAR(160),""))),0)),$AU50="Devis 3",(IFERROR(VALUE(TRIM(SUBSTITUTE(AR50,CHAR(160),""))),0))),0))*(IFERROR(VALUE(TRIM(SUBSTITUTE($AC50,CHAR(160),""))),0))))</f>
        <v/>
      </c>
      <c r="BA50" s="55" t="str" cm="1">
        <f t="array" ref="BA50">IF($AC50="","",IF((IFERROR(_xlfn.IFS(TRIM(SUBSTITUTE($AU50,CHAR(160),""))="Devis 1", IFERROR(VALUE(TRIM(SUBSTITUTE(AM50,CHAR(160),""))),0),TRIM(SUBSTITUTE($AU50,CHAR(160),""))="Devis 2", IFERROR(VALUE(TRIM(SUBSTITUTE(AP50,CHAR(160),""))),0),TRIM(SUBSTITUTE($AU50,CHAR(160),""))="Devis 3", IFERROR(VALUE(TRIM(SUBSTITUTE(AS50,CHAR(160),""))),0)),0) * IFERROR(VALUE(TRIM(SUBSTITUTE($AC50,CHAR(160),""))),0)) = 0,IF(AZ50&lt;&gt;"",0,""),(IFERROR(_xlfn.IFS(TRIM(SUBSTITUTE($AU50,CHAR(160),""))="Devis 1", IFERROR(VALUE(TRIM(SUBSTITUTE(AM50,CHAR(160),""))),0),TRIM(SUBSTITUTE($AU50,CHAR(160),""))="Devis 2", IFERROR(VALUE(TRIM(SUBSTITUTE(AP50,CHAR(160),""))),0),TRIM(SUBSTITUTE($AU50,CHAR(160),""))="Devis 3", IFERROR(VALUE(TRIM(SUBSTITUTE(AS50,CHAR(160),""))),0)),0) * IFERROR(VALUE(TRIM(SUBSTITUTE($AC50,CHAR(160),""))),0))))</f>
        <v/>
      </c>
      <c r="BB50" s="55" t="str" cm="1">
        <f t="array" ref="BB50">IF($AC50="","",IF(IFERROR(_xlfn.IFS($AU50="Devis 1",IFERROR(VALUE(TRIM(SUBSTITUTE(AN50,CHAR(160),""))),0),$AU50="Devis 2",IFERROR(VALUE(TRIM(SUBSTITUTE(AQ50,CHAR(160),""))),0),$AU50="Devis 3",IFERROR(VALUE(TRIM(SUBSTITUTE(AT50,CHAR(160),""))),0)),0)*IFERROR(VALUE(TRIM(SUBSTITUTE($AC50,CHAR(160),""))),0)=0,"",IFERROR(_xlfn.IFS($AU50="Devis 1",IFERROR(VALUE(TRIM(SUBSTITUTE(AN50,CHAR(160),""))),0),$AU50="Devis 2",IFERROR(VALUE(TRIM(SUBSTITUTE(AQ50,CHAR(160),""))),0),$AU50="Devis 3",IFERROR(VALUE(TRIM(SUBSTITUTE(AT50,CHAR(160),""))),0)),0)*IFERROR(VALUE(TRIM(SUBSTITUTE($AC50,CHAR(160),""))),0)))</f>
        <v/>
      </c>
      <c r="BC50" s="34"/>
      <c r="BD50" s="8" t="str" cm="1">
        <f t="array" ref="BD50">IF(OR(BB50="",AY50="",AZ50="",AW50="",BA50="",AX50=""),"",_xlfn.IFS((IFERROR(VALUE(TRIM(SUBSTITUTE(BB50,CHAR(160),""))),0))&gt;(IFERROR(VALUE(TRIM(SUBSTITUTE(AY50,CHAR(160),""))),0)),"KO : Le montant retenu TTC est supérieur au montant raisonnable TTC. Merci de revoir la ligne de dépense ou plafonner son montant.",(IFERROR(VALUE(TRIM(SUBSTITUTE(AZ50,CHAR(160),""))),0))&gt;(IFERROR(VALUE(TRIM(SUBSTITUTE(AW50,CHAR(160),""))),0)),"Attention : Le montant retenu HT est supérieur au montant HT raisonnable. Merci de revoir la ligne de dépense, plafonner son montant, ou justifier la reventillation HT / TVA.",(IFERROR(VALUE(TRIM(SUBSTITUTE(BA50,CHAR(160),""))),0))&gt;(IFERROR(VALUE(TRIM(SUBSTITUTE(AX50,CHAR(160),""))),0)),"Attention : Le montant TVA retenu est supérieur au montant TVA raisonnable. Merci de revoir la ligne de dépense, plafonner son montant, ou justifier la reventillation HT / TVA.",(IFERROR(VALUE(TRIM(SUBSTITUTE(BB50,CHAR(160),""))),0))=0,"",(IFERROR(VALUE(TRIM(SUBSTITUTE(AY50,CHAR(160),""))),0))=(IFERROR(VALUE(TRIM(SUBSTITUTE(BB50,CHAR(160),""))),0)),"OK",(IFERROR(VALUE(TRIM(SUBSTITUTE(AY50,CHAR(160),""))),0))&gt;(IFERROR(VALUE(TRIM(SUBSTITUTE(BB50,CHAR(160),""))),0))," OK : Montant instruit inférieur au montant raisonnable.",TRUE,""))</f>
        <v/>
      </c>
      <c r="BE50" s="139" t="str" cm="1">
        <f t="array" ref="BE50">IF(OR(BB50="",Y50="",AZ50="",W50="",BA50="",X50=""),"",_xlfn.IFS((IFERROR(VALUE(TRIM(SUBSTITUTE(BB50,CHAR(160),""))),0))&gt;(IFERROR(VALUE(TRIM(SUBSTITUTE(Y50,CHAR(160),""))),0)),"KO : Le montant retenu TTC est supérieur au montant présenté TTC. Merci de revoir la ligne de dépense ou plafonner son montant.",(IFERROR(VALUE(TRIM(SUBSTITUTE(AZ50,CHAR(160),""))),0))&gt;(IFERROR(VALUE(TRIM(SUBSTITUTE(W50,CHAR(160),""))),0)),"Attention : Le montant retenu HT est supérieur au montant HT présenté. Merci de revoir la ligne de dépense,plafonner son montant,ou justifier la reventillation HT/TVA.",(IFERROR(VALUE(TRIM(SUBSTITUTE(BA50,CHAR(160),""))),0))&gt;(IFERROR(VALUE(TRIM(SUBSTITUTE(X50,CHAR(160),""))),0)),"Attention : Le montant TVA retenu est supérieur au montant TVA présenté. Merci de revoir la ligne de dépense,plafonner son montant,ou justifier la reventillation HT/TVA.",(IFERROR(VALUE(TRIM(SUBSTITUTE(Y50,CHAR(160),""))),0))=0,"",(IFERROR(VALUE(TRIM(SUBSTITUTE(BB50,CHAR(160),""))),0))=(IFERROR(VALUE(TRIM(SUBSTITUTE(Y50,CHAR(160),""))),0)),"OK",
OR((IFERROR(VALUE(TRIM(SUBSTITUTE(BB50,CHAR(160),""))),0))=0,(IFERROR(VALUE(TRIM(SUBSTITUTE(AZ50,CHAR(160),""))),0))=0),"Attention : montant présenté entièrement écarté",(IFERROR(VALUE(TRIM(SUBSTITUTE(BB50,CHAR(160),""))),0))&lt;(IFERROR(VALUE(TRIM(SUBSTITUTE(Y50,CHAR(160),""))),0)),"Attention : montant présenté partiellement écarté",TRUE,""))</f>
        <v/>
      </c>
      <c r="BF50" s="33" t="str">
        <f t="shared" si="57"/>
        <v/>
      </c>
      <c r="BG50" s="33" t="str">
        <f t="shared" si="58"/>
        <v/>
      </c>
      <c r="BH50" s="10" t="str">
        <f t="shared" si="59"/>
        <v/>
      </c>
    </row>
    <row r="51" spans="1:60" ht="15" customHeight="1">
      <c r="A51" s="52">
        <v>40</v>
      </c>
      <c r="B51" s="539"/>
      <c r="C51" s="117"/>
      <c r="D51" s="118"/>
      <c r="E51" s="117"/>
      <c r="F51" s="117"/>
      <c r="G51" s="117"/>
      <c r="H51" s="117"/>
      <c r="I51" s="117"/>
      <c r="J51" s="117"/>
      <c r="K51" s="117"/>
      <c r="L51" s="117"/>
      <c r="M51" s="100"/>
      <c r="N51" s="4"/>
      <c r="O51" s="27" t="str">
        <f t="shared" si="30"/>
        <v/>
      </c>
      <c r="P51" s="5"/>
      <c r="Q51" s="4"/>
      <c r="R51" s="27" t="str">
        <f t="shared" si="31"/>
        <v/>
      </c>
      <c r="S51" s="6"/>
      <c r="T51" s="4"/>
      <c r="U51" s="101" t="str">
        <f t="shared" si="32"/>
        <v/>
      </c>
      <c r="V51" s="110"/>
      <c r="W51" s="109" t="str" cm="1">
        <f t="array" ref="W51">IF((_xlfn.IFS(TRIM(SUBSTITUTE(V51,CHAR(160),""))="Devis 1",IFERROR(VALUE(TRIM(SUBSTITUTE(M51,CHAR(160),""))),0),TRIM(SUBSTITUTE(V51,CHAR(160),""))="Devis 2",IFERROR(VALUE(TRIM(SUBSTITUTE(P51,CHAR(160),""))),0),TRIM(SUBSTITUTE(V51,CHAR(160),""))="Devis 3",IFERROR(VALUE(TRIM(SUBSTITUTE(S51,CHAR(160),""))),0),TRUE,0)*IFERROR(VALUE(TRIM(SUBSTITUTE(D51,CHAR(160),""))),0))=0,"",_xlfn.IFS(TRIM(SUBSTITUTE(V51,CHAR(160),""))="Devis 1",IFERROR(VALUE(TRIM(SUBSTITUTE(M51,CHAR(160),""))),0),TRIM(SUBSTITUTE(V51,CHAR(160),""))="Devis 2",IFERROR(VALUE(TRIM(SUBSTITUTE(P51,CHAR(160),""))),0),TRIM(SUBSTITUTE(V51,CHAR(160),""))="Devis 3",IFERROR(VALUE(TRIM(SUBSTITUTE(S51,CHAR(160),""))),0),TRUE,0)*IFERROR(VALUE(TRIM(SUBSTITUTE(D51,CHAR(160),""))),0))</f>
        <v/>
      </c>
      <c r="X51" s="54" t="str" cm="1">
        <f t="array" ref="X51">IF(_xlfn.IFS(TRIM(SUBSTITUTE(V51,CHAR(160),""))="Devis 1",IFERROR(VALUE(TRIM(SUBSTITUTE(N51,CHAR(160),""))),0),TRIM(SUBSTITUTE(V51,CHAR(160),""))="Devis 2",IFERROR(VALUE(TRIM(SUBSTITUTE(Q51,CHAR(160),""))),0),TRIM(SUBSTITUTE(V51,CHAR(160),""))="Devis 3",IFERROR(VALUE(TRIM(SUBSTITUTE(T51,CHAR(160),""))),0),TRUE,0)*IFERROR(VALUE(TRIM(SUBSTITUTE(D51,CHAR(160),""))),0)=0,IF(W51&lt;&gt;"",0,""),_xlfn.IFS(TRIM(SUBSTITUTE(V51,CHAR(160),""))="Devis 1",IFERROR(VALUE(TRIM(SUBSTITUTE(N51,CHAR(160),""))),0),TRIM(SUBSTITUTE(V51,CHAR(160),""))="Devis 2",IFERROR(VALUE(TRIM(SUBSTITUTE(Q51,CHAR(160),""))),0),TRIM(SUBSTITUTE(V51,CHAR(160),""))="Devis 3",IFERROR(VALUE(TRIM(SUBSTITUTE(T51,CHAR(160),""))),0),TRUE,0)*IFERROR(VALUE(TRIM(SUBSTITUTE(D51,CHAR(160),""))),0))</f>
        <v/>
      </c>
      <c r="Y51" s="112" t="str">
        <f t="shared" si="33"/>
        <v/>
      </c>
      <c r="Z51" s="113"/>
      <c r="AA51" s="130" t="str">
        <f t="shared" si="34"/>
        <v/>
      </c>
      <c r="AB51" s="130" t="str">
        <f t="shared" si="35"/>
        <v/>
      </c>
      <c r="AC51" s="130" t="str">
        <f t="shared" si="36"/>
        <v/>
      </c>
      <c r="AD51" s="130" t="str">
        <f t="shared" si="37"/>
        <v/>
      </c>
      <c r="AE51" s="130" t="str">
        <f t="shared" si="38"/>
        <v/>
      </c>
      <c r="AF51" s="130" t="str">
        <f t="shared" si="39"/>
        <v/>
      </c>
      <c r="AG51" s="130" t="str">
        <f t="shared" si="40"/>
        <v/>
      </c>
      <c r="AH51" s="130" t="str">
        <f t="shared" si="41"/>
        <v/>
      </c>
      <c r="AI51" s="130"/>
      <c r="AJ51" s="130" t="str">
        <f t="shared" si="42"/>
        <v/>
      </c>
      <c r="AK51" s="130" t="str">
        <f t="shared" si="43"/>
        <v/>
      </c>
      <c r="AL51" s="29" t="str">
        <f t="shared" si="44"/>
        <v/>
      </c>
      <c r="AM51" s="9" t="str">
        <f t="shared" si="45"/>
        <v/>
      </c>
      <c r="AN51" s="27" t="str">
        <f t="shared" si="46"/>
        <v/>
      </c>
      <c r="AO51" s="30" t="str">
        <f t="shared" si="47"/>
        <v/>
      </c>
      <c r="AP51" s="9" t="str">
        <f t="shared" si="48"/>
        <v/>
      </c>
      <c r="AQ51" s="27" t="str">
        <f t="shared" si="49"/>
        <v/>
      </c>
      <c r="AR51" s="31" t="str">
        <f t="shared" si="50"/>
        <v/>
      </c>
      <c r="AS51" s="9" t="str">
        <f t="shared" si="51"/>
        <v/>
      </c>
      <c r="AT51" s="32" t="str">
        <f t="shared" si="52"/>
        <v/>
      </c>
      <c r="AU51" s="28" t="str">
        <f t="shared" si="53"/>
        <v/>
      </c>
      <c r="AV51" s="136"/>
      <c r="AW51" s="33" t="str">
        <f t="shared" si="54"/>
        <v/>
      </c>
      <c r="AX51" s="33" t="str">
        <f t="shared" si="55"/>
        <v/>
      </c>
      <c r="AY51" s="33" t="str">
        <f t="shared" si="56"/>
        <v/>
      </c>
      <c r="AZ51" s="55" t="str" cm="1">
        <f t="array" ref="AZ51">IF($AC51="","",IF((IFERROR(_xlfn.IFS($AU51="Devis 1",(IFERROR(VALUE(TRIM(SUBSTITUTE(AL51,CHAR(160),""))),0)),$AU51="Devis 2",(IFERROR(VALUE(TRIM(SUBSTITUTE(AO51,CHAR(160),""))),0)),$AU51="Devis 3",(IFERROR(VALUE(TRIM(SUBSTITUTE(AR51,CHAR(160),""))),0))),0))*(IFERROR(VALUE(TRIM(SUBSTITUTE($AC51,CHAR(160),""))),0))=0,"",(IFERROR(_xlfn.IFS($AU51="Devis 1",(IFERROR(VALUE(TRIM(SUBSTITUTE(AL51,CHAR(160),""))),0)),$AU51="Devis 2",(IFERROR(VALUE(TRIM(SUBSTITUTE(AO51,CHAR(160),""))),0)),$AU51="Devis 3",(IFERROR(VALUE(TRIM(SUBSTITUTE(AR51,CHAR(160),""))),0))),0))*(IFERROR(VALUE(TRIM(SUBSTITUTE($AC51,CHAR(160),""))),0))))</f>
        <v/>
      </c>
      <c r="BA51" s="55" t="str" cm="1">
        <f t="array" ref="BA51">IF($AC51="","",IF((IFERROR(_xlfn.IFS(TRIM(SUBSTITUTE($AU51,CHAR(160),""))="Devis 1", IFERROR(VALUE(TRIM(SUBSTITUTE(AM51,CHAR(160),""))),0),TRIM(SUBSTITUTE($AU51,CHAR(160),""))="Devis 2", IFERROR(VALUE(TRIM(SUBSTITUTE(AP51,CHAR(160),""))),0),TRIM(SUBSTITUTE($AU51,CHAR(160),""))="Devis 3", IFERROR(VALUE(TRIM(SUBSTITUTE(AS51,CHAR(160),""))),0)),0) * IFERROR(VALUE(TRIM(SUBSTITUTE($AC51,CHAR(160),""))),0)) = 0,IF(AZ51&lt;&gt;"",0,""),(IFERROR(_xlfn.IFS(TRIM(SUBSTITUTE($AU51,CHAR(160),""))="Devis 1", IFERROR(VALUE(TRIM(SUBSTITUTE(AM51,CHAR(160),""))),0),TRIM(SUBSTITUTE($AU51,CHAR(160),""))="Devis 2", IFERROR(VALUE(TRIM(SUBSTITUTE(AP51,CHAR(160),""))),0),TRIM(SUBSTITUTE($AU51,CHAR(160),""))="Devis 3", IFERROR(VALUE(TRIM(SUBSTITUTE(AS51,CHAR(160),""))),0)),0) * IFERROR(VALUE(TRIM(SUBSTITUTE($AC51,CHAR(160),""))),0))))</f>
        <v/>
      </c>
      <c r="BB51" s="55" t="str" cm="1">
        <f t="array" ref="BB51">IF($AC51="","",IF(IFERROR(_xlfn.IFS($AU51="Devis 1",IFERROR(VALUE(TRIM(SUBSTITUTE(AN51,CHAR(160),""))),0),$AU51="Devis 2",IFERROR(VALUE(TRIM(SUBSTITUTE(AQ51,CHAR(160),""))),0),$AU51="Devis 3",IFERROR(VALUE(TRIM(SUBSTITUTE(AT51,CHAR(160),""))),0)),0)*IFERROR(VALUE(TRIM(SUBSTITUTE($AC51,CHAR(160),""))),0)=0,"",IFERROR(_xlfn.IFS($AU51="Devis 1",IFERROR(VALUE(TRIM(SUBSTITUTE(AN51,CHAR(160),""))),0),$AU51="Devis 2",IFERROR(VALUE(TRIM(SUBSTITUTE(AQ51,CHAR(160),""))),0),$AU51="Devis 3",IFERROR(VALUE(TRIM(SUBSTITUTE(AT51,CHAR(160),""))),0)),0)*IFERROR(VALUE(TRIM(SUBSTITUTE($AC51,CHAR(160),""))),0)))</f>
        <v/>
      </c>
      <c r="BC51" s="34"/>
      <c r="BD51" s="8" t="str" cm="1">
        <f t="array" ref="BD51">IF(OR(BB51="",AY51="",AZ51="",AW51="",BA51="",AX51=""),"",_xlfn.IFS((IFERROR(VALUE(TRIM(SUBSTITUTE(BB51,CHAR(160),""))),0))&gt;(IFERROR(VALUE(TRIM(SUBSTITUTE(AY51,CHAR(160),""))),0)),"KO : Le montant retenu TTC est supérieur au montant raisonnable TTC. Merci de revoir la ligne de dépense ou plafonner son montant.",(IFERROR(VALUE(TRIM(SUBSTITUTE(AZ51,CHAR(160),""))),0))&gt;(IFERROR(VALUE(TRIM(SUBSTITUTE(AW51,CHAR(160),""))),0)),"Attention : Le montant retenu HT est supérieur au montant HT raisonnable. Merci de revoir la ligne de dépense, plafonner son montant, ou justifier la reventillation HT / TVA.",(IFERROR(VALUE(TRIM(SUBSTITUTE(BA51,CHAR(160),""))),0))&gt;(IFERROR(VALUE(TRIM(SUBSTITUTE(AX51,CHAR(160),""))),0)),"Attention : Le montant TVA retenu est supérieur au montant TVA raisonnable. Merci de revoir la ligne de dépense, plafonner son montant, ou justifier la reventillation HT / TVA.",(IFERROR(VALUE(TRIM(SUBSTITUTE(BB51,CHAR(160),""))),0))=0,"",(IFERROR(VALUE(TRIM(SUBSTITUTE(AY51,CHAR(160),""))),0))=(IFERROR(VALUE(TRIM(SUBSTITUTE(BB51,CHAR(160),""))),0)),"OK",(IFERROR(VALUE(TRIM(SUBSTITUTE(AY51,CHAR(160),""))),0))&gt;(IFERROR(VALUE(TRIM(SUBSTITUTE(BB51,CHAR(160),""))),0))," OK : Montant instruit inférieur au montant raisonnable.",TRUE,""))</f>
        <v/>
      </c>
      <c r="BE51" s="139" t="str" cm="1">
        <f t="array" ref="BE51">IF(OR(BB51="",Y51="",AZ51="",W51="",BA51="",X51=""),"",_xlfn.IFS((IFERROR(VALUE(TRIM(SUBSTITUTE(BB51,CHAR(160),""))),0))&gt;(IFERROR(VALUE(TRIM(SUBSTITUTE(Y51,CHAR(160),""))),0)),"KO : Le montant retenu TTC est supérieur au montant présenté TTC. Merci de revoir la ligne de dépense ou plafonner son montant.",(IFERROR(VALUE(TRIM(SUBSTITUTE(AZ51,CHAR(160),""))),0))&gt;(IFERROR(VALUE(TRIM(SUBSTITUTE(W51,CHAR(160),""))),0)),"Attention : Le montant retenu HT est supérieur au montant HT présenté. Merci de revoir la ligne de dépense,plafonner son montant,ou justifier la reventillation HT/TVA.",(IFERROR(VALUE(TRIM(SUBSTITUTE(BA51,CHAR(160),""))),0))&gt;(IFERROR(VALUE(TRIM(SUBSTITUTE(X51,CHAR(160),""))),0)),"Attention : Le montant TVA retenu est supérieur au montant TVA présenté. Merci de revoir la ligne de dépense,plafonner son montant,ou justifier la reventillation HT/TVA.",(IFERROR(VALUE(TRIM(SUBSTITUTE(Y51,CHAR(160),""))),0))=0,"",(IFERROR(VALUE(TRIM(SUBSTITUTE(BB51,CHAR(160),""))),0))=(IFERROR(VALUE(TRIM(SUBSTITUTE(Y51,CHAR(160),""))),0)),"OK",
OR((IFERROR(VALUE(TRIM(SUBSTITUTE(BB51,CHAR(160),""))),0))=0,(IFERROR(VALUE(TRIM(SUBSTITUTE(AZ51,CHAR(160),""))),0))=0),"Attention : montant présenté entièrement écarté",(IFERROR(VALUE(TRIM(SUBSTITUTE(BB51,CHAR(160),""))),0))&lt;(IFERROR(VALUE(TRIM(SUBSTITUTE(Y51,CHAR(160),""))),0)),"Attention : montant présenté partiellement écarté",TRUE,""))</f>
        <v/>
      </c>
      <c r="BF51" s="33" t="str">
        <f t="shared" si="57"/>
        <v/>
      </c>
      <c r="BG51" s="33" t="str">
        <f t="shared" si="58"/>
        <v/>
      </c>
      <c r="BH51" s="10" t="str">
        <f t="shared" si="59"/>
        <v/>
      </c>
    </row>
    <row r="52" spans="1:60" ht="15" customHeight="1">
      <c r="A52" s="52">
        <v>41</v>
      </c>
      <c r="B52" s="539"/>
      <c r="C52" s="117"/>
      <c r="D52" s="118"/>
      <c r="E52" s="117"/>
      <c r="F52" s="117"/>
      <c r="G52" s="117"/>
      <c r="H52" s="117"/>
      <c r="I52" s="117"/>
      <c r="J52" s="117"/>
      <c r="K52" s="117"/>
      <c r="L52" s="117"/>
      <c r="M52" s="100"/>
      <c r="N52" s="4"/>
      <c r="O52" s="27" t="str">
        <f t="shared" si="30"/>
        <v/>
      </c>
      <c r="P52" s="5"/>
      <c r="Q52" s="4"/>
      <c r="R52" s="27" t="str">
        <f t="shared" si="31"/>
        <v/>
      </c>
      <c r="S52" s="6"/>
      <c r="T52" s="4"/>
      <c r="U52" s="101" t="str">
        <f t="shared" si="32"/>
        <v/>
      </c>
      <c r="V52" s="110"/>
      <c r="W52" s="109" t="str" cm="1">
        <f t="array" ref="W52">IF((_xlfn.IFS(TRIM(SUBSTITUTE(V52,CHAR(160),""))="Devis 1",IFERROR(VALUE(TRIM(SUBSTITUTE(M52,CHAR(160),""))),0),TRIM(SUBSTITUTE(V52,CHAR(160),""))="Devis 2",IFERROR(VALUE(TRIM(SUBSTITUTE(P52,CHAR(160),""))),0),TRIM(SUBSTITUTE(V52,CHAR(160),""))="Devis 3",IFERROR(VALUE(TRIM(SUBSTITUTE(S52,CHAR(160),""))),0),TRUE,0)*IFERROR(VALUE(TRIM(SUBSTITUTE(D52,CHAR(160),""))),0))=0,"",_xlfn.IFS(TRIM(SUBSTITUTE(V52,CHAR(160),""))="Devis 1",IFERROR(VALUE(TRIM(SUBSTITUTE(M52,CHAR(160),""))),0),TRIM(SUBSTITUTE(V52,CHAR(160),""))="Devis 2",IFERROR(VALUE(TRIM(SUBSTITUTE(P52,CHAR(160),""))),0),TRIM(SUBSTITUTE(V52,CHAR(160),""))="Devis 3",IFERROR(VALUE(TRIM(SUBSTITUTE(S52,CHAR(160),""))),0),TRUE,0)*IFERROR(VALUE(TRIM(SUBSTITUTE(D52,CHAR(160),""))),0))</f>
        <v/>
      </c>
      <c r="X52" s="54" t="str" cm="1">
        <f t="array" ref="X52">IF(_xlfn.IFS(TRIM(SUBSTITUTE(V52,CHAR(160),""))="Devis 1",IFERROR(VALUE(TRIM(SUBSTITUTE(N52,CHAR(160),""))),0),TRIM(SUBSTITUTE(V52,CHAR(160),""))="Devis 2",IFERROR(VALUE(TRIM(SUBSTITUTE(Q52,CHAR(160),""))),0),TRIM(SUBSTITUTE(V52,CHAR(160),""))="Devis 3",IFERROR(VALUE(TRIM(SUBSTITUTE(T52,CHAR(160),""))),0),TRUE,0)*IFERROR(VALUE(TRIM(SUBSTITUTE(D52,CHAR(160),""))),0)=0,IF(W52&lt;&gt;"",0,""),_xlfn.IFS(TRIM(SUBSTITUTE(V52,CHAR(160),""))="Devis 1",IFERROR(VALUE(TRIM(SUBSTITUTE(N52,CHAR(160),""))),0),TRIM(SUBSTITUTE(V52,CHAR(160),""))="Devis 2",IFERROR(VALUE(TRIM(SUBSTITUTE(Q52,CHAR(160),""))),0),TRIM(SUBSTITUTE(V52,CHAR(160),""))="Devis 3",IFERROR(VALUE(TRIM(SUBSTITUTE(T52,CHAR(160),""))),0),TRUE,0)*IFERROR(VALUE(TRIM(SUBSTITUTE(D52,CHAR(160),""))),0))</f>
        <v/>
      </c>
      <c r="Y52" s="112" t="str">
        <f t="shared" si="33"/>
        <v/>
      </c>
      <c r="Z52" s="113"/>
      <c r="AA52" s="130" t="str">
        <f t="shared" si="34"/>
        <v/>
      </c>
      <c r="AB52" s="130" t="str">
        <f t="shared" si="35"/>
        <v/>
      </c>
      <c r="AC52" s="130" t="str">
        <f t="shared" si="36"/>
        <v/>
      </c>
      <c r="AD52" s="130" t="str">
        <f t="shared" si="37"/>
        <v/>
      </c>
      <c r="AE52" s="130" t="str">
        <f t="shared" si="38"/>
        <v/>
      </c>
      <c r="AF52" s="130" t="str">
        <f t="shared" si="39"/>
        <v/>
      </c>
      <c r="AG52" s="130" t="str">
        <f t="shared" si="40"/>
        <v/>
      </c>
      <c r="AH52" s="130" t="str">
        <f t="shared" si="41"/>
        <v/>
      </c>
      <c r="AI52" s="130"/>
      <c r="AJ52" s="130" t="str">
        <f t="shared" si="42"/>
        <v/>
      </c>
      <c r="AK52" s="130" t="str">
        <f t="shared" si="43"/>
        <v/>
      </c>
      <c r="AL52" s="29" t="str">
        <f t="shared" si="44"/>
        <v/>
      </c>
      <c r="AM52" s="9" t="str">
        <f t="shared" si="45"/>
        <v/>
      </c>
      <c r="AN52" s="27" t="str">
        <f t="shared" si="46"/>
        <v/>
      </c>
      <c r="AO52" s="30" t="str">
        <f t="shared" si="47"/>
        <v/>
      </c>
      <c r="AP52" s="9" t="str">
        <f t="shared" si="48"/>
        <v/>
      </c>
      <c r="AQ52" s="27" t="str">
        <f t="shared" si="49"/>
        <v/>
      </c>
      <c r="AR52" s="31" t="str">
        <f t="shared" si="50"/>
        <v/>
      </c>
      <c r="AS52" s="9" t="str">
        <f t="shared" si="51"/>
        <v/>
      </c>
      <c r="AT52" s="32" t="str">
        <f t="shared" si="52"/>
        <v/>
      </c>
      <c r="AU52" s="28" t="str">
        <f t="shared" si="53"/>
        <v/>
      </c>
      <c r="AV52" s="136"/>
      <c r="AW52" s="33" t="str">
        <f t="shared" si="54"/>
        <v/>
      </c>
      <c r="AX52" s="33" t="str">
        <f t="shared" si="55"/>
        <v/>
      </c>
      <c r="AY52" s="33" t="str">
        <f t="shared" si="56"/>
        <v/>
      </c>
      <c r="AZ52" s="55" t="str" cm="1">
        <f t="array" ref="AZ52">IF($AC52="","",IF((IFERROR(_xlfn.IFS($AU52="Devis 1",(IFERROR(VALUE(TRIM(SUBSTITUTE(AL52,CHAR(160),""))),0)),$AU52="Devis 2",(IFERROR(VALUE(TRIM(SUBSTITUTE(AO52,CHAR(160),""))),0)),$AU52="Devis 3",(IFERROR(VALUE(TRIM(SUBSTITUTE(AR52,CHAR(160),""))),0))),0))*(IFERROR(VALUE(TRIM(SUBSTITUTE($AC52,CHAR(160),""))),0))=0,"",(IFERROR(_xlfn.IFS($AU52="Devis 1",(IFERROR(VALUE(TRIM(SUBSTITUTE(AL52,CHAR(160),""))),0)),$AU52="Devis 2",(IFERROR(VALUE(TRIM(SUBSTITUTE(AO52,CHAR(160),""))),0)),$AU52="Devis 3",(IFERROR(VALUE(TRIM(SUBSTITUTE(AR52,CHAR(160),""))),0))),0))*(IFERROR(VALUE(TRIM(SUBSTITUTE($AC52,CHAR(160),""))),0))))</f>
        <v/>
      </c>
      <c r="BA52" s="55" t="str" cm="1">
        <f t="array" ref="BA52">IF($AC52="","",IF((IFERROR(_xlfn.IFS(TRIM(SUBSTITUTE($AU52,CHAR(160),""))="Devis 1", IFERROR(VALUE(TRIM(SUBSTITUTE(AM52,CHAR(160),""))),0),TRIM(SUBSTITUTE($AU52,CHAR(160),""))="Devis 2", IFERROR(VALUE(TRIM(SUBSTITUTE(AP52,CHAR(160),""))),0),TRIM(SUBSTITUTE($AU52,CHAR(160),""))="Devis 3", IFERROR(VALUE(TRIM(SUBSTITUTE(AS52,CHAR(160),""))),0)),0) * IFERROR(VALUE(TRIM(SUBSTITUTE($AC52,CHAR(160),""))),0)) = 0,IF(AZ52&lt;&gt;"",0,""),(IFERROR(_xlfn.IFS(TRIM(SUBSTITUTE($AU52,CHAR(160),""))="Devis 1", IFERROR(VALUE(TRIM(SUBSTITUTE(AM52,CHAR(160),""))),0),TRIM(SUBSTITUTE($AU52,CHAR(160),""))="Devis 2", IFERROR(VALUE(TRIM(SUBSTITUTE(AP52,CHAR(160),""))),0),TRIM(SUBSTITUTE($AU52,CHAR(160),""))="Devis 3", IFERROR(VALUE(TRIM(SUBSTITUTE(AS52,CHAR(160),""))),0)),0) * IFERROR(VALUE(TRIM(SUBSTITUTE($AC52,CHAR(160),""))),0))))</f>
        <v/>
      </c>
      <c r="BB52" s="55" t="str" cm="1">
        <f t="array" ref="BB52">IF($AC52="","",IF(IFERROR(_xlfn.IFS($AU52="Devis 1",IFERROR(VALUE(TRIM(SUBSTITUTE(AN52,CHAR(160),""))),0),$AU52="Devis 2",IFERROR(VALUE(TRIM(SUBSTITUTE(AQ52,CHAR(160),""))),0),$AU52="Devis 3",IFERROR(VALUE(TRIM(SUBSTITUTE(AT52,CHAR(160),""))),0)),0)*IFERROR(VALUE(TRIM(SUBSTITUTE($AC52,CHAR(160),""))),0)=0,"",IFERROR(_xlfn.IFS($AU52="Devis 1",IFERROR(VALUE(TRIM(SUBSTITUTE(AN52,CHAR(160),""))),0),$AU52="Devis 2",IFERROR(VALUE(TRIM(SUBSTITUTE(AQ52,CHAR(160),""))),0),$AU52="Devis 3",IFERROR(VALUE(TRIM(SUBSTITUTE(AT52,CHAR(160),""))),0)),0)*IFERROR(VALUE(TRIM(SUBSTITUTE($AC52,CHAR(160),""))),0)))</f>
        <v/>
      </c>
      <c r="BC52" s="34"/>
      <c r="BD52" s="8" t="str" cm="1">
        <f t="array" ref="BD52">IF(OR(BB52="",AY52="",AZ52="",AW52="",BA52="",AX52=""),"",_xlfn.IFS((IFERROR(VALUE(TRIM(SUBSTITUTE(BB52,CHAR(160),""))),0))&gt;(IFERROR(VALUE(TRIM(SUBSTITUTE(AY52,CHAR(160),""))),0)),"KO : Le montant retenu TTC est supérieur au montant raisonnable TTC. Merci de revoir la ligne de dépense ou plafonner son montant.",(IFERROR(VALUE(TRIM(SUBSTITUTE(AZ52,CHAR(160),""))),0))&gt;(IFERROR(VALUE(TRIM(SUBSTITUTE(AW52,CHAR(160),""))),0)),"Attention : Le montant retenu HT est supérieur au montant HT raisonnable. Merci de revoir la ligne de dépense, plafonner son montant, ou justifier la reventillation HT / TVA.",(IFERROR(VALUE(TRIM(SUBSTITUTE(BA52,CHAR(160),""))),0))&gt;(IFERROR(VALUE(TRIM(SUBSTITUTE(AX52,CHAR(160),""))),0)),"Attention : Le montant TVA retenu est supérieur au montant TVA raisonnable. Merci de revoir la ligne de dépense, plafonner son montant, ou justifier la reventillation HT / TVA.",(IFERROR(VALUE(TRIM(SUBSTITUTE(BB52,CHAR(160),""))),0))=0,"",(IFERROR(VALUE(TRIM(SUBSTITUTE(AY52,CHAR(160),""))),0))=(IFERROR(VALUE(TRIM(SUBSTITUTE(BB52,CHAR(160),""))),0)),"OK",(IFERROR(VALUE(TRIM(SUBSTITUTE(AY52,CHAR(160),""))),0))&gt;(IFERROR(VALUE(TRIM(SUBSTITUTE(BB52,CHAR(160),""))),0))," OK : Montant instruit inférieur au montant raisonnable.",TRUE,""))</f>
        <v/>
      </c>
      <c r="BE52" s="139" t="str" cm="1">
        <f t="array" ref="BE52">IF(OR(BB52="",Y52="",AZ52="",W52="",BA52="",X52=""),"",_xlfn.IFS((IFERROR(VALUE(TRIM(SUBSTITUTE(BB52,CHAR(160),""))),0))&gt;(IFERROR(VALUE(TRIM(SUBSTITUTE(Y52,CHAR(160),""))),0)),"KO : Le montant retenu TTC est supérieur au montant présenté TTC. Merci de revoir la ligne de dépense ou plafonner son montant.",(IFERROR(VALUE(TRIM(SUBSTITUTE(AZ52,CHAR(160),""))),0))&gt;(IFERROR(VALUE(TRIM(SUBSTITUTE(W52,CHAR(160),""))),0)),"Attention : Le montant retenu HT est supérieur au montant HT présenté. Merci de revoir la ligne de dépense,plafonner son montant,ou justifier la reventillation HT/TVA.",(IFERROR(VALUE(TRIM(SUBSTITUTE(BA52,CHAR(160),""))),0))&gt;(IFERROR(VALUE(TRIM(SUBSTITUTE(X52,CHAR(160),""))),0)),"Attention : Le montant TVA retenu est supérieur au montant TVA présenté. Merci de revoir la ligne de dépense,plafonner son montant,ou justifier la reventillation HT/TVA.",(IFERROR(VALUE(TRIM(SUBSTITUTE(Y52,CHAR(160),""))),0))=0,"",(IFERROR(VALUE(TRIM(SUBSTITUTE(BB52,CHAR(160),""))),0))=(IFERROR(VALUE(TRIM(SUBSTITUTE(Y52,CHAR(160),""))),0)),"OK",
OR((IFERROR(VALUE(TRIM(SUBSTITUTE(BB52,CHAR(160),""))),0))=0,(IFERROR(VALUE(TRIM(SUBSTITUTE(AZ52,CHAR(160),""))),0))=0),"Attention : montant présenté entièrement écarté",(IFERROR(VALUE(TRIM(SUBSTITUTE(BB52,CHAR(160),""))),0))&lt;(IFERROR(VALUE(TRIM(SUBSTITUTE(Y52,CHAR(160),""))),0)),"Attention : montant présenté partiellement écarté",TRUE,""))</f>
        <v/>
      </c>
      <c r="BF52" s="33" t="str">
        <f t="shared" si="57"/>
        <v/>
      </c>
      <c r="BG52" s="33" t="str">
        <f t="shared" si="58"/>
        <v/>
      </c>
      <c r="BH52" s="10" t="str">
        <f t="shared" si="59"/>
        <v/>
      </c>
    </row>
    <row r="53" spans="1:60" ht="15" customHeight="1">
      <c r="A53" s="52">
        <v>42</v>
      </c>
      <c r="B53" s="539"/>
      <c r="C53" s="117"/>
      <c r="D53" s="118"/>
      <c r="E53" s="117"/>
      <c r="F53" s="117"/>
      <c r="G53" s="117"/>
      <c r="H53" s="117"/>
      <c r="I53" s="117"/>
      <c r="J53" s="117"/>
      <c r="K53" s="117"/>
      <c r="L53" s="117"/>
      <c r="M53" s="100"/>
      <c r="N53" s="4"/>
      <c r="O53" s="27" t="str">
        <f t="shared" si="30"/>
        <v/>
      </c>
      <c r="P53" s="5"/>
      <c r="Q53" s="4"/>
      <c r="R53" s="27" t="str">
        <f t="shared" si="31"/>
        <v/>
      </c>
      <c r="S53" s="6"/>
      <c r="T53" s="4"/>
      <c r="U53" s="101" t="str">
        <f t="shared" si="32"/>
        <v/>
      </c>
      <c r="V53" s="110"/>
      <c r="W53" s="109" t="str" cm="1">
        <f t="array" ref="W53">IF((_xlfn.IFS(TRIM(SUBSTITUTE(V53,CHAR(160),""))="Devis 1",IFERROR(VALUE(TRIM(SUBSTITUTE(M53,CHAR(160),""))),0),TRIM(SUBSTITUTE(V53,CHAR(160),""))="Devis 2",IFERROR(VALUE(TRIM(SUBSTITUTE(P53,CHAR(160),""))),0),TRIM(SUBSTITUTE(V53,CHAR(160),""))="Devis 3",IFERROR(VALUE(TRIM(SUBSTITUTE(S53,CHAR(160),""))),0),TRUE,0)*IFERROR(VALUE(TRIM(SUBSTITUTE(D53,CHAR(160),""))),0))=0,"",_xlfn.IFS(TRIM(SUBSTITUTE(V53,CHAR(160),""))="Devis 1",IFERROR(VALUE(TRIM(SUBSTITUTE(M53,CHAR(160),""))),0),TRIM(SUBSTITUTE(V53,CHAR(160),""))="Devis 2",IFERROR(VALUE(TRIM(SUBSTITUTE(P53,CHAR(160),""))),0),TRIM(SUBSTITUTE(V53,CHAR(160),""))="Devis 3",IFERROR(VALUE(TRIM(SUBSTITUTE(S53,CHAR(160),""))),0),TRUE,0)*IFERROR(VALUE(TRIM(SUBSTITUTE(D53,CHAR(160),""))),0))</f>
        <v/>
      </c>
      <c r="X53" s="54" t="str" cm="1">
        <f t="array" ref="X53">IF(_xlfn.IFS(TRIM(SUBSTITUTE(V53,CHAR(160),""))="Devis 1",IFERROR(VALUE(TRIM(SUBSTITUTE(N53,CHAR(160),""))),0),TRIM(SUBSTITUTE(V53,CHAR(160),""))="Devis 2",IFERROR(VALUE(TRIM(SUBSTITUTE(Q53,CHAR(160),""))),0),TRIM(SUBSTITUTE(V53,CHAR(160),""))="Devis 3",IFERROR(VALUE(TRIM(SUBSTITUTE(T53,CHAR(160),""))),0),TRUE,0)*IFERROR(VALUE(TRIM(SUBSTITUTE(D53,CHAR(160),""))),0)=0,IF(W53&lt;&gt;"",0,""),_xlfn.IFS(TRIM(SUBSTITUTE(V53,CHAR(160),""))="Devis 1",IFERROR(VALUE(TRIM(SUBSTITUTE(N53,CHAR(160),""))),0),TRIM(SUBSTITUTE(V53,CHAR(160),""))="Devis 2",IFERROR(VALUE(TRIM(SUBSTITUTE(Q53,CHAR(160),""))),0),TRIM(SUBSTITUTE(V53,CHAR(160),""))="Devis 3",IFERROR(VALUE(TRIM(SUBSTITUTE(T53,CHAR(160),""))),0),TRUE,0)*IFERROR(VALUE(TRIM(SUBSTITUTE(D53,CHAR(160),""))),0))</f>
        <v/>
      </c>
      <c r="Y53" s="112" t="str">
        <f t="shared" si="33"/>
        <v/>
      </c>
      <c r="Z53" s="113"/>
      <c r="AA53" s="130" t="str">
        <f t="shared" si="34"/>
        <v/>
      </c>
      <c r="AB53" s="130" t="str">
        <f t="shared" si="35"/>
        <v/>
      </c>
      <c r="AC53" s="130" t="str">
        <f t="shared" si="36"/>
        <v/>
      </c>
      <c r="AD53" s="130" t="str">
        <f t="shared" si="37"/>
        <v/>
      </c>
      <c r="AE53" s="130" t="str">
        <f t="shared" si="38"/>
        <v/>
      </c>
      <c r="AF53" s="130" t="str">
        <f t="shared" si="39"/>
        <v/>
      </c>
      <c r="AG53" s="130" t="str">
        <f t="shared" si="40"/>
        <v/>
      </c>
      <c r="AH53" s="130" t="str">
        <f t="shared" si="41"/>
        <v/>
      </c>
      <c r="AI53" s="130"/>
      <c r="AJ53" s="130" t="str">
        <f t="shared" si="42"/>
        <v/>
      </c>
      <c r="AK53" s="130" t="str">
        <f t="shared" si="43"/>
        <v/>
      </c>
      <c r="AL53" s="29" t="str">
        <f t="shared" si="44"/>
        <v/>
      </c>
      <c r="AM53" s="9" t="str">
        <f t="shared" si="45"/>
        <v/>
      </c>
      <c r="AN53" s="27" t="str">
        <f t="shared" si="46"/>
        <v/>
      </c>
      <c r="AO53" s="30" t="str">
        <f t="shared" si="47"/>
        <v/>
      </c>
      <c r="AP53" s="9" t="str">
        <f t="shared" si="48"/>
        <v/>
      </c>
      <c r="AQ53" s="27" t="str">
        <f t="shared" si="49"/>
        <v/>
      </c>
      <c r="AR53" s="31" t="str">
        <f t="shared" si="50"/>
        <v/>
      </c>
      <c r="AS53" s="9" t="str">
        <f t="shared" si="51"/>
        <v/>
      </c>
      <c r="AT53" s="32" t="str">
        <f t="shared" si="52"/>
        <v/>
      </c>
      <c r="AU53" s="28" t="str">
        <f t="shared" si="53"/>
        <v/>
      </c>
      <c r="AV53" s="136"/>
      <c r="AW53" s="33" t="str">
        <f t="shared" si="54"/>
        <v/>
      </c>
      <c r="AX53" s="33" t="str">
        <f t="shared" si="55"/>
        <v/>
      </c>
      <c r="AY53" s="33" t="str">
        <f t="shared" si="56"/>
        <v/>
      </c>
      <c r="AZ53" s="55" t="str" cm="1">
        <f t="array" ref="AZ53">IF($AC53="","",IF((IFERROR(_xlfn.IFS($AU53="Devis 1",(IFERROR(VALUE(TRIM(SUBSTITUTE(AL53,CHAR(160),""))),0)),$AU53="Devis 2",(IFERROR(VALUE(TRIM(SUBSTITUTE(AO53,CHAR(160),""))),0)),$AU53="Devis 3",(IFERROR(VALUE(TRIM(SUBSTITUTE(AR53,CHAR(160),""))),0))),0))*(IFERROR(VALUE(TRIM(SUBSTITUTE($AC53,CHAR(160),""))),0))=0,"",(IFERROR(_xlfn.IFS($AU53="Devis 1",(IFERROR(VALUE(TRIM(SUBSTITUTE(AL53,CHAR(160),""))),0)),$AU53="Devis 2",(IFERROR(VALUE(TRIM(SUBSTITUTE(AO53,CHAR(160),""))),0)),$AU53="Devis 3",(IFERROR(VALUE(TRIM(SUBSTITUTE(AR53,CHAR(160),""))),0))),0))*(IFERROR(VALUE(TRIM(SUBSTITUTE($AC53,CHAR(160),""))),0))))</f>
        <v/>
      </c>
      <c r="BA53" s="55" t="str" cm="1">
        <f t="array" ref="BA53">IF($AC53="","",IF((IFERROR(_xlfn.IFS(TRIM(SUBSTITUTE($AU53,CHAR(160),""))="Devis 1", IFERROR(VALUE(TRIM(SUBSTITUTE(AM53,CHAR(160),""))),0),TRIM(SUBSTITUTE($AU53,CHAR(160),""))="Devis 2", IFERROR(VALUE(TRIM(SUBSTITUTE(AP53,CHAR(160),""))),0),TRIM(SUBSTITUTE($AU53,CHAR(160),""))="Devis 3", IFERROR(VALUE(TRIM(SUBSTITUTE(AS53,CHAR(160),""))),0)),0) * IFERROR(VALUE(TRIM(SUBSTITUTE($AC53,CHAR(160),""))),0)) = 0,IF(AZ53&lt;&gt;"",0,""),(IFERROR(_xlfn.IFS(TRIM(SUBSTITUTE($AU53,CHAR(160),""))="Devis 1", IFERROR(VALUE(TRIM(SUBSTITUTE(AM53,CHAR(160),""))),0),TRIM(SUBSTITUTE($AU53,CHAR(160),""))="Devis 2", IFERROR(VALUE(TRIM(SUBSTITUTE(AP53,CHAR(160),""))),0),TRIM(SUBSTITUTE($AU53,CHAR(160),""))="Devis 3", IFERROR(VALUE(TRIM(SUBSTITUTE(AS53,CHAR(160),""))),0)),0) * IFERROR(VALUE(TRIM(SUBSTITUTE($AC53,CHAR(160),""))),0))))</f>
        <v/>
      </c>
      <c r="BB53" s="55" t="str" cm="1">
        <f t="array" ref="BB53">IF($AC53="","",IF(IFERROR(_xlfn.IFS($AU53="Devis 1",IFERROR(VALUE(TRIM(SUBSTITUTE(AN53,CHAR(160),""))),0),$AU53="Devis 2",IFERROR(VALUE(TRIM(SUBSTITUTE(AQ53,CHAR(160),""))),0),$AU53="Devis 3",IFERROR(VALUE(TRIM(SUBSTITUTE(AT53,CHAR(160),""))),0)),0)*IFERROR(VALUE(TRIM(SUBSTITUTE($AC53,CHAR(160),""))),0)=0,"",IFERROR(_xlfn.IFS($AU53="Devis 1",IFERROR(VALUE(TRIM(SUBSTITUTE(AN53,CHAR(160),""))),0),$AU53="Devis 2",IFERROR(VALUE(TRIM(SUBSTITUTE(AQ53,CHAR(160),""))),0),$AU53="Devis 3",IFERROR(VALUE(TRIM(SUBSTITUTE(AT53,CHAR(160),""))),0)),0)*IFERROR(VALUE(TRIM(SUBSTITUTE($AC53,CHAR(160),""))),0)))</f>
        <v/>
      </c>
      <c r="BC53" s="34"/>
      <c r="BD53" s="8" t="str" cm="1">
        <f t="array" ref="BD53">IF(OR(BB53="",AY53="",AZ53="",AW53="",BA53="",AX53=""),"",_xlfn.IFS((IFERROR(VALUE(TRIM(SUBSTITUTE(BB53,CHAR(160),""))),0))&gt;(IFERROR(VALUE(TRIM(SUBSTITUTE(AY53,CHAR(160),""))),0)),"KO : Le montant retenu TTC est supérieur au montant raisonnable TTC. Merci de revoir la ligne de dépense ou plafonner son montant.",(IFERROR(VALUE(TRIM(SUBSTITUTE(AZ53,CHAR(160),""))),0))&gt;(IFERROR(VALUE(TRIM(SUBSTITUTE(AW53,CHAR(160),""))),0)),"Attention : Le montant retenu HT est supérieur au montant HT raisonnable. Merci de revoir la ligne de dépense, plafonner son montant, ou justifier la reventillation HT / TVA.",(IFERROR(VALUE(TRIM(SUBSTITUTE(BA53,CHAR(160),""))),0))&gt;(IFERROR(VALUE(TRIM(SUBSTITUTE(AX53,CHAR(160),""))),0)),"Attention : Le montant TVA retenu est supérieur au montant TVA raisonnable. Merci de revoir la ligne de dépense, plafonner son montant, ou justifier la reventillation HT / TVA.",(IFERROR(VALUE(TRIM(SUBSTITUTE(BB53,CHAR(160),""))),0))=0,"",(IFERROR(VALUE(TRIM(SUBSTITUTE(AY53,CHAR(160),""))),0))=(IFERROR(VALUE(TRIM(SUBSTITUTE(BB53,CHAR(160),""))),0)),"OK",(IFERROR(VALUE(TRIM(SUBSTITUTE(AY53,CHAR(160),""))),0))&gt;(IFERROR(VALUE(TRIM(SUBSTITUTE(BB53,CHAR(160),""))),0))," OK : Montant instruit inférieur au montant raisonnable.",TRUE,""))</f>
        <v/>
      </c>
      <c r="BE53" s="139" t="str" cm="1">
        <f t="array" ref="BE53">IF(OR(BB53="",Y53="",AZ53="",W53="",BA53="",X53=""),"",_xlfn.IFS((IFERROR(VALUE(TRIM(SUBSTITUTE(BB53,CHAR(160),""))),0))&gt;(IFERROR(VALUE(TRIM(SUBSTITUTE(Y53,CHAR(160),""))),0)),"KO : Le montant retenu TTC est supérieur au montant présenté TTC. Merci de revoir la ligne de dépense ou plafonner son montant.",(IFERROR(VALUE(TRIM(SUBSTITUTE(AZ53,CHAR(160),""))),0))&gt;(IFERROR(VALUE(TRIM(SUBSTITUTE(W53,CHAR(160),""))),0)),"Attention : Le montant retenu HT est supérieur au montant HT présenté. Merci de revoir la ligne de dépense,plafonner son montant,ou justifier la reventillation HT/TVA.",(IFERROR(VALUE(TRIM(SUBSTITUTE(BA53,CHAR(160),""))),0))&gt;(IFERROR(VALUE(TRIM(SUBSTITUTE(X53,CHAR(160),""))),0)),"Attention : Le montant TVA retenu est supérieur au montant TVA présenté. Merci de revoir la ligne de dépense,plafonner son montant,ou justifier la reventillation HT/TVA.",(IFERROR(VALUE(TRIM(SUBSTITUTE(Y53,CHAR(160),""))),0))=0,"",(IFERROR(VALUE(TRIM(SUBSTITUTE(BB53,CHAR(160),""))),0))=(IFERROR(VALUE(TRIM(SUBSTITUTE(Y53,CHAR(160),""))),0)),"OK",
OR((IFERROR(VALUE(TRIM(SUBSTITUTE(BB53,CHAR(160),""))),0))=0,(IFERROR(VALUE(TRIM(SUBSTITUTE(AZ53,CHAR(160),""))),0))=0),"Attention : montant présenté entièrement écarté",(IFERROR(VALUE(TRIM(SUBSTITUTE(BB53,CHAR(160),""))),0))&lt;(IFERROR(VALUE(TRIM(SUBSTITUTE(Y53,CHAR(160),""))),0)),"Attention : montant présenté partiellement écarté",TRUE,""))</f>
        <v/>
      </c>
      <c r="BF53" s="33" t="str">
        <f t="shared" si="57"/>
        <v/>
      </c>
      <c r="BG53" s="33" t="str">
        <f t="shared" si="58"/>
        <v/>
      </c>
      <c r="BH53" s="10" t="str">
        <f t="shared" si="59"/>
        <v/>
      </c>
    </row>
    <row r="54" spans="1:60" ht="15" customHeight="1">
      <c r="A54" s="52">
        <v>43</v>
      </c>
      <c r="B54" s="539"/>
      <c r="C54" s="117"/>
      <c r="D54" s="118"/>
      <c r="E54" s="117"/>
      <c r="F54" s="117"/>
      <c r="G54" s="117"/>
      <c r="H54" s="117"/>
      <c r="I54" s="117"/>
      <c r="J54" s="117"/>
      <c r="K54" s="117"/>
      <c r="L54" s="117"/>
      <c r="M54" s="100"/>
      <c r="N54" s="4"/>
      <c r="O54" s="27" t="str">
        <f t="shared" si="30"/>
        <v/>
      </c>
      <c r="P54" s="5"/>
      <c r="Q54" s="4"/>
      <c r="R54" s="27" t="str">
        <f t="shared" si="31"/>
        <v/>
      </c>
      <c r="S54" s="6"/>
      <c r="T54" s="4"/>
      <c r="U54" s="101" t="str">
        <f t="shared" si="32"/>
        <v/>
      </c>
      <c r="V54" s="110"/>
      <c r="W54" s="109" t="str" cm="1">
        <f t="array" ref="W54">IF((_xlfn.IFS(TRIM(SUBSTITUTE(V54,CHAR(160),""))="Devis 1",IFERROR(VALUE(TRIM(SUBSTITUTE(M54,CHAR(160),""))),0),TRIM(SUBSTITUTE(V54,CHAR(160),""))="Devis 2",IFERROR(VALUE(TRIM(SUBSTITUTE(P54,CHAR(160),""))),0),TRIM(SUBSTITUTE(V54,CHAR(160),""))="Devis 3",IFERROR(VALUE(TRIM(SUBSTITUTE(S54,CHAR(160),""))),0),TRUE,0)*IFERROR(VALUE(TRIM(SUBSTITUTE(D54,CHAR(160),""))),0))=0,"",_xlfn.IFS(TRIM(SUBSTITUTE(V54,CHAR(160),""))="Devis 1",IFERROR(VALUE(TRIM(SUBSTITUTE(M54,CHAR(160),""))),0),TRIM(SUBSTITUTE(V54,CHAR(160),""))="Devis 2",IFERROR(VALUE(TRIM(SUBSTITUTE(P54,CHAR(160),""))),0),TRIM(SUBSTITUTE(V54,CHAR(160),""))="Devis 3",IFERROR(VALUE(TRIM(SUBSTITUTE(S54,CHAR(160),""))),0),TRUE,0)*IFERROR(VALUE(TRIM(SUBSTITUTE(D54,CHAR(160),""))),0))</f>
        <v/>
      </c>
      <c r="X54" s="54" t="str" cm="1">
        <f t="array" ref="X54">IF(_xlfn.IFS(TRIM(SUBSTITUTE(V54,CHAR(160),""))="Devis 1",IFERROR(VALUE(TRIM(SUBSTITUTE(N54,CHAR(160),""))),0),TRIM(SUBSTITUTE(V54,CHAR(160),""))="Devis 2",IFERROR(VALUE(TRIM(SUBSTITUTE(Q54,CHAR(160),""))),0),TRIM(SUBSTITUTE(V54,CHAR(160),""))="Devis 3",IFERROR(VALUE(TRIM(SUBSTITUTE(T54,CHAR(160),""))),0),TRUE,0)*IFERROR(VALUE(TRIM(SUBSTITUTE(D54,CHAR(160),""))),0)=0,IF(W54&lt;&gt;"",0,""),_xlfn.IFS(TRIM(SUBSTITUTE(V54,CHAR(160),""))="Devis 1",IFERROR(VALUE(TRIM(SUBSTITUTE(N54,CHAR(160),""))),0),TRIM(SUBSTITUTE(V54,CHAR(160),""))="Devis 2",IFERROR(VALUE(TRIM(SUBSTITUTE(Q54,CHAR(160),""))),0),TRIM(SUBSTITUTE(V54,CHAR(160),""))="Devis 3",IFERROR(VALUE(TRIM(SUBSTITUTE(T54,CHAR(160),""))),0),TRUE,0)*IFERROR(VALUE(TRIM(SUBSTITUTE(D54,CHAR(160),""))),0))</f>
        <v/>
      </c>
      <c r="Y54" s="112" t="str">
        <f t="shared" si="33"/>
        <v/>
      </c>
      <c r="Z54" s="113"/>
      <c r="AA54" s="130" t="str">
        <f t="shared" si="34"/>
        <v/>
      </c>
      <c r="AB54" s="130" t="str">
        <f t="shared" si="35"/>
        <v/>
      </c>
      <c r="AC54" s="130" t="str">
        <f t="shared" si="36"/>
        <v/>
      </c>
      <c r="AD54" s="130" t="str">
        <f t="shared" si="37"/>
        <v/>
      </c>
      <c r="AE54" s="130" t="str">
        <f t="shared" si="38"/>
        <v/>
      </c>
      <c r="AF54" s="130" t="str">
        <f t="shared" si="39"/>
        <v/>
      </c>
      <c r="AG54" s="130" t="str">
        <f t="shared" si="40"/>
        <v/>
      </c>
      <c r="AH54" s="130" t="str">
        <f t="shared" si="41"/>
        <v/>
      </c>
      <c r="AI54" s="130"/>
      <c r="AJ54" s="130" t="str">
        <f t="shared" si="42"/>
        <v/>
      </c>
      <c r="AK54" s="130" t="str">
        <f t="shared" si="43"/>
        <v/>
      </c>
      <c r="AL54" s="29" t="str">
        <f t="shared" si="44"/>
        <v/>
      </c>
      <c r="AM54" s="9" t="str">
        <f t="shared" si="45"/>
        <v/>
      </c>
      <c r="AN54" s="27" t="str">
        <f t="shared" si="46"/>
        <v/>
      </c>
      <c r="AO54" s="30" t="str">
        <f t="shared" si="47"/>
        <v/>
      </c>
      <c r="AP54" s="9" t="str">
        <f t="shared" si="48"/>
        <v/>
      </c>
      <c r="AQ54" s="27" t="str">
        <f t="shared" si="49"/>
        <v/>
      </c>
      <c r="AR54" s="31" t="str">
        <f t="shared" si="50"/>
        <v/>
      </c>
      <c r="AS54" s="9" t="str">
        <f t="shared" si="51"/>
        <v/>
      </c>
      <c r="AT54" s="32" t="str">
        <f t="shared" si="52"/>
        <v/>
      </c>
      <c r="AU54" s="28" t="str">
        <f t="shared" si="53"/>
        <v/>
      </c>
      <c r="AV54" s="136"/>
      <c r="AW54" s="33" t="str">
        <f t="shared" si="54"/>
        <v/>
      </c>
      <c r="AX54" s="33" t="str">
        <f t="shared" si="55"/>
        <v/>
      </c>
      <c r="AY54" s="33" t="str">
        <f t="shared" si="56"/>
        <v/>
      </c>
      <c r="AZ54" s="55" t="str" cm="1">
        <f t="array" ref="AZ54">IF($AC54="","",IF((IFERROR(_xlfn.IFS($AU54="Devis 1",(IFERROR(VALUE(TRIM(SUBSTITUTE(AL54,CHAR(160),""))),0)),$AU54="Devis 2",(IFERROR(VALUE(TRIM(SUBSTITUTE(AO54,CHAR(160),""))),0)),$AU54="Devis 3",(IFERROR(VALUE(TRIM(SUBSTITUTE(AR54,CHAR(160),""))),0))),0))*(IFERROR(VALUE(TRIM(SUBSTITUTE($AC54,CHAR(160),""))),0))=0,"",(IFERROR(_xlfn.IFS($AU54="Devis 1",(IFERROR(VALUE(TRIM(SUBSTITUTE(AL54,CHAR(160),""))),0)),$AU54="Devis 2",(IFERROR(VALUE(TRIM(SUBSTITUTE(AO54,CHAR(160),""))),0)),$AU54="Devis 3",(IFERROR(VALUE(TRIM(SUBSTITUTE(AR54,CHAR(160),""))),0))),0))*(IFERROR(VALUE(TRIM(SUBSTITUTE($AC54,CHAR(160),""))),0))))</f>
        <v/>
      </c>
      <c r="BA54" s="55" t="str" cm="1">
        <f t="array" ref="BA54">IF($AC54="","",IF((IFERROR(_xlfn.IFS(TRIM(SUBSTITUTE($AU54,CHAR(160),""))="Devis 1", IFERROR(VALUE(TRIM(SUBSTITUTE(AM54,CHAR(160),""))),0),TRIM(SUBSTITUTE($AU54,CHAR(160),""))="Devis 2", IFERROR(VALUE(TRIM(SUBSTITUTE(AP54,CHAR(160),""))),0),TRIM(SUBSTITUTE($AU54,CHAR(160),""))="Devis 3", IFERROR(VALUE(TRIM(SUBSTITUTE(AS54,CHAR(160),""))),0)),0) * IFERROR(VALUE(TRIM(SUBSTITUTE($AC54,CHAR(160),""))),0)) = 0,IF(AZ54&lt;&gt;"",0,""),(IFERROR(_xlfn.IFS(TRIM(SUBSTITUTE($AU54,CHAR(160),""))="Devis 1", IFERROR(VALUE(TRIM(SUBSTITUTE(AM54,CHAR(160),""))),0),TRIM(SUBSTITUTE($AU54,CHAR(160),""))="Devis 2", IFERROR(VALUE(TRIM(SUBSTITUTE(AP54,CHAR(160),""))),0),TRIM(SUBSTITUTE($AU54,CHAR(160),""))="Devis 3", IFERROR(VALUE(TRIM(SUBSTITUTE(AS54,CHAR(160),""))),0)),0) * IFERROR(VALUE(TRIM(SUBSTITUTE($AC54,CHAR(160),""))),0))))</f>
        <v/>
      </c>
      <c r="BB54" s="55" t="str" cm="1">
        <f t="array" ref="BB54">IF($AC54="","",IF(IFERROR(_xlfn.IFS($AU54="Devis 1",IFERROR(VALUE(TRIM(SUBSTITUTE(AN54,CHAR(160),""))),0),$AU54="Devis 2",IFERROR(VALUE(TRIM(SUBSTITUTE(AQ54,CHAR(160),""))),0),$AU54="Devis 3",IFERROR(VALUE(TRIM(SUBSTITUTE(AT54,CHAR(160),""))),0)),0)*IFERROR(VALUE(TRIM(SUBSTITUTE($AC54,CHAR(160),""))),0)=0,"",IFERROR(_xlfn.IFS($AU54="Devis 1",IFERROR(VALUE(TRIM(SUBSTITUTE(AN54,CHAR(160),""))),0),$AU54="Devis 2",IFERROR(VALUE(TRIM(SUBSTITUTE(AQ54,CHAR(160),""))),0),$AU54="Devis 3",IFERROR(VALUE(TRIM(SUBSTITUTE(AT54,CHAR(160),""))),0)),0)*IFERROR(VALUE(TRIM(SUBSTITUTE($AC54,CHAR(160),""))),0)))</f>
        <v/>
      </c>
      <c r="BC54" s="34"/>
      <c r="BD54" s="8" t="str" cm="1">
        <f t="array" ref="BD54">IF(OR(BB54="",AY54="",AZ54="",AW54="",BA54="",AX54=""),"",_xlfn.IFS((IFERROR(VALUE(TRIM(SUBSTITUTE(BB54,CHAR(160),""))),0))&gt;(IFERROR(VALUE(TRIM(SUBSTITUTE(AY54,CHAR(160),""))),0)),"KO : Le montant retenu TTC est supérieur au montant raisonnable TTC. Merci de revoir la ligne de dépense ou plafonner son montant.",(IFERROR(VALUE(TRIM(SUBSTITUTE(AZ54,CHAR(160),""))),0))&gt;(IFERROR(VALUE(TRIM(SUBSTITUTE(AW54,CHAR(160),""))),0)),"Attention : Le montant retenu HT est supérieur au montant HT raisonnable. Merci de revoir la ligne de dépense, plafonner son montant, ou justifier la reventillation HT / TVA.",(IFERROR(VALUE(TRIM(SUBSTITUTE(BA54,CHAR(160),""))),0))&gt;(IFERROR(VALUE(TRIM(SUBSTITUTE(AX54,CHAR(160),""))),0)),"Attention : Le montant TVA retenu est supérieur au montant TVA raisonnable. Merci de revoir la ligne de dépense, plafonner son montant, ou justifier la reventillation HT / TVA.",(IFERROR(VALUE(TRIM(SUBSTITUTE(BB54,CHAR(160),""))),0))=0,"",(IFERROR(VALUE(TRIM(SUBSTITUTE(AY54,CHAR(160),""))),0))=(IFERROR(VALUE(TRIM(SUBSTITUTE(BB54,CHAR(160),""))),0)),"OK",(IFERROR(VALUE(TRIM(SUBSTITUTE(AY54,CHAR(160),""))),0))&gt;(IFERROR(VALUE(TRIM(SUBSTITUTE(BB54,CHAR(160),""))),0))," OK : Montant instruit inférieur au montant raisonnable.",TRUE,""))</f>
        <v/>
      </c>
      <c r="BE54" s="139" t="str" cm="1">
        <f t="array" ref="BE54">IF(OR(BB54="",Y54="",AZ54="",W54="",BA54="",X54=""),"",_xlfn.IFS((IFERROR(VALUE(TRIM(SUBSTITUTE(BB54,CHAR(160),""))),0))&gt;(IFERROR(VALUE(TRIM(SUBSTITUTE(Y54,CHAR(160),""))),0)),"KO : Le montant retenu TTC est supérieur au montant présenté TTC. Merci de revoir la ligne de dépense ou plafonner son montant.",(IFERROR(VALUE(TRIM(SUBSTITUTE(AZ54,CHAR(160),""))),0))&gt;(IFERROR(VALUE(TRIM(SUBSTITUTE(W54,CHAR(160),""))),0)),"Attention : Le montant retenu HT est supérieur au montant HT présenté. Merci de revoir la ligne de dépense,plafonner son montant,ou justifier la reventillation HT/TVA.",(IFERROR(VALUE(TRIM(SUBSTITUTE(BA54,CHAR(160),""))),0))&gt;(IFERROR(VALUE(TRIM(SUBSTITUTE(X54,CHAR(160),""))),0)),"Attention : Le montant TVA retenu est supérieur au montant TVA présenté. Merci de revoir la ligne de dépense,plafonner son montant,ou justifier la reventillation HT/TVA.",(IFERROR(VALUE(TRIM(SUBSTITUTE(Y54,CHAR(160),""))),0))=0,"",(IFERROR(VALUE(TRIM(SUBSTITUTE(BB54,CHAR(160),""))),0))=(IFERROR(VALUE(TRIM(SUBSTITUTE(Y54,CHAR(160),""))),0)),"OK",
OR((IFERROR(VALUE(TRIM(SUBSTITUTE(BB54,CHAR(160),""))),0))=0,(IFERROR(VALUE(TRIM(SUBSTITUTE(AZ54,CHAR(160),""))),0))=0),"Attention : montant présenté entièrement écarté",(IFERROR(VALUE(TRIM(SUBSTITUTE(BB54,CHAR(160),""))),0))&lt;(IFERROR(VALUE(TRIM(SUBSTITUTE(Y54,CHAR(160),""))),0)),"Attention : montant présenté partiellement écarté",TRUE,""))</f>
        <v/>
      </c>
      <c r="BF54" s="33" t="str">
        <f t="shared" si="57"/>
        <v/>
      </c>
      <c r="BG54" s="33" t="str">
        <f t="shared" si="58"/>
        <v/>
      </c>
      <c r="BH54" s="10" t="str">
        <f t="shared" si="59"/>
        <v/>
      </c>
    </row>
    <row r="55" spans="1:60" ht="15" customHeight="1">
      <c r="A55" s="52">
        <v>44</v>
      </c>
      <c r="B55" s="539"/>
      <c r="C55" s="117"/>
      <c r="D55" s="118"/>
      <c r="E55" s="117"/>
      <c r="F55" s="117"/>
      <c r="G55" s="117"/>
      <c r="H55" s="117"/>
      <c r="I55" s="117"/>
      <c r="J55" s="117"/>
      <c r="K55" s="117"/>
      <c r="L55" s="117"/>
      <c r="M55" s="100"/>
      <c r="N55" s="4"/>
      <c r="O55" s="27" t="str">
        <f t="shared" si="30"/>
        <v/>
      </c>
      <c r="P55" s="5"/>
      <c r="Q55" s="4"/>
      <c r="R55" s="27" t="str">
        <f t="shared" si="31"/>
        <v/>
      </c>
      <c r="S55" s="6"/>
      <c r="T55" s="4"/>
      <c r="U55" s="101" t="str">
        <f t="shared" si="32"/>
        <v/>
      </c>
      <c r="V55" s="110"/>
      <c r="W55" s="109" t="str" cm="1">
        <f t="array" ref="W55">IF((_xlfn.IFS(TRIM(SUBSTITUTE(V55,CHAR(160),""))="Devis 1",IFERROR(VALUE(TRIM(SUBSTITUTE(M55,CHAR(160),""))),0),TRIM(SUBSTITUTE(V55,CHAR(160),""))="Devis 2",IFERROR(VALUE(TRIM(SUBSTITUTE(P55,CHAR(160),""))),0),TRIM(SUBSTITUTE(V55,CHAR(160),""))="Devis 3",IFERROR(VALUE(TRIM(SUBSTITUTE(S55,CHAR(160),""))),0),TRUE,0)*IFERROR(VALUE(TRIM(SUBSTITUTE(D55,CHAR(160),""))),0))=0,"",_xlfn.IFS(TRIM(SUBSTITUTE(V55,CHAR(160),""))="Devis 1",IFERROR(VALUE(TRIM(SUBSTITUTE(M55,CHAR(160),""))),0),TRIM(SUBSTITUTE(V55,CHAR(160),""))="Devis 2",IFERROR(VALUE(TRIM(SUBSTITUTE(P55,CHAR(160),""))),0),TRIM(SUBSTITUTE(V55,CHAR(160),""))="Devis 3",IFERROR(VALUE(TRIM(SUBSTITUTE(S55,CHAR(160),""))),0),TRUE,0)*IFERROR(VALUE(TRIM(SUBSTITUTE(D55,CHAR(160),""))),0))</f>
        <v/>
      </c>
      <c r="X55" s="54" t="str" cm="1">
        <f t="array" ref="X55">IF(_xlfn.IFS(TRIM(SUBSTITUTE(V55,CHAR(160),""))="Devis 1",IFERROR(VALUE(TRIM(SUBSTITUTE(N55,CHAR(160),""))),0),TRIM(SUBSTITUTE(V55,CHAR(160),""))="Devis 2",IFERROR(VALUE(TRIM(SUBSTITUTE(Q55,CHAR(160),""))),0),TRIM(SUBSTITUTE(V55,CHAR(160),""))="Devis 3",IFERROR(VALUE(TRIM(SUBSTITUTE(T55,CHAR(160),""))),0),TRUE,0)*IFERROR(VALUE(TRIM(SUBSTITUTE(D55,CHAR(160),""))),0)=0,IF(W55&lt;&gt;"",0,""),_xlfn.IFS(TRIM(SUBSTITUTE(V55,CHAR(160),""))="Devis 1",IFERROR(VALUE(TRIM(SUBSTITUTE(N55,CHAR(160),""))),0),TRIM(SUBSTITUTE(V55,CHAR(160),""))="Devis 2",IFERROR(VALUE(TRIM(SUBSTITUTE(Q55,CHAR(160),""))),0),TRIM(SUBSTITUTE(V55,CHAR(160),""))="Devis 3",IFERROR(VALUE(TRIM(SUBSTITUTE(T55,CHAR(160),""))),0),TRUE,0)*IFERROR(VALUE(TRIM(SUBSTITUTE(D55,CHAR(160),""))),0))</f>
        <v/>
      </c>
      <c r="Y55" s="112" t="str">
        <f t="shared" si="33"/>
        <v/>
      </c>
      <c r="Z55" s="113"/>
      <c r="AA55" s="130" t="str">
        <f t="shared" si="34"/>
        <v/>
      </c>
      <c r="AB55" s="130" t="str">
        <f t="shared" si="35"/>
        <v/>
      </c>
      <c r="AC55" s="130" t="str">
        <f t="shared" si="36"/>
        <v/>
      </c>
      <c r="AD55" s="130" t="str">
        <f t="shared" si="37"/>
        <v/>
      </c>
      <c r="AE55" s="130" t="str">
        <f t="shared" si="38"/>
        <v/>
      </c>
      <c r="AF55" s="130" t="str">
        <f t="shared" si="39"/>
        <v/>
      </c>
      <c r="AG55" s="130" t="str">
        <f t="shared" si="40"/>
        <v/>
      </c>
      <c r="AH55" s="130" t="str">
        <f t="shared" si="41"/>
        <v/>
      </c>
      <c r="AI55" s="130"/>
      <c r="AJ55" s="130" t="str">
        <f t="shared" si="42"/>
        <v/>
      </c>
      <c r="AK55" s="130" t="str">
        <f t="shared" si="43"/>
        <v/>
      </c>
      <c r="AL55" s="29" t="str">
        <f t="shared" si="44"/>
        <v/>
      </c>
      <c r="AM55" s="9" t="str">
        <f t="shared" si="45"/>
        <v/>
      </c>
      <c r="AN55" s="27" t="str">
        <f t="shared" si="46"/>
        <v/>
      </c>
      <c r="AO55" s="30" t="str">
        <f t="shared" si="47"/>
        <v/>
      </c>
      <c r="AP55" s="9" t="str">
        <f t="shared" si="48"/>
        <v/>
      </c>
      <c r="AQ55" s="27" t="str">
        <f t="shared" si="49"/>
        <v/>
      </c>
      <c r="AR55" s="31" t="str">
        <f t="shared" si="50"/>
        <v/>
      </c>
      <c r="AS55" s="9" t="str">
        <f t="shared" si="51"/>
        <v/>
      </c>
      <c r="AT55" s="32" t="str">
        <f t="shared" si="52"/>
        <v/>
      </c>
      <c r="AU55" s="28" t="str">
        <f t="shared" si="53"/>
        <v/>
      </c>
      <c r="AV55" s="136"/>
      <c r="AW55" s="33" t="str">
        <f t="shared" si="54"/>
        <v/>
      </c>
      <c r="AX55" s="33" t="str">
        <f t="shared" si="55"/>
        <v/>
      </c>
      <c r="AY55" s="33" t="str">
        <f t="shared" si="56"/>
        <v/>
      </c>
      <c r="AZ55" s="55" t="str" cm="1">
        <f t="array" ref="AZ55">IF($AC55="","",IF((IFERROR(_xlfn.IFS($AU55="Devis 1",(IFERROR(VALUE(TRIM(SUBSTITUTE(AL55,CHAR(160),""))),0)),$AU55="Devis 2",(IFERROR(VALUE(TRIM(SUBSTITUTE(AO55,CHAR(160),""))),0)),$AU55="Devis 3",(IFERROR(VALUE(TRIM(SUBSTITUTE(AR55,CHAR(160),""))),0))),0))*(IFERROR(VALUE(TRIM(SUBSTITUTE($AC55,CHAR(160),""))),0))=0,"",(IFERROR(_xlfn.IFS($AU55="Devis 1",(IFERROR(VALUE(TRIM(SUBSTITUTE(AL55,CHAR(160),""))),0)),$AU55="Devis 2",(IFERROR(VALUE(TRIM(SUBSTITUTE(AO55,CHAR(160),""))),0)),$AU55="Devis 3",(IFERROR(VALUE(TRIM(SUBSTITUTE(AR55,CHAR(160),""))),0))),0))*(IFERROR(VALUE(TRIM(SUBSTITUTE($AC55,CHAR(160),""))),0))))</f>
        <v/>
      </c>
      <c r="BA55" s="55" t="str" cm="1">
        <f t="array" ref="BA55">IF($AC55="","",IF((IFERROR(_xlfn.IFS(TRIM(SUBSTITUTE($AU55,CHAR(160),""))="Devis 1", IFERROR(VALUE(TRIM(SUBSTITUTE(AM55,CHAR(160),""))),0),TRIM(SUBSTITUTE($AU55,CHAR(160),""))="Devis 2", IFERROR(VALUE(TRIM(SUBSTITUTE(AP55,CHAR(160),""))),0),TRIM(SUBSTITUTE($AU55,CHAR(160),""))="Devis 3", IFERROR(VALUE(TRIM(SUBSTITUTE(AS55,CHAR(160),""))),0)),0) * IFERROR(VALUE(TRIM(SUBSTITUTE($AC55,CHAR(160),""))),0)) = 0,IF(AZ55&lt;&gt;"",0,""),(IFERROR(_xlfn.IFS(TRIM(SUBSTITUTE($AU55,CHAR(160),""))="Devis 1", IFERROR(VALUE(TRIM(SUBSTITUTE(AM55,CHAR(160),""))),0),TRIM(SUBSTITUTE($AU55,CHAR(160),""))="Devis 2", IFERROR(VALUE(TRIM(SUBSTITUTE(AP55,CHAR(160),""))),0),TRIM(SUBSTITUTE($AU55,CHAR(160),""))="Devis 3", IFERROR(VALUE(TRIM(SUBSTITUTE(AS55,CHAR(160),""))),0)),0) * IFERROR(VALUE(TRIM(SUBSTITUTE($AC55,CHAR(160),""))),0))))</f>
        <v/>
      </c>
      <c r="BB55" s="55" t="str" cm="1">
        <f t="array" ref="BB55">IF($AC55="","",IF(IFERROR(_xlfn.IFS($AU55="Devis 1",IFERROR(VALUE(TRIM(SUBSTITUTE(AN55,CHAR(160),""))),0),$AU55="Devis 2",IFERROR(VALUE(TRIM(SUBSTITUTE(AQ55,CHAR(160),""))),0),$AU55="Devis 3",IFERROR(VALUE(TRIM(SUBSTITUTE(AT55,CHAR(160),""))),0)),0)*IFERROR(VALUE(TRIM(SUBSTITUTE($AC55,CHAR(160),""))),0)=0,"",IFERROR(_xlfn.IFS($AU55="Devis 1",IFERROR(VALUE(TRIM(SUBSTITUTE(AN55,CHAR(160),""))),0),$AU55="Devis 2",IFERROR(VALUE(TRIM(SUBSTITUTE(AQ55,CHAR(160),""))),0),$AU55="Devis 3",IFERROR(VALUE(TRIM(SUBSTITUTE(AT55,CHAR(160),""))),0)),0)*IFERROR(VALUE(TRIM(SUBSTITUTE($AC55,CHAR(160),""))),0)))</f>
        <v/>
      </c>
      <c r="BC55" s="34"/>
      <c r="BD55" s="8" t="str" cm="1">
        <f t="array" ref="BD55">IF(OR(BB55="",AY55="",AZ55="",AW55="",BA55="",AX55=""),"",_xlfn.IFS((IFERROR(VALUE(TRIM(SUBSTITUTE(BB55,CHAR(160),""))),0))&gt;(IFERROR(VALUE(TRIM(SUBSTITUTE(AY55,CHAR(160),""))),0)),"KO : Le montant retenu TTC est supérieur au montant raisonnable TTC. Merci de revoir la ligne de dépense ou plafonner son montant.",(IFERROR(VALUE(TRIM(SUBSTITUTE(AZ55,CHAR(160),""))),0))&gt;(IFERROR(VALUE(TRIM(SUBSTITUTE(AW55,CHAR(160),""))),0)),"Attention : Le montant retenu HT est supérieur au montant HT raisonnable. Merci de revoir la ligne de dépense, plafonner son montant, ou justifier la reventillation HT / TVA.",(IFERROR(VALUE(TRIM(SUBSTITUTE(BA55,CHAR(160),""))),0))&gt;(IFERROR(VALUE(TRIM(SUBSTITUTE(AX55,CHAR(160),""))),0)),"Attention : Le montant TVA retenu est supérieur au montant TVA raisonnable. Merci de revoir la ligne de dépense, plafonner son montant, ou justifier la reventillation HT / TVA.",(IFERROR(VALUE(TRIM(SUBSTITUTE(BB55,CHAR(160),""))),0))=0,"",(IFERROR(VALUE(TRIM(SUBSTITUTE(AY55,CHAR(160),""))),0))=(IFERROR(VALUE(TRIM(SUBSTITUTE(BB55,CHAR(160),""))),0)),"OK",(IFERROR(VALUE(TRIM(SUBSTITUTE(AY55,CHAR(160),""))),0))&gt;(IFERROR(VALUE(TRIM(SUBSTITUTE(BB55,CHAR(160),""))),0))," OK : Montant instruit inférieur au montant raisonnable.",TRUE,""))</f>
        <v/>
      </c>
      <c r="BE55" s="139" t="str" cm="1">
        <f t="array" ref="BE55">IF(OR(BB55="",Y55="",AZ55="",W55="",BA55="",X55=""),"",_xlfn.IFS((IFERROR(VALUE(TRIM(SUBSTITUTE(BB55,CHAR(160),""))),0))&gt;(IFERROR(VALUE(TRIM(SUBSTITUTE(Y55,CHAR(160),""))),0)),"KO : Le montant retenu TTC est supérieur au montant présenté TTC. Merci de revoir la ligne de dépense ou plafonner son montant.",(IFERROR(VALUE(TRIM(SUBSTITUTE(AZ55,CHAR(160),""))),0))&gt;(IFERROR(VALUE(TRIM(SUBSTITUTE(W55,CHAR(160),""))),0)),"Attention : Le montant retenu HT est supérieur au montant HT présenté. Merci de revoir la ligne de dépense,plafonner son montant,ou justifier la reventillation HT/TVA.",(IFERROR(VALUE(TRIM(SUBSTITUTE(BA55,CHAR(160),""))),0))&gt;(IFERROR(VALUE(TRIM(SUBSTITUTE(X55,CHAR(160),""))),0)),"Attention : Le montant TVA retenu est supérieur au montant TVA présenté. Merci de revoir la ligne de dépense,plafonner son montant,ou justifier la reventillation HT/TVA.",(IFERROR(VALUE(TRIM(SUBSTITUTE(Y55,CHAR(160),""))),0))=0,"",(IFERROR(VALUE(TRIM(SUBSTITUTE(BB55,CHAR(160),""))),0))=(IFERROR(VALUE(TRIM(SUBSTITUTE(Y55,CHAR(160),""))),0)),"OK",
OR((IFERROR(VALUE(TRIM(SUBSTITUTE(BB55,CHAR(160),""))),0))=0,(IFERROR(VALUE(TRIM(SUBSTITUTE(AZ55,CHAR(160),""))),0))=0),"Attention : montant présenté entièrement écarté",(IFERROR(VALUE(TRIM(SUBSTITUTE(BB55,CHAR(160),""))),0))&lt;(IFERROR(VALUE(TRIM(SUBSTITUTE(Y55,CHAR(160),""))),0)),"Attention : montant présenté partiellement écarté",TRUE,""))</f>
        <v/>
      </c>
      <c r="BF55" s="33" t="str">
        <f t="shared" si="57"/>
        <v/>
      </c>
      <c r="BG55" s="33" t="str">
        <f t="shared" si="58"/>
        <v/>
      </c>
      <c r="BH55" s="10" t="str">
        <f t="shared" si="59"/>
        <v/>
      </c>
    </row>
    <row r="56" spans="1:60" ht="15" customHeight="1">
      <c r="A56" s="52">
        <v>45</v>
      </c>
      <c r="B56" s="539"/>
      <c r="C56" s="117"/>
      <c r="D56" s="118"/>
      <c r="E56" s="117"/>
      <c r="F56" s="117"/>
      <c r="G56" s="117"/>
      <c r="H56" s="117"/>
      <c r="I56" s="117"/>
      <c r="J56" s="117"/>
      <c r="K56" s="117"/>
      <c r="L56" s="117"/>
      <c r="M56" s="100"/>
      <c r="N56" s="4"/>
      <c r="O56" s="27" t="str">
        <f t="shared" si="30"/>
        <v/>
      </c>
      <c r="P56" s="5"/>
      <c r="Q56" s="4"/>
      <c r="R56" s="27" t="str">
        <f t="shared" si="31"/>
        <v/>
      </c>
      <c r="S56" s="6"/>
      <c r="T56" s="4"/>
      <c r="U56" s="101" t="str">
        <f t="shared" si="32"/>
        <v/>
      </c>
      <c r="V56" s="110"/>
      <c r="W56" s="109" t="str" cm="1">
        <f t="array" ref="W56">IF((_xlfn.IFS(TRIM(SUBSTITUTE(V56,CHAR(160),""))="Devis 1",IFERROR(VALUE(TRIM(SUBSTITUTE(M56,CHAR(160),""))),0),TRIM(SUBSTITUTE(V56,CHAR(160),""))="Devis 2",IFERROR(VALUE(TRIM(SUBSTITUTE(P56,CHAR(160),""))),0),TRIM(SUBSTITUTE(V56,CHAR(160),""))="Devis 3",IFERROR(VALUE(TRIM(SUBSTITUTE(S56,CHAR(160),""))),0),TRUE,0)*IFERROR(VALUE(TRIM(SUBSTITUTE(D56,CHAR(160),""))),0))=0,"",_xlfn.IFS(TRIM(SUBSTITUTE(V56,CHAR(160),""))="Devis 1",IFERROR(VALUE(TRIM(SUBSTITUTE(M56,CHAR(160),""))),0),TRIM(SUBSTITUTE(V56,CHAR(160),""))="Devis 2",IFERROR(VALUE(TRIM(SUBSTITUTE(P56,CHAR(160),""))),0),TRIM(SUBSTITUTE(V56,CHAR(160),""))="Devis 3",IFERROR(VALUE(TRIM(SUBSTITUTE(S56,CHAR(160),""))),0),TRUE,0)*IFERROR(VALUE(TRIM(SUBSTITUTE(D56,CHAR(160),""))),0))</f>
        <v/>
      </c>
      <c r="X56" s="54" t="str" cm="1">
        <f t="array" ref="X56">IF(_xlfn.IFS(TRIM(SUBSTITUTE(V56,CHAR(160),""))="Devis 1",IFERROR(VALUE(TRIM(SUBSTITUTE(N56,CHAR(160),""))),0),TRIM(SUBSTITUTE(V56,CHAR(160),""))="Devis 2",IFERROR(VALUE(TRIM(SUBSTITUTE(Q56,CHAR(160),""))),0),TRIM(SUBSTITUTE(V56,CHAR(160),""))="Devis 3",IFERROR(VALUE(TRIM(SUBSTITUTE(T56,CHAR(160),""))),0),TRUE,0)*IFERROR(VALUE(TRIM(SUBSTITUTE(D56,CHAR(160),""))),0)=0,IF(W56&lt;&gt;"",0,""),_xlfn.IFS(TRIM(SUBSTITUTE(V56,CHAR(160),""))="Devis 1",IFERROR(VALUE(TRIM(SUBSTITUTE(N56,CHAR(160),""))),0),TRIM(SUBSTITUTE(V56,CHAR(160),""))="Devis 2",IFERROR(VALUE(TRIM(SUBSTITUTE(Q56,CHAR(160),""))),0),TRIM(SUBSTITUTE(V56,CHAR(160),""))="Devis 3",IFERROR(VALUE(TRIM(SUBSTITUTE(T56,CHAR(160),""))),0),TRUE,0)*IFERROR(VALUE(TRIM(SUBSTITUTE(D56,CHAR(160),""))),0))</f>
        <v/>
      </c>
      <c r="Y56" s="112" t="str">
        <f t="shared" si="33"/>
        <v/>
      </c>
      <c r="Z56" s="113"/>
      <c r="AA56" s="130" t="str">
        <f t="shared" si="34"/>
        <v/>
      </c>
      <c r="AB56" s="130" t="str">
        <f t="shared" si="35"/>
        <v/>
      </c>
      <c r="AC56" s="130" t="str">
        <f t="shared" si="36"/>
        <v/>
      </c>
      <c r="AD56" s="130" t="str">
        <f t="shared" si="37"/>
        <v/>
      </c>
      <c r="AE56" s="130" t="str">
        <f t="shared" si="38"/>
        <v/>
      </c>
      <c r="AF56" s="130" t="str">
        <f t="shared" si="39"/>
        <v/>
      </c>
      <c r="AG56" s="130" t="str">
        <f t="shared" si="40"/>
        <v/>
      </c>
      <c r="AH56" s="130" t="str">
        <f t="shared" si="41"/>
        <v/>
      </c>
      <c r="AI56" s="130"/>
      <c r="AJ56" s="130" t="str">
        <f t="shared" si="42"/>
        <v/>
      </c>
      <c r="AK56" s="130" t="str">
        <f t="shared" si="43"/>
        <v/>
      </c>
      <c r="AL56" s="29" t="str">
        <f t="shared" si="44"/>
        <v/>
      </c>
      <c r="AM56" s="9" t="str">
        <f t="shared" si="45"/>
        <v/>
      </c>
      <c r="AN56" s="27" t="str">
        <f t="shared" si="46"/>
        <v/>
      </c>
      <c r="AO56" s="30" t="str">
        <f t="shared" si="47"/>
        <v/>
      </c>
      <c r="AP56" s="9" t="str">
        <f t="shared" si="48"/>
        <v/>
      </c>
      <c r="AQ56" s="27" t="str">
        <f t="shared" si="49"/>
        <v/>
      </c>
      <c r="AR56" s="31" t="str">
        <f t="shared" si="50"/>
        <v/>
      </c>
      <c r="AS56" s="9" t="str">
        <f t="shared" si="51"/>
        <v/>
      </c>
      <c r="AT56" s="32" t="str">
        <f t="shared" si="52"/>
        <v/>
      </c>
      <c r="AU56" s="28" t="str">
        <f t="shared" si="53"/>
        <v/>
      </c>
      <c r="AV56" s="136"/>
      <c r="AW56" s="33" t="str">
        <f t="shared" si="54"/>
        <v/>
      </c>
      <c r="AX56" s="33" t="str">
        <f t="shared" si="55"/>
        <v/>
      </c>
      <c r="AY56" s="33" t="str">
        <f t="shared" si="56"/>
        <v/>
      </c>
      <c r="AZ56" s="55" t="str" cm="1">
        <f t="array" ref="AZ56">IF($AC56="","",IF((IFERROR(_xlfn.IFS($AU56="Devis 1",(IFERROR(VALUE(TRIM(SUBSTITUTE(AL56,CHAR(160),""))),0)),$AU56="Devis 2",(IFERROR(VALUE(TRIM(SUBSTITUTE(AO56,CHAR(160),""))),0)),$AU56="Devis 3",(IFERROR(VALUE(TRIM(SUBSTITUTE(AR56,CHAR(160),""))),0))),0))*(IFERROR(VALUE(TRIM(SUBSTITUTE($AC56,CHAR(160),""))),0))=0,"",(IFERROR(_xlfn.IFS($AU56="Devis 1",(IFERROR(VALUE(TRIM(SUBSTITUTE(AL56,CHAR(160),""))),0)),$AU56="Devis 2",(IFERROR(VALUE(TRIM(SUBSTITUTE(AO56,CHAR(160),""))),0)),$AU56="Devis 3",(IFERROR(VALUE(TRIM(SUBSTITUTE(AR56,CHAR(160),""))),0))),0))*(IFERROR(VALUE(TRIM(SUBSTITUTE($AC56,CHAR(160),""))),0))))</f>
        <v/>
      </c>
      <c r="BA56" s="55" t="str" cm="1">
        <f t="array" ref="BA56">IF($AC56="","",IF((IFERROR(_xlfn.IFS(TRIM(SUBSTITUTE($AU56,CHAR(160),""))="Devis 1", IFERROR(VALUE(TRIM(SUBSTITUTE(AM56,CHAR(160),""))),0),TRIM(SUBSTITUTE($AU56,CHAR(160),""))="Devis 2", IFERROR(VALUE(TRIM(SUBSTITUTE(AP56,CHAR(160),""))),0),TRIM(SUBSTITUTE($AU56,CHAR(160),""))="Devis 3", IFERROR(VALUE(TRIM(SUBSTITUTE(AS56,CHAR(160),""))),0)),0) * IFERROR(VALUE(TRIM(SUBSTITUTE($AC56,CHAR(160),""))),0)) = 0,IF(AZ56&lt;&gt;"",0,""),(IFERROR(_xlfn.IFS(TRIM(SUBSTITUTE($AU56,CHAR(160),""))="Devis 1", IFERROR(VALUE(TRIM(SUBSTITUTE(AM56,CHAR(160),""))),0),TRIM(SUBSTITUTE($AU56,CHAR(160),""))="Devis 2", IFERROR(VALUE(TRIM(SUBSTITUTE(AP56,CHAR(160),""))),0),TRIM(SUBSTITUTE($AU56,CHAR(160),""))="Devis 3", IFERROR(VALUE(TRIM(SUBSTITUTE(AS56,CHAR(160),""))),0)),0) * IFERROR(VALUE(TRIM(SUBSTITUTE($AC56,CHAR(160),""))),0))))</f>
        <v/>
      </c>
      <c r="BB56" s="55" t="str" cm="1">
        <f t="array" ref="BB56">IF($AC56="","",IF(IFERROR(_xlfn.IFS($AU56="Devis 1",IFERROR(VALUE(TRIM(SUBSTITUTE(AN56,CHAR(160),""))),0),$AU56="Devis 2",IFERROR(VALUE(TRIM(SUBSTITUTE(AQ56,CHAR(160),""))),0),$AU56="Devis 3",IFERROR(VALUE(TRIM(SUBSTITUTE(AT56,CHAR(160),""))),0)),0)*IFERROR(VALUE(TRIM(SUBSTITUTE($AC56,CHAR(160),""))),0)=0,"",IFERROR(_xlfn.IFS($AU56="Devis 1",IFERROR(VALUE(TRIM(SUBSTITUTE(AN56,CHAR(160),""))),0),$AU56="Devis 2",IFERROR(VALUE(TRIM(SUBSTITUTE(AQ56,CHAR(160),""))),0),$AU56="Devis 3",IFERROR(VALUE(TRIM(SUBSTITUTE(AT56,CHAR(160),""))),0)),0)*IFERROR(VALUE(TRIM(SUBSTITUTE($AC56,CHAR(160),""))),0)))</f>
        <v/>
      </c>
      <c r="BC56" s="34"/>
      <c r="BD56" s="8" t="str" cm="1">
        <f t="array" ref="BD56">IF(OR(BB56="",AY56="",AZ56="",AW56="",BA56="",AX56=""),"",_xlfn.IFS((IFERROR(VALUE(TRIM(SUBSTITUTE(BB56,CHAR(160),""))),0))&gt;(IFERROR(VALUE(TRIM(SUBSTITUTE(AY56,CHAR(160),""))),0)),"KO : Le montant retenu TTC est supérieur au montant raisonnable TTC. Merci de revoir la ligne de dépense ou plafonner son montant.",(IFERROR(VALUE(TRIM(SUBSTITUTE(AZ56,CHAR(160),""))),0))&gt;(IFERROR(VALUE(TRIM(SUBSTITUTE(AW56,CHAR(160),""))),0)),"Attention : Le montant retenu HT est supérieur au montant HT raisonnable. Merci de revoir la ligne de dépense, plafonner son montant, ou justifier la reventillation HT / TVA.",(IFERROR(VALUE(TRIM(SUBSTITUTE(BA56,CHAR(160),""))),0))&gt;(IFERROR(VALUE(TRIM(SUBSTITUTE(AX56,CHAR(160),""))),0)),"Attention : Le montant TVA retenu est supérieur au montant TVA raisonnable. Merci de revoir la ligne de dépense, plafonner son montant, ou justifier la reventillation HT / TVA.",(IFERROR(VALUE(TRIM(SUBSTITUTE(BB56,CHAR(160),""))),0))=0,"",(IFERROR(VALUE(TRIM(SUBSTITUTE(AY56,CHAR(160),""))),0))=(IFERROR(VALUE(TRIM(SUBSTITUTE(BB56,CHAR(160),""))),0)),"OK",(IFERROR(VALUE(TRIM(SUBSTITUTE(AY56,CHAR(160),""))),0))&gt;(IFERROR(VALUE(TRIM(SUBSTITUTE(BB56,CHAR(160),""))),0))," OK : Montant instruit inférieur au montant raisonnable.",TRUE,""))</f>
        <v/>
      </c>
      <c r="BE56" s="139" t="str" cm="1">
        <f t="array" ref="BE56">IF(OR(BB56="",Y56="",AZ56="",W56="",BA56="",X56=""),"",_xlfn.IFS((IFERROR(VALUE(TRIM(SUBSTITUTE(BB56,CHAR(160),""))),0))&gt;(IFERROR(VALUE(TRIM(SUBSTITUTE(Y56,CHAR(160),""))),0)),"KO : Le montant retenu TTC est supérieur au montant présenté TTC. Merci de revoir la ligne de dépense ou plafonner son montant.",(IFERROR(VALUE(TRIM(SUBSTITUTE(AZ56,CHAR(160),""))),0))&gt;(IFERROR(VALUE(TRIM(SUBSTITUTE(W56,CHAR(160),""))),0)),"Attention : Le montant retenu HT est supérieur au montant HT présenté. Merci de revoir la ligne de dépense,plafonner son montant,ou justifier la reventillation HT/TVA.",(IFERROR(VALUE(TRIM(SUBSTITUTE(BA56,CHAR(160),""))),0))&gt;(IFERROR(VALUE(TRIM(SUBSTITUTE(X56,CHAR(160),""))),0)),"Attention : Le montant TVA retenu est supérieur au montant TVA présenté. Merci de revoir la ligne de dépense,plafonner son montant,ou justifier la reventillation HT/TVA.",(IFERROR(VALUE(TRIM(SUBSTITUTE(Y56,CHAR(160),""))),0))=0,"",(IFERROR(VALUE(TRIM(SUBSTITUTE(BB56,CHAR(160),""))),0))=(IFERROR(VALUE(TRIM(SUBSTITUTE(Y56,CHAR(160),""))),0)),"OK",
OR((IFERROR(VALUE(TRIM(SUBSTITUTE(BB56,CHAR(160),""))),0))=0,(IFERROR(VALUE(TRIM(SUBSTITUTE(AZ56,CHAR(160),""))),0))=0),"Attention : montant présenté entièrement écarté",(IFERROR(VALUE(TRIM(SUBSTITUTE(BB56,CHAR(160),""))),0))&lt;(IFERROR(VALUE(TRIM(SUBSTITUTE(Y56,CHAR(160),""))),0)),"Attention : montant présenté partiellement écarté",TRUE,""))</f>
        <v/>
      </c>
      <c r="BF56" s="33" t="str">
        <f t="shared" si="57"/>
        <v/>
      </c>
      <c r="BG56" s="33" t="str">
        <f t="shared" si="58"/>
        <v/>
      </c>
      <c r="BH56" s="10" t="str">
        <f t="shared" si="59"/>
        <v/>
      </c>
    </row>
    <row r="57" spans="1:60" ht="15" customHeight="1">
      <c r="A57" s="52">
        <v>46</v>
      </c>
      <c r="B57" s="539"/>
      <c r="C57" s="117"/>
      <c r="D57" s="118"/>
      <c r="E57" s="117"/>
      <c r="F57" s="117"/>
      <c r="G57" s="117"/>
      <c r="H57" s="117"/>
      <c r="I57" s="117"/>
      <c r="J57" s="117"/>
      <c r="K57" s="117"/>
      <c r="L57" s="117"/>
      <c r="M57" s="100"/>
      <c r="N57" s="4"/>
      <c r="O57" s="27" t="str">
        <f t="shared" si="30"/>
        <v/>
      </c>
      <c r="P57" s="5"/>
      <c r="Q57" s="4"/>
      <c r="R57" s="27" t="str">
        <f t="shared" si="31"/>
        <v/>
      </c>
      <c r="S57" s="6"/>
      <c r="T57" s="4"/>
      <c r="U57" s="101" t="str">
        <f t="shared" si="32"/>
        <v/>
      </c>
      <c r="V57" s="110"/>
      <c r="W57" s="109" t="str" cm="1">
        <f t="array" ref="W57">IF((_xlfn.IFS(TRIM(SUBSTITUTE(V57,CHAR(160),""))="Devis 1",IFERROR(VALUE(TRIM(SUBSTITUTE(M57,CHAR(160),""))),0),TRIM(SUBSTITUTE(V57,CHAR(160),""))="Devis 2",IFERROR(VALUE(TRIM(SUBSTITUTE(P57,CHAR(160),""))),0),TRIM(SUBSTITUTE(V57,CHAR(160),""))="Devis 3",IFERROR(VALUE(TRIM(SUBSTITUTE(S57,CHAR(160),""))),0),TRUE,0)*IFERROR(VALUE(TRIM(SUBSTITUTE(D57,CHAR(160),""))),0))=0,"",_xlfn.IFS(TRIM(SUBSTITUTE(V57,CHAR(160),""))="Devis 1",IFERROR(VALUE(TRIM(SUBSTITUTE(M57,CHAR(160),""))),0),TRIM(SUBSTITUTE(V57,CHAR(160),""))="Devis 2",IFERROR(VALUE(TRIM(SUBSTITUTE(P57,CHAR(160),""))),0),TRIM(SUBSTITUTE(V57,CHAR(160),""))="Devis 3",IFERROR(VALUE(TRIM(SUBSTITUTE(S57,CHAR(160),""))),0),TRUE,0)*IFERROR(VALUE(TRIM(SUBSTITUTE(D57,CHAR(160),""))),0))</f>
        <v/>
      </c>
      <c r="X57" s="54" t="str" cm="1">
        <f t="array" ref="X57">IF(_xlfn.IFS(TRIM(SUBSTITUTE(V57,CHAR(160),""))="Devis 1",IFERROR(VALUE(TRIM(SUBSTITUTE(N57,CHAR(160),""))),0),TRIM(SUBSTITUTE(V57,CHAR(160),""))="Devis 2",IFERROR(VALUE(TRIM(SUBSTITUTE(Q57,CHAR(160),""))),0),TRIM(SUBSTITUTE(V57,CHAR(160),""))="Devis 3",IFERROR(VALUE(TRIM(SUBSTITUTE(T57,CHAR(160),""))),0),TRUE,0)*IFERROR(VALUE(TRIM(SUBSTITUTE(D57,CHAR(160),""))),0)=0,IF(W57&lt;&gt;"",0,""),_xlfn.IFS(TRIM(SUBSTITUTE(V57,CHAR(160),""))="Devis 1",IFERROR(VALUE(TRIM(SUBSTITUTE(N57,CHAR(160),""))),0),TRIM(SUBSTITUTE(V57,CHAR(160),""))="Devis 2",IFERROR(VALUE(TRIM(SUBSTITUTE(Q57,CHAR(160),""))),0),TRIM(SUBSTITUTE(V57,CHAR(160),""))="Devis 3",IFERROR(VALUE(TRIM(SUBSTITUTE(T57,CHAR(160),""))),0),TRUE,0)*IFERROR(VALUE(TRIM(SUBSTITUTE(D57,CHAR(160),""))),0))</f>
        <v/>
      </c>
      <c r="Y57" s="112" t="str">
        <f t="shared" si="33"/>
        <v/>
      </c>
      <c r="Z57" s="113"/>
      <c r="AA57" s="130" t="str">
        <f t="shared" si="34"/>
        <v/>
      </c>
      <c r="AB57" s="130" t="str">
        <f t="shared" si="35"/>
        <v/>
      </c>
      <c r="AC57" s="130" t="str">
        <f t="shared" si="36"/>
        <v/>
      </c>
      <c r="AD57" s="130" t="str">
        <f t="shared" si="37"/>
        <v/>
      </c>
      <c r="AE57" s="130" t="str">
        <f t="shared" si="38"/>
        <v/>
      </c>
      <c r="AF57" s="130" t="str">
        <f t="shared" si="39"/>
        <v/>
      </c>
      <c r="AG57" s="130" t="str">
        <f t="shared" si="40"/>
        <v/>
      </c>
      <c r="AH57" s="130" t="str">
        <f t="shared" si="41"/>
        <v/>
      </c>
      <c r="AI57" s="130"/>
      <c r="AJ57" s="130" t="str">
        <f t="shared" si="42"/>
        <v/>
      </c>
      <c r="AK57" s="130" t="str">
        <f t="shared" si="43"/>
        <v/>
      </c>
      <c r="AL57" s="29" t="str">
        <f t="shared" si="44"/>
        <v/>
      </c>
      <c r="AM57" s="9" t="str">
        <f t="shared" si="45"/>
        <v/>
      </c>
      <c r="AN57" s="27" t="str">
        <f t="shared" si="46"/>
        <v/>
      </c>
      <c r="AO57" s="30" t="str">
        <f t="shared" si="47"/>
        <v/>
      </c>
      <c r="AP57" s="9" t="str">
        <f t="shared" si="48"/>
        <v/>
      </c>
      <c r="AQ57" s="27" t="str">
        <f t="shared" si="49"/>
        <v/>
      </c>
      <c r="AR57" s="31" t="str">
        <f t="shared" si="50"/>
        <v/>
      </c>
      <c r="AS57" s="9" t="str">
        <f t="shared" si="51"/>
        <v/>
      </c>
      <c r="AT57" s="32" t="str">
        <f t="shared" si="52"/>
        <v/>
      </c>
      <c r="AU57" s="28" t="str">
        <f t="shared" si="53"/>
        <v/>
      </c>
      <c r="AV57" s="136"/>
      <c r="AW57" s="33" t="str">
        <f t="shared" si="54"/>
        <v/>
      </c>
      <c r="AX57" s="33" t="str">
        <f t="shared" si="55"/>
        <v/>
      </c>
      <c r="AY57" s="33" t="str">
        <f t="shared" si="56"/>
        <v/>
      </c>
      <c r="AZ57" s="55" t="str" cm="1">
        <f t="array" ref="AZ57">IF($AC57="","",IF((IFERROR(_xlfn.IFS($AU57="Devis 1",(IFERROR(VALUE(TRIM(SUBSTITUTE(AL57,CHAR(160),""))),0)),$AU57="Devis 2",(IFERROR(VALUE(TRIM(SUBSTITUTE(AO57,CHAR(160),""))),0)),$AU57="Devis 3",(IFERROR(VALUE(TRIM(SUBSTITUTE(AR57,CHAR(160),""))),0))),0))*(IFERROR(VALUE(TRIM(SUBSTITUTE($AC57,CHAR(160),""))),0))=0,"",(IFERROR(_xlfn.IFS($AU57="Devis 1",(IFERROR(VALUE(TRIM(SUBSTITUTE(AL57,CHAR(160),""))),0)),$AU57="Devis 2",(IFERROR(VALUE(TRIM(SUBSTITUTE(AO57,CHAR(160),""))),0)),$AU57="Devis 3",(IFERROR(VALUE(TRIM(SUBSTITUTE(AR57,CHAR(160),""))),0))),0))*(IFERROR(VALUE(TRIM(SUBSTITUTE($AC57,CHAR(160),""))),0))))</f>
        <v/>
      </c>
      <c r="BA57" s="55" t="str" cm="1">
        <f t="array" ref="BA57">IF($AC57="","",IF((IFERROR(_xlfn.IFS(TRIM(SUBSTITUTE($AU57,CHAR(160),""))="Devis 1", IFERROR(VALUE(TRIM(SUBSTITUTE(AM57,CHAR(160),""))),0),TRIM(SUBSTITUTE($AU57,CHAR(160),""))="Devis 2", IFERROR(VALUE(TRIM(SUBSTITUTE(AP57,CHAR(160),""))),0),TRIM(SUBSTITUTE($AU57,CHAR(160),""))="Devis 3", IFERROR(VALUE(TRIM(SUBSTITUTE(AS57,CHAR(160),""))),0)),0) * IFERROR(VALUE(TRIM(SUBSTITUTE($AC57,CHAR(160),""))),0)) = 0,IF(AZ57&lt;&gt;"",0,""),(IFERROR(_xlfn.IFS(TRIM(SUBSTITUTE($AU57,CHAR(160),""))="Devis 1", IFERROR(VALUE(TRIM(SUBSTITUTE(AM57,CHAR(160),""))),0),TRIM(SUBSTITUTE($AU57,CHAR(160),""))="Devis 2", IFERROR(VALUE(TRIM(SUBSTITUTE(AP57,CHAR(160),""))),0),TRIM(SUBSTITUTE($AU57,CHAR(160),""))="Devis 3", IFERROR(VALUE(TRIM(SUBSTITUTE(AS57,CHAR(160),""))),0)),0) * IFERROR(VALUE(TRIM(SUBSTITUTE($AC57,CHAR(160),""))),0))))</f>
        <v/>
      </c>
      <c r="BB57" s="55" t="str" cm="1">
        <f t="array" ref="BB57">IF($AC57="","",IF(IFERROR(_xlfn.IFS($AU57="Devis 1",IFERROR(VALUE(TRIM(SUBSTITUTE(AN57,CHAR(160),""))),0),$AU57="Devis 2",IFERROR(VALUE(TRIM(SUBSTITUTE(AQ57,CHAR(160),""))),0),$AU57="Devis 3",IFERROR(VALUE(TRIM(SUBSTITUTE(AT57,CHAR(160),""))),0)),0)*IFERROR(VALUE(TRIM(SUBSTITUTE($AC57,CHAR(160),""))),0)=0,"",IFERROR(_xlfn.IFS($AU57="Devis 1",IFERROR(VALUE(TRIM(SUBSTITUTE(AN57,CHAR(160),""))),0),$AU57="Devis 2",IFERROR(VALUE(TRIM(SUBSTITUTE(AQ57,CHAR(160),""))),0),$AU57="Devis 3",IFERROR(VALUE(TRIM(SUBSTITUTE(AT57,CHAR(160),""))),0)),0)*IFERROR(VALUE(TRIM(SUBSTITUTE($AC57,CHAR(160),""))),0)))</f>
        <v/>
      </c>
      <c r="BC57" s="34"/>
      <c r="BD57" s="8" t="str" cm="1">
        <f t="array" ref="BD57">IF(OR(BB57="",AY57="",AZ57="",AW57="",BA57="",AX57=""),"",_xlfn.IFS((IFERROR(VALUE(TRIM(SUBSTITUTE(BB57,CHAR(160),""))),0))&gt;(IFERROR(VALUE(TRIM(SUBSTITUTE(AY57,CHAR(160),""))),0)),"KO : Le montant retenu TTC est supérieur au montant raisonnable TTC. Merci de revoir la ligne de dépense ou plafonner son montant.",(IFERROR(VALUE(TRIM(SUBSTITUTE(AZ57,CHAR(160),""))),0))&gt;(IFERROR(VALUE(TRIM(SUBSTITUTE(AW57,CHAR(160),""))),0)),"Attention : Le montant retenu HT est supérieur au montant HT raisonnable. Merci de revoir la ligne de dépense, plafonner son montant, ou justifier la reventillation HT / TVA.",(IFERROR(VALUE(TRIM(SUBSTITUTE(BA57,CHAR(160),""))),0))&gt;(IFERROR(VALUE(TRIM(SUBSTITUTE(AX57,CHAR(160),""))),0)),"Attention : Le montant TVA retenu est supérieur au montant TVA raisonnable. Merci de revoir la ligne de dépense, plafonner son montant, ou justifier la reventillation HT / TVA.",(IFERROR(VALUE(TRIM(SUBSTITUTE(BB57,CHAR(160),""))),0))=0,"",(IFERROR(VALUE(TRIM(SUBSTITUTE(AY57,CHAR(160),""))),0))=(IFERROR(VALUE(TRIM(SUBSTITUTE(BB57,CHAR(160),""))),0)),"OK",(IFERROR(VALUE(TRIM(SUBSTITUTE(AY57,CHAR(160),""))),0))&gt;(IFERROR(VALUE(TRIM(SUBSTITUTE(BB57,CHAR(160),""))),0))," OK : Montant instruit inférieur au montant raisonnable.",TRUE,""))</f>
        <v/>
      </c>
      <c r="BE57" s="139" t="str" cm="1">
        <f t="array" ref="BE57">IF(OR(BB57="",Y57="",AZ57="",W57="",BA57="",X57=""),"",_xlfn.IFS((IFERROR(VALUE(TRIM(SUBSTITUTE(BB57,CHAR(160),""))),0))&gt;(IFERROR(VALUE(TRIM(SUBSTITUTE(Y57,CHAR(160),""))),0)),"KO : Le montant retenu TTC est supérieur au montant présenté TTC. Merci de revoir la ligne de dépense ou plafonner son montant.",(IFERROR(VALUE(TRIM(SUBSTITUTE(AZ57,CHAR(160),""))),0))&gt;(IFERROR(VALUE(TRIM(SUBSTITUTE(W57,CHAR(160),""))),0)),"Attention : Le montant retenu HT est supérieur au montant HT présenté. Merci de revoir la ligne de dépense,plafonner son montant,ou justifier la reventillation HT/TVA.",(IFERROR(VALUE(TRIM(SUBSTITUTE(BA57,CHAR(160),""))),0))&gt;(IFERROR(VALUE(TRIM(SUBSTITUTE(X57,CHAR(160),""))),0)),"Attention : Le montant TVA retenu est supérieur au montant TVA présenté. Merci de revoir la ligne de dépense,plafonner son montant,ou justifier la reventillation HT/TVA.",(IFERROR(VALUE(TRIM(SUBSTITUTE(Y57,CHAR(160),""))),0))=0,"",(IFERROR(VALUE(TRIM(SUBSTITUTE(BB57,CHAR(160),""))),0))=(IFERROR(VALUE(TRIM(SUBSTITUTE(Y57,CHAR(160),""))),0)),"OK",
OR((IFERROR(VALUE(TRIM(SUBSTITUTE(BB57,CHAR(160),""))),0))=0,(IFERROR(VALUE(TRIM(SUBSTITUTE(AZ57,CHAR(160),""))),0))=0),"Attention : montant présenté entièrement écarté",(IFERROR(VALUE(TRIM(SUBSTITUTE(BB57,CHAR(160),""))),0))&lt;(IFERROR(VALUE(TRIM(SUBSTITUTE(Y57,CHAR(160),""))),0)),"Attention : montant présenté partiellement écarté",TRUE,""))</f>
        <v/>
      </c>
      <c r="BF57" s="33" t="str">
        <f t="shared" si="57"/>
        <v/>
      </c>
      <c r="BG57" s="33" t="str">
        <f t="shared" si="58"/>
        <v/>
      </c>
      <c r="BH57" s="10" t="str">
        <f t="shared" si="59"/>
        <v/>
      </c>
    </row>
    <row r="58" spans="1:60" ht="15" customHeight="1">
      <c r="A58" s="52">
        <v>47</v>
      </c>
      <c r="B58" s="539"/>
      <c r="C58" s="117"/>
      <c r="D58" s="118"/>
      <c r="E58" s="117"/>
      <c r="F58" s="117"/>
      <c r="G58" s="117"/>
      <c r="H58" s="117"/>
      <c r="I58" s="117"/>
      <c r="J58" s="117"/>
      <c r="K58" s="117"/>
      <c r="L58" s="117"/>
      <c r="M58" s="100"/>
      <c r="N58" s="4"/>
      <c r="O58" s="27" t="str">
        <f t="shared" si="30"/>
        <v/>
      </c>
      <c r="P58" s="5"/>
      <c r="Q58" s="4"/>
      <c r="R58" s="27" t="str">
        <f t="shared" si="31"/>
        <v/>
      </c>
      <c r="S58" s="6"/>
      <c r="T58" s="4"/>
      <c r="U58" s="101" t="str">
        <f t="shared" si="32"/>
        <v/>
      </c>
      <c r="V58" s="110"/>
      <c r="W58" s="109" t="str" cm="1">
        <f t="array" ref="W58">IF((_xlfn.IFS(TRIM(SUBSTITUTE(V58,CHAR(160),""))="Devis 1",IFERROR(VALUE(TRIM(SUBSTITUTE(M58,CHAR(160),""))),0),TRIM(SUBSTITUTE(V58,CHAR(160),""))="Devis 2",IFERROR(VALUE(TRIM(SUBSTITUTE(P58,CHAR(160),""))),0),TRIM(SUBSTITUTE(V58,CHAR(160),""))="Devis 3",IFERROR(VALUE(TRIM(SUBSTITUTE(S58,CHAR(160),""))),0),TRUE,0)*IFERROR(VALUE(TRIM(SUBSTITUTE(D58,CHAR(160),""))),0))=0,"",_xlfn.IFS(TRIM(SUBSTITUTE(V58,CHAR(160),""))="Devis 1",IFERROR(VALUE(TRIM(SUBSTITUTE(M58,CHAR(160),""))),0),TRIM(SUBSTITUTE(V58,CHAR(160),""))="Devis 2",IFERROR(VALUE(TRIM(SUBSTITUTE(P58,CHAR(160),""))),0),TRIM(SUBSTITUTE(V58,CHAR(160),""))="Devis 3",IFERROR(VALUE(TRIM(SUBSTITUTE(S58,CHAR(160),""))),0),TRUE,0)*IFERROR(VALUE(TRIM(SUBSTITUTE(D58,CHAR(160),""))),0))</f>
        <v/>
      </c>
      <c r="X58" s="54" t="str" cm="1">
        <f t="array" ref="X58">IF(_xlfn.IFS(TRIM(SUBSTITUTE(V58,CHAR(160),""))="Devis 1",IFERROR(VALUE(TRIM(SUBSTITUTE(N58,CHAR(160),""))),0),TRIM(SUBSTITUTE(V58,CHAR(160),""))="Devis 2",IFERROR(VALUE(TRIM(SUBSTITUTE(Q58,CHAR(160),""))),0),TRIM(SUBSTITUTE(V58,CHAR(160),""))="Devis 3",IFERROR(VALUE(TRIM(SUBSTITUTE(T58,CHAR(160),""))),0),TRUE,0)*IFERROR(VALUE(TRIM(SUBSTITUTE(D58,CHAR(160),""))),0)=0,IF(W58&lt;&gt;"",0,""),_xlfn.IFS(TRIM(SUBSTITUTE(V58,CHAR(160),""))="Devis 1",IFERROR(VALUE(TRIM(SUBSTITUTE(N58,CHAR(160),""))),0),TRIM(SUBSTITUTE(V58,CHAR(160),""))="Devis 2",IFERROR(VALUE(TRIM(SUBSTITUTE(Q58,CHAR(160),""))),0),TRIM(SUBSTITUTE(V58,CHAR(160),""))="Devis 3",IFERROR(VALUE(TRIM(SUBSTITUTE(T58,CHAR(160),""))),0),TRUE,0)*IFERROR(VALUE(TRIM(SUBSTITUTE(D58,CHAR(160),""))),0))</f>
        <v/>
      </c>
      <c r="Y58" s="112" t="str">
        <f t="shared" si="33"/>
        <v/>
      </c>
      <c r="Z58" s="113"/>
      <c r="AA58" s="130" t="str">
        <f t="shared" si="34"/>
        <v/>
      </c>
      <c r="AB58" s="130" t="str">
        <f t="shared" si="35"/>
        <v/>
      </c>
      <c r="AC58" s="130" t="str">
        <f t="shared" si="36"/>
        <v/>
      </c>
      <c r="AD58" s="130" t="str">
        <f t="shared" si="37"/>
        <v/>
      </c>
      <c r="AE58" s="130" t="str">
        <f t="shared" si="38"/>
        <v/>
      </c>
      <c r="AF58" s="130" t="str">
        <f t="shared" si="39"/>
        <v/>
      </c>
      <c r="AG58" s="130" t="str">
        <f t="shared" si="40"/>
        <v/>
      </c>
      <c r="AH58" s="130" t="str">
        <f t="shared" si="41"/>
        <v/>
      </c>
      <c r="AI58" s="130"/>
      <c r="AJ58" s="130" t="str">
        <f t="shared" si="42"/>
        <v/>
      </c>
      <c r="AK58" s="130" t="str">
        <f t="shared" si="43"/>
        <v/>
      </c>
      <c r="AL58" s="29" t="str">
        <f t="shared" si="44"/>
        <v/>
      </c>
      <c r="AM58" s="9" t="str">
        <f t="shared" si="45"/>
        <v/>
      </c>
      <c r="AN58" s="27" t="str">
        <f t="shared" si="46"/>
        <v/>
      </c>
      <c r="AO58" s="30" t="str">
        <f t="shared" si="47"/>
        <v/>
      </c>
      <c r="AP58" s="9" t="str">
        <f t="shared" si="48"/>
        <v/>
      </c>
      <c r="AQ58" s="27" t="str">
        <f t="shared" si="49"/>
        <v/>
      </c>
      <c r="AR58" s="31" t="str">
        <f t="shared" si="50"/>
        <v/>
      </c>
      <c r="AS58" s="9" t="str">
        <f t="shared" si="51"/>
        <v/>
      </c>
      <c r="AT58" s="32" t="str">
        <f t="shared" si="52"/>
        <v/>
      </c>
      <c r="AU58" s="28" t="str">
        <f t="shared" si="53"/>
        <v/>
      </c>
      <c r="AV58" s="136"/>
      <c r="AW58" s="33" t="str">
        <f t="shared" si="54"/>
        <v/>
      </c>
      <c r="AX58" s="33" t="str">
        <f t="shared" si="55"/>
        <v/>
      </c>
      <c r="AY58" s="33" t="str">
        <f t="shared" si="56"/>
        <v/>
      </c>
      <c r="AZ58" s="55" t="str" cm="1">
        <f t="array" ref="AZ58">IF($AC58="","",IF((IFERROR(_xlfn.IFS($AU58="Devis 1",(IFERROR(VALUE(TRIM(SUBSTITUTE(AL58,CHAR(160),""))),0)),$AU58="Devis 2",(IFERROR(VALUE(TRIM(SUBSTITUTE(AO58,CHAR(160),""))),0)),$AU58="Devis 3",(IFERROR(VALUE(TRIM(SUBSTITUTE(AR58,CHAR(160),""))),0))),0))*(IFERROR(VALUE(TRIM(SUBSTITUTE($AC58,CHAR(160),""))),0))=0,"",(IFERROR(_xlfn.IFS($AU58="Devis 1",(IFERROR(VALUE(TRIM(SUBSTITUTE(AL58,CHAR(160),""))),0)),$AU58="Devis 2",(IFERROR(VALUE(TRIM(SUBSTITUTE(AO58,CHAR(160),""))),0)),$AU58="Devis 3",(IFERROR(VALUE(TRIM(SUBSTITUTE(AR58,CHAR(160),""))),0))),0))*(IFERROR(VALUE(TRIM(SUBSTITUTE($AC58,CHAR(160),""))),0))))</f>
        <v/>
      </c>
      <c r="BA58" s="55" t="str" cm="1">
        <f t="array" ref="BA58">IF($AC58="","",IF((IFERROR(_xlfn.IFS(TRIM(SUBSTITUTE($AU58,CHAR(160),""))="Devis 1", IFERROR(VALUE(TRIM(SUBSTITUTE(AM58,CHAR(160),""))),0),TRIM(SUBSTITUTE($AU58,CHAR(160),""))="Devis 2", IFERROR(VALUE(TRIM(SUBSTITUTE(AP58,CHAR(160),""))),0),TRIM(SUBSTITUTE($AU58,CHAR(160),""))="Devis 3", IFERROR(VALUE(TRIM(SUBSTITUTE(AS58,CHAR(160),""))),0)),0) * IFERROR(VALUE(TRIM(SUBSTITUTE($AC58,CHAR(160),""))),0)) = 0,IF(AZ58&lt;&gt;"",0,""),(IFERROR(_xlfn.IFS(TRIM(SUBSTITUTE($AU58,CHAR(160),""))="Devis 1", IFERROR(VALUE(TRIM(SUBSTITUTE(AM58,CHAR(160),""))),0),TRIM(SUBSTITUTE($AU58,CHAR(160),""))="Devis 2", IFERROR(VALUE(TRIM(SUBSTITUTE(AP58,CHAR(160),""))),0),TRIM(SUBSTITUTE($AU58,CHAR(160),""))="Devis 3", IFERROR(VALUE(TRIM(SUBSTITUTE(AS58,CHAR(160),""))),0)),0) * IFERROR(VALUE(TRIM(SUBSTITUTE($AC58,CHAR(160),""))),0))))</f>
        <v/>
      </c>
      <c r="BB58" s="55" t="str" cm="1">
        <f t="array" ref="BB58">IF($AC58="","",IF(IFERROR(_xlfn.IFS($AU58="Devis 1",IFERROR(VALUE(TRIM(SUBSTITUTE(AN58,CHAR(160),""))),0),$AU58="Devis 2",IFERROR(VALUE(TRIM(SUBSTITUTE(AQ58,CHAR(160),""))),0),$AU58="Devis 3",IFERROR(VALUE(TRIM(SUBSTITUTE(AT58,CHAR(160),""))),0)),0)*IFERROR(VALUE(TRIM(SUBSTITUTE($AC58,CHAR(160),""))),0)=0,"",IFERROR(_xlfn.IFS($AU58="Devis 1",IFERROR(VALUE(TRIM(SUBSTITUTE(AN58,CHAR(160),""))),0),$AU58="Devis 2",IFERROR(VALUE(TRIM(SUBSTITUTE(AQ58,CHAR(160),""))),0),$AU58="Devis 3",IFERROR(VALUE(TRIM(SUBSTITUTE(AT58,CHAR(160),""))),0)),0)*IFERROR(VALUE(TRIM(SUBSTITUTE($AC58,CHAR(160),""))),0)))</f>
        <v/>
      </c>
      <c r="BC58" s="34"/>
      <c r="BD58" s="8" t="str" cm="1">
        <f t="array" ref="BD58">IF(OR(BB58="",AY58="",AZ58="",AW58="",BA58="",AX58=""),"",_xlfn.IFS((IFERROR(VALUE(TRIM(SUBSTITUTE(BB58,CHAR(160),""))),0))&gt;(IFERROR(VALUE(TRIM(SUBSTITUTE(AY58,CHAR(160),""))),0)),"KO : Le montant retenu TTC est supérieur au montant raisonnable TTC. Merci de revoir la ligne de dépense ou plafonner son montant.",(IFERROR(VALUE(TRIM(SUBSTITUTE(AZ58,CHAR(160),""))),0))&gt;(IFERROR(VALUE(TRIM(SUBSTITUTE(AW58,CHAR(160),""))),0)),"Attention : Le montant retenu HT est supérieur au montant HT raisonnable. Merci de revoir la ligne de dépense, plafonner son montant, ou justifier la reventillation HT / TVA.",(IFERROR(VALUE(TRIM(SUBSTITUTE(BA58,CHAR(160),""))),0))&gt;(IFERROR(VALUE(TRIM(SUBSTITUTE(AX58,CHAR(160),""))),0)),"Attention : Le montant TVA retenu est supérieur au montant TVA raisonnable. Merci de revoir la ligne de dépense, plafonner son montant, ou justifier la reventillation HT / TVA.",(IFERROR(VALUE(TRIM(SUBSTITUTE(BB58,CHAR(160),""))),0))=0,"",(IFERROR(VALUE(TRIM(SUBSTITUTE(AY58,CHAR(160),""))),0))=(IFERROR(VALUE(TRIM(SUBSTITUTE(BB58,CHAR(160),""))),0)),"OK",(IFERROR(VALUE(TRIM(SUBSTITUTE(AY58,CHAR(160),""))),0))&gt;(IFERROR(VALUE(TRIM(SUBSTITUTE(BB58,CHAR(160),""))),0))," OK : Montant instruit inférieur au montant raisonnable.",TRUE,""))</f>
        <v/>
      </c>
      <c r="BE58" s="139" t="str" cm="1">
        <f t="array" ref="BE58">IF(OR(BB58="",Y58="",AZ58="",W58="",BA58="",X58=""),"",_xlfn.IFS((IFERROR(VALUE(TRIM(SUBSTITUTE(BB58,CHAR(160),""))),0))&gt;(IFERROR(VALUE(TRIM(SUBSTITUTE(Y58,CHAR(160),""))),0)),"KO : Le montant retenu TTC est supérieur au montant présenté TTC. Merci de revoir la ligne de dépense ou plafonner son montant.",(IFERROR(VALUE(TRIM(SUBSTITUTE(AZ58,CHAR(160),""))),0))&gt;(IFERROR(VALUE(TRIM(SUBSTITUTE(W58,CHAR(160),""))),0)),"Attention : Le montant retenu HT est supérieur au montant HT présenté. Merci de revoir la ligne de dépense,plafonner son montant,ou justifier la reventillation HT/TVA.",(IFERROR(VALUE(TRIM(SUBSTITUTE(BA58,CHAR(160),""))),0))&gt;(IFERROR(VALUE(TRIM(SUBSTITUTE(X58,CHAR(160),""))),0)),"Attention : Le montant TVA retenu est supérieur au montant TVA présenté. Merci de revoir la ligne de dépense,plafonner son montant,ou justifier la reventillation HT/TVA.",(IFERROR(VALUE(TRIM(SUBSTITUTE(Y58,CHAR(160),""))),0))=0,"",(IFERROR(VALUE(TRIM(SUBSTITUTE(BB58,CHAR(160),""))),0))=(IFERROR(VALUE(TRIM(SUBSTITUTE(Y58,CHAR(160),""))),0)),"OK",
OR((IFERROR(VALUE(TRIM(SUBSTITUTE(BB58,CHAR(160),""))),0))=0,(IFERROR(VALUE(TRIM(SUBSTITUTE(AZ58,CHAR(160),""))),0))=0),"Attention : montant présenté entièrement écarté",(IFERROR(VALUE(TRIM(SUBSTITUTE(BB58,CHAR(160),""))),0))&lt;(IFERROR(VALUE(TRIM(SUBSTITUTE(Y58,CHAR(160),""))),0)),"Attention : montant présenté partiellement écarté",TRUE,""))</f>
        <v/>
      </c>
      <c r="BF58" s="33" t="str">
        <f t="shared" si="57"/>
        <v/>
      </c>
      <c r="BG58" s="33" t="str">
        <f t="shared" si="58"/>
        <v/>
      </c>
      <c r="BH58" s="10" t="str">
        <f t="shared" si="59"/>
        <v/>
      </c>
    </row>
    <row r="59" spans="1:60" ht="15" customHeight="1">
      <c r="A59" s="52">
        <v>48</v>
      </c>
      <c r="B59" s="539"/>
      <c r="C59" s="117"/>
      <c r="D59" s="118"/>
      <c r="E59" s="117"/>
      <c r="F59" s="117"/>
      <c r="G59" s="117"/>
      <c r="H59" s="117"/>
      <c r="I59" s="117"/>
      <c r="J59" s="117"/>
      <c r="K59" s="117"/>
      <c r="L59" s="117"/>
      <c r="M59" s="100"/>
      <c r="N59" s="4"/>
      <c r="O59" s="27" t="str">
        <f t="shared" si="30"/>
        <v/>
      </c>
      <c r="P59" s="5"/>
      <c r="Q59" s="4"/>
      <c r="R59" s="27" t="str">
        <f t="shared" si="31"/>
        <v/>
      </c>
      <c r="S59" s="6"/>
      <c r="T59" s="4"/>
      <c r="U59" s="101" t="str">
        <f t="shared" si="32"/>
        <v/>
      </c>
      <c r="V59" s="110"/>
      <c r="W59" s="109" t="str" cm="1">
        <f t="array" ref="W59">IF((_xlfn.IFS(TRIM(SUBSTITUTE(V59,CHAR(160),""))="Devis 1",IFERROR(VALUE(TRIM(SUBSTITUTE(M59,CHAR(160),""))),0),TRIM(SUBSTITUTE(V59,CHAR(160),""))="Devis 2",IFERROR(VALUE(TRIM(SUBSTITUTE(P59,CHAR(160),""))),0),TRIM(SUBSTITUTE(V59,CHAR(160),""))="Devis 3",IFERROR(VALUE(TRIM(SUBSTITUTE(S59,CHAR(160),""))),0),TRUE,0)*IFERROR(VALUE(TRIM(SUBSTITUTE(D59,CHAR(160),""))),0))=0,"",_xlfn.IFS(TRIM(SUBSTITUTE(V59,CHAR(160),""))="Devis 1",IFERROR(VALUE(TRIM(SUBSTITUTE(M59,CHAR(160),""))),0),TRIM(SUBSTITUTE(V59,CHAR(160),""))="Devis 2",IFERROR(VALUE(TRIM(SUBSTITUTE(P59,CHAR(160),""))),0),TRIM(SUBSTITUTE(V59,CHAR(160),""))="Devis 3",IFERROR(VALUE(TRIM(SUBSTITUTE(S59,CHAR(160),""))),0),TRUE,0)*IFERROR(VALUE(TRIM(SUBSTITUTE(D59,CHAR(160),""))),0))</f>
        <v/>
      </c>
      <c r="X59" s="54" t="str" cm="1">
        <f t="array" ref="X59">IF(_xlfn.IFS(TRIM(SUBSTITUTE(V59,CHAR(160),""))="Devis 1",IFERROR(VALUE(TRIM(SUBSTITUTE(N59,CHAR(160),""))),0),TRIM(SUBSTITUTE(V59,CHAR(160),""))="Devis 2",IFERROR(VALUE(TRIM(SUBSTITUTE(Q59,CHAR(160),""))),0),TRIM(SUBSTITUTE(V59,CHAR(160),""))="Devis 3",IFERROR(VALUE(TRIM(SUBSTITUTE(T59,CHAR(160),""))),0),TRUE,0)*IFERROR(VALUE(TRIM(SUBSTITUTE(D59,CHAR(160),""))),0)=0,IF(W59&lt;&gt;"",0,""),_xlfn.IFS(TRIM(SUBSTITUTE(V59,CHAR(160),""))="Devis 1",IFERROR(VALUE(TRIM(SUBSTITUTE(N59,CHAR(160),""))),0),TRIM(SUBSTITUTE(V59,CHAR(160),""))="Devis 2",IFERROR(VALUE(TRIM(SUBSTITUTE(Q59,CHAR(160),""))),0),TRIM(SUBSTITUTE(V59,CHAR(160),""))="Devis 3",IFERROR(VALUE(TRIM(SUBSTITUTE(T59,CHAR(160),""))),0),TRUE,0)*IFERROR(VALUE(TRIM(SUBSTITUTE(D59,CHAR(160),""))),0))</f>
        <v/>
      </c>
      <c r="Y59" s="112" t="str">
        <f t="shared" si="33"/>
        <v/>
      </c>
      <c r="Z59" s="113"/>
      <c r="AA59" s="130" t="str">
        <f t="shared" si="34"/>
        <v/>
      </c>
      <c r="AB59" s="130" t="str">
        <f t="shared" si="35"/>
        <v/>
      </c>
      <c r="AC59" s="130" t="str">
        <f t="shared" si="36"/>
        <v/>
      </c>
      <c r="AD59" s="130" t="str">
        <f t="shared" si="37"/>
        <v/>
      </c>
      <c r="AE59" s="130" t="str">
        <f t="shared" si="38"/>
        <v/>
      </c>
      <c r="AF59" s="130" t="str">
        <f t="shared" si="39"/>
        <v/>
      </c>
      <c r="AG59" s="130" t="str">
        <f t="shared" si="40"/>
        <v/>
      </c>
      <c r="AH59" s="130" t="str">
        <f t="shared" si="41"/>
        <v/>
      </c>
      <c r="AI59" s="130"/>
      <c r="AJ59" s="130" t="str">
        <f t="shared" si="42"/>
        <v/>
      </c>
      <c r="AK59" s="130" t="str">
        <f t="shared" si="43"/>
        <v/>
      </c>
      <c r="AL59" s="29" t="str">
        <f t="shared" si="44"/>
        <v/>
      </c>
      <c r="AM59" s="9" t="str">
        <f t="shared" si="45"/>
        <v/>
      </c>
      <c r="AN59" s="27" t="str">
        <f t="shared" si="46"/>
        <v/>
      </c>
      <c r="AO59" s="30" t="str">
        <f t="shared" si="47"/>
        <v/>
      </c>
      <c r="AP59" s="9" t="str">
        <f t="shared" si="48"/>
        <v/>
      </c>
      <c r="AQ59" s="27" t="str">
        <f t="shared" si="49"/>
        <v/>
      </c>
      <c r="AR59" s="31" t="str">
        <f t="shared" si="50"/>
        <v/>
      </c>
      <c r="AS59" s="9" t="str">
        <f t="shared" si="51"/>
        <v/>
      </c>
      <c r="AT59" s="32" t="str">
        <f t="shared" si="52"/>
        <v/>
      </c>
      <c r="AU59" s="28" t="str">
        <f t="shared" si="53"/>
        <v/>
      </c>
      <c r="AV59" s="136"/>
      <c r="AW59" s="33" t="str">
        <f t="shared" si="54"/>
        <v/>
      </c>
      <c r="AX59" s="33" t="str">
        <f t="shared" si="55"/>
        <v/>
      </c>
      <c r="AY59" s="33" t="str">
        <f t="shared" si="56"/>
        <v/>
      </c>
      <c r="AZ59" s="55" t="str" cm="1">
        <f t="array" ref="AZ59">IF($AC59="","",IF((IFERROR(_xlfn.IFS($AU59="Devis 1",(IFERROR(VALUE(TRIM(SUBSTITUTE(AL59,CHAR(160),""))),0)),$AU59="Devis 2",(IFERROR(VALUE(TRIM(SUBSTITUTE(AO59,CHAR(160),""))),0)),$AU59="Devis 3",(IFERROR(VALUE(TRIM(SUBSTITUTE(AR59,CHAR(160),""))),0))),0))*(IFERROR(VALUE(TRIM(SUBSTITUTE($AC59,CHAR(160),""))),0))=0,"",(IFERROR(_xlfn.IFS($AU59="Devis 1",(IFERROR(VALUE(TRIM(SUBSTITUTE(AL59,CHAR(160),""))),0)),$AU59="Devis 2",(IFERROR(VALUE(TRIM(SUBSTITUTE(AO59,CHAR(160),""))),0)),$AU59="Devis 3",(IFERROR(VALUE(TRIM(SUBSTITUTE(AR59,CHAR(160),""))),0))),0))*(IFERROR(VALUE(TRIM(SUBSTITUTE($AC59,CHAR(160),""))),0))))</f>
        <v/>
      </c>
      <c r="BA59" s="55" t="str" cm="1">
        <f t="array" ref="BA59">IF($AC59="","",IF((IFERROR(_xlfn.IFS(TRIM(SUBSTITUTE($AU59,CHAR(160),""))="Devis 1", IFERROR(VALUE(TRIM(SUBSTITUTE(AM59,CHAR(160),""))),0),TRIM(SUBSTITUTE($AU59,CHAR(160),""))="Devis 2", IFERROR(VALUE(TRIM(SUBSTITUTE(AP59,CHAR(160),""))),0),TRIM(SUBSTITUTE($AU59,CHAR(160),""))="Devis 3", IFERROR(VALUE(TRIM(SUBSTITUTE(AS59,CHAR(160),""))),0)),0) * IFERROR(VALUE(TRIM(SUBSTITUTE($AC59,CHAR(160),""))),0)) = 0,IF(AZ59&lt;&gt;"",0,""),(IFERROR(_xlfn.IFS(TRIM(SUBSTITUTE($AU59,CHAR(160),""))="Devis 1", IFERROR(VALUE(TRIM(SUBSTITUTE(AM59,CHAR(160),""))),0),TRIM(SUBSTITUTE($AU59,CHAR(160),""))="Devis 2", IFERROR(VALUE(TRIM(SUBSTITUTE(AP59,CHAR(160),""))),0),TRIM(SUBSTITUTE($AU59,CHAR(160),""))="Devis 3", IFERROR(VALUE(TRIM(SUBSTITUTE(AS59,CHAR(160),""))),0)),0) * IFERROR(VALUE(TRIM(SUBSTITUTE($AC59,CHAR(160),""))),0))))</f>
        <v/>
      </c>
      <c r="BB59" s="55" t="str" cm="1">
        <f t="array" ref="BB59">IF($AC59="","",IF(IFERROR(_xlfn.IFS($AU59="Devis 1",IFERROR(VALUE(TRIM(SUBSTITUTE(AN59,CHAR(160),""))),0),$AU59="Devis 2",IFERROR(VALUE(TRIM(SUBSTITUTE(AQ59,CHAR(160),""))),0),$AU59="Devis 3",IFERROR(VALUE(TRIM(SUBSTITUTE(AT59,CHAR(160),""))),0)),0)*IFERROR(VALUE(TRIM(SUBSTITUTE($AC59,CHAR(160),""))),0)=0,"",IFERROR(_xlfn.IFS($AU59="Devis 1",IFERROR(VALUE(TRIM(SUBSTITUTE(AN59,CHAR(160),""))),0),$AU59="Devis 2",IFERROR(VALUE(TRIM(SUBSTITUTE(AQ59,CHAR(160),""))),0),$AU59="Devis 3",IFERROR(VALUE(TRIM(SUBSTITUTE(AT59,CHAR(160),""))),0)),0)*IFERROR(VALUE(TRIM(SUBSTITUTE($AC59,CHAR(160),""))),0)))</f>
        <v/>
      </c>
      <c r="BC59" s="34"/>
      <c r="BD59" s="8" t="str" cm="1">
        <f t="array" ref="BD59">IF(OR(BB59="",AY59="",AZ59="",AW59="",BA59="",AX59=""),"",_xlfn.IFS((IFERROR(VALUE(TRIM(SUBSTITUTE(BB59,CHAR(160),""))),0))&gt;(IFERROR(VALUE(TRIM(SUBSTITUTE(AY59,CHAR(160),""))),0)),"KO : Le montant retenu TTC est supérieur au montant raisonnable TTC. Merci de revoir la ligne de dépense ou plafonner son montant.",(IFERROR(VALUE(TRIM(SUBSTITUTE(AZ59,CHAR(160),""))),0))&gt;(IFERROR(VALUE(TRIM(SUBSTITUTE(AW59,CHAR(160),""))),0)),"Attention : Le montant retenu HT est supérieur au montant HT raisonnable. Merci de revoir la ligne de dépense, plafonner son montant, ou justifier la reventillation HT / TVA.",(IFERROR(VALUE(TRIM(SUBSTITUTE(BA59,CHAR(160),""))),0))&gt;(IFERROR(VALUE(TRIM(SUBSTITUTE(AX59,CHAR(160),""))),0)),"Attention : Le montant TVA retenu est supérieur au montant TVA raisonnable. Merci de revoir la ligne de dépense, plafonner son montant, ou justifier la reventillation HT / TVA.",(IFERROR(VALUE(TRIM(SUBSTITUTE(BB59,CHAR(160),""))),0))=0,"",(IFERROR(VALUE(TRIM(SUBSTITUTE(AY59,CHAR(160),""))),0))=(IFERROR(VALUE(TRIM(SUBSTITUTE(BB59,CHAR(160),""))),0)),"OK",(IFERROR(VALUE(TRIM(SUBSTITUTE(AY59,CHAR(160),""))),0))&gt;(IFERROR(VALUE(TRIM(SUBSTITUTE(BB59,CHAR(160),""))),0))," OK : Montant instruit inférieur au montant raisonnable.",TRUE,""))</f>
        <v/>
      </c>
      <c r="BE59" s="139" t="str" cm="1">
        <f t="array" ref="BE59">IF(OR(BB59="",Y59="",AZ59="",W59="",BA59="",X59=""),"",_xlfn.IFS((IFERROR(VALUE(TRIM(SUBSTITUTE(BB59,CHAR(160),""))),0))&gt;(IFERROR(VALUE(TRIM(SUBSTITUTE(Y59,CHAR(160),""))),0)),"KO : Le montant retenu TTC est supérieur au montant présenté TTC. Merci de revoir la ligne de dépense ou plafonner son montant.",(IFERROR(VALUE(TRIM(SUBSTITUTE(AZ59,CHAR(160),""))),0))&gt;(IFERROR(VALUE(TRIM(SUBSTITUTE(W59,CHAR(160),""))),0)),"Attention : Le montant retenu HT est supérieur au montant HT présenté. Merci de revoir la ligne de dépense,plafonner son montant,ou justifier la reventillation HT/TVA.",(IFERROR(VALUE(TRIM(SUBSTITUTE(BA59,CHAR(160),""))),0))&gt;(IFERROR(VALUE(TRIM(SUBSTITUTE(X59,CHAR(160),""))),0)),"Attention : Le montant TVA retenu est supérieur au montant TVA présenté. Merci de revoir la ligne de dépense,plafonner son montant,ou justifier la reventillation HT/TVA.",(IFERROR(VALUE(TRIM(SUBSTITUTE(Y59,CHAR(160),""))),0))=0,"",(IFERROR(VALUE(TRIM(SUBSTITUTE(BB59,CHAR(160),""))),0))=(IFERROR(VALUE(TRIM(SUBSTITUTE(Y59,CHAR(160),""))),0)),"OK",
OR((IFERROR(VALUE(TRIM(SUBSTITUTE(BB59,CHAR(160),""))),0))=0,(IFERROR(VALUE(TRIM(SUBSTITUTE(AZ59,CHAR(160),""))),0))=0),"Attention : montant présenté entièrement écarté",(IFERROR(VALUE(TRIM(SUBSTITUTE(BB59,CHAR(160),""))),0))&lt;(IFERROR(VALUE(TRIM(SUBSTITUTE(Y59,CHAR(160),""))),0)),"Attention : montant présenté partiellement écarté",TRUE,""))</f>
        <v/>
      </c>
      <c r="BF59" s="33" t="str">
        <f t="shared" si="57"/>
        <v/>
      </c>
      <c r="BG59" s="33" t="str">
        <f t="shared" si="58"/>
        <v/>
      </c>
      <c r="BH59" s="10" t="str">
        <f t="shared" si="59"/>
        <v/>
      </c>
    </row>
    <row r="60" spans="1:60" ht="15" customHeight="1">
      <c r="A60" s="52">
        <v>49</v>
      </c>
      <c r="B60" s="539"/>
      <c r="C60" s="117"/>
      <c r="D60" s="118"/>
      <c r="E60" s="117"/>
      <c r="F60" s="117"/>
      <c r="G60" s="117"/>
      <c r="H60" s="117"/>
      <c r="I60" s="117"/>
      <c r="J60" s="117"/>
      <c r="K60" s="117"/>
      <c r="L60" s="117"/>
      <c r="M60" s="100"/>
      <c r="N60" s="4"/>
      <c r="O60" s="27" t="str">
        <f t="shared" si="30"/>
        <v/>
      </c>
      <c r="P60" s="5"/>
      <c r="Q60" s="4"/>
      <c r="R60" s="27" t="str">
        <f t="shared" si="31"/>
        <v/>
      </c>
      <c r="S60" s="6"/>
      <c r="T60" s="4"/>
      <c r="U60" s="101" t="str">
        <f t="shared" si="32"/>
        <v/>
      </c>
      <c r="V60" s="110"/>
      <c r="W60" s="109" t="str" cm="1">
        <f t="array" ref="W60">IF((_xlfn.IFS(TRIM(SUBSTITUTE(V60,CHAR(160),""))="Devis 1",IFERROR(VALUE(TRIM(SUBSTITUTE(M60,CHAR(160),""))),0),TRIM(SUBSTITUTE(V60,CHAR(160),""))="Devis 2",IFERROR(VALUE(TRIM(SUBSTITUTE(P60,CHAR(160),""))),0),TRIM(SUBSTITUTE(V60,CHAR(160),""))="Devis 3",IFERROR(VALUE(TRIM(SUBSTITUTE(S60,CHAR(160),""))),0),TRUE,0)*IFERROR(VALUE(TRIM(SUBSTITUTE(D60,CHAR(160),""))),0))=0,"",_xlfn.IFS(TRIM(SUBSTITUTE(V60,CHAR(160),""))="Devis 1",IFERROR(VALUE(TRIM(SUBSTITUTE(M60,CHAR(160),""))),0),TRIM(SUBSTITUTE(V60,CHAR(160),""))="Devis 2",IFERROR(VALUE(TRIM(SUBSTITUTE(P60,CHAR(160),""))),0),TRIM(SUBSTITUTE(V60,CHAR(160),""))="Devis 3",IFERROR(VALUE(TRIM(SUBSTITUTE(S60,CHAR(160),""))),0),TRUE,0)*IFERROR(VALUE(TRIM(SUBSTITUTE(D60,CHAR(160),""))),0))</f>
        <v/>
      </c>
      <c r="X60" s="54" t="str" cm="1">
        <f t="array" ref="X60">IF(_xlfn.IFS(TRIM(SUBSTITUTE(V60,CHAR(160),""))="Devis 1",IFERROR(VALUE(TRIM(SUBSTITUTE(N60,CHAR(160),""))),0),TRIM(SUBSTITUTE(V60,CHAR(160),""))="Devis 2",IFERROR(VALUE(TRIM(SUBSTITUTE(Q60,CHAR(160),""))),0),TRIM(SUBSTITUTE(V60,CHAR(160),""))="Devis 3",IFERROR(VALUE(TRIM(SUBSTITUTE(T60,CHAR(160),""))),0),TRUE,0)*IFERROR(VALUE(TRIM(SUBSTITUTE(D60,CHAR(160),""))),0)=0,IF(W60&lt;&gt;"",0,""),_xlfn.IFS(TRIM(SUBSTITUTE(V60,CHAR(160),""))="Devis 1",IFERROR(VALUE(TRIM(SUBSTITUTE(N60,CHAR(160),""))),0),TRIM(SUBSTITUTE(V60,CHAR(160),""))="Devis 2",IFERROR(VALUE(TRIM(SUBSTITUTE(Q60,CHAR(160),""))),0),TRIM(SUBSTITUTE(V60,CHAR(160),""))="Devis 3",IFERROR(VALUE(TRIM(SUBSTITUTE(T60,CHAR(160),""))),0),TRUE,0)*IFERROR(VALUE(TRIM(SUBSTITUTE(D60,CHAR(160),""))),0))</f>
        <v/>
      </c>
      <c r="Y60" s="112" t="str">
        <f t="shared" si="33"/>
        <v/>
      </c>
      <c r="Z60" s="113"/>
      <c r="AA60" s="130" t="str">
        <f t="shared" si="34"/>
        <v/>
      </c>
      <c r="AB60" s="130" t="str">
        <f t="shared" si="35"/>
        <v/>
      </c>
      <c r="AC60" s="130" t="str">
        <f t="shared" si="36"/>
        <v/>
      </c>
      <c r="AD60" s="130" t="str">
        <f t="shared" si="37"/>
        <v/>
      </c>
      <c r="AE60" s="130" t="str">
        <f t="shared" si="38"/>
        <v/>
      </c>
      <c r="AF60" s="130" t="str">
        <f t="shared" si="39"/>
        <v/>
      </c>
      <c r="AG60" s="130" t="str">
        <f t="shared" si="40"/>
        <v/>
      </c>
      <c r="AH60" s="130" t="str">
        <f t="shared" si="41"/>
        <v/>
      </c>
      <c r="AI60" s="130"/>
      <c r="AJ60" s="130" t="str">
        <f t="shared" si="42"/>
        <v/>
      </c>
      <c r="AK60" s="130" t="str">
        <f t="shared" si="43"/>
        <v/>
      </c>
      <c r="AL60" s="29" t="str">
        <f t="shared" si="44"/>
        <v/>
      </c>
      <c r="AM60" s="9" t="str">
        <f t="shared" si="45"/>
        <v/>
      </c>
      <c r="AN60" s="27" t="str">
        <f t="shared" si="46"/>
        <v/>
      </c>
      <c r="AO60" s="30" t="str">
        <f t="shared" si="47"/>
        <v/>
      </c>
      <c r="AP60" s="9" t="str">
        <f t="shared" si="48"/>
        <v/>
      </c>
      <c r="AQ60" s="27" t="str">
        <f t="shared" si="49"/>
        <v/>
      </c>
      <c r="AR60" s="31" t="str">
        <f t="shared" si="50"/>
        <v/>
      </c>
      <c r="AS60" s="9" t="str">
        <f t="shared" si="51"/>
        <v/>
      </c>
      <c r="AT60" s="32" t="str">
        <f t="shared" si="52"/>
        <v/>
      </c>
      <c r="AU60" s="28" t="str">
        <f t="shared" si="53"/>
        <v/>
      </c>
      <c r="AV60" s="136"/>
      <c r="AW60" s="33" t="str">
        <f t="shared" si="54"/>
        <v/>
      </c>
      <c r="AX60" s="33" t="str">
        <f t="shared" si="55"/>
        <v/>
      </c>
      <c r="AY60" s="33" t="str">
        <f t="shared" si="56"/>
        <v/>
      </c>
      <c r="AZ60" s="55" t="str" cm="1">
        <f t="array" ref="AZ60">IF($AC60="","",IF((IFERROR(_xlfn.IFS($AU60="Devis 1",(IFERROR(VALUE(TRIM(SUBSTITUTE(AL60,CHAR(160),""))),0)),$AU60="Devis 2",(IFERROR(VALUE(TRIM(SUBSTITUTE(AO60,CHAR(160),""))),0)),$AU60="Devis 3",(IFERROR(VALUE(TRIM(SUBSTITUTE(AR60,CHAR(160),""))),0))),0))*(IFERROR(VALUE(TRIM(SUBSTITUTE($AC60,CHAR(160),""))),0))=0,"",(IFERROR(_xlfn.IFS($AU60="Devis 1",(IFERROR(VALUE(TRIM(SUBSTITUTE(AL60,CHAR(160),""))),0)),$AU60="Devis 2",(IFERROR(VALUE(TRIM(SUBSTITUTE(AO60,CHAR(160),""))),0)),$AU60="Devis 3",(IFERROR(VALUE(TRIM(SUBSTITUTE(AR60,CHAR(160),""))),0))),0))*(IFERROR(VALUE(TRIM(SUBSTITUTE($AC60,CHAR(160),""))),0))))</f>
        <v/>
      </c>
      <c r="BA60" s="55" t="str" cm="1">
        <f t="array" ref="BA60">IF($AC60="","",IF((IFERROR(_xlfn.IFS(TRIM(SUBSTITUTE($AU60,CHAR(160),""))="Devis 1", IFERROR(VALUE(TRIM(SUBSTITUTE(AM60,CHAR(160),""))),0),TRIM(SUBSTITUTE($AU60,CHAR(160),""))="Devis 2", IFERROR(VALUE(TRIM(SUBSTITUTE(AP60,CHAR(160),""))),0),TRIM(SUBSTITUTE($AU60,CHAR(160),""))="Devis 3", IFERROR(VALUE(TRIM(SUBSTITUTE(AS60,CHAR(160),""))),0)),0) * IFERROR(VALUE(TRIM(SUBSTITUTE($AC60,CHAR(160),""))),0)) = 0,IF(AZ60&lt;&gt;"",0,""),(IFERROR(_xlfn.IFS(TRIM(SUBSTITUTE($AU60,CHAR(160),""))="Devis 1", IFERROR(VALUE(TRIM(SUBSTITUTE(AM60,CHAR(160),""))),0),TRIM(SUBSTITUTE($AU60,CHAR(160),""))="Devis 2", IFERROR(VALUE(TRIM(SUBSTITUTE(AP60,CHAR(160),""))),0),TRIM(SUBSTITUTE($AU60,CHAR(160),""))="Devis 3", IFERROR(VALUE(TRIM(SUBSTITUTE(AS60,CHAR(160),""))),0)),0) * IFERROR(VALUE(TRIM(SUBSTITUTE($AC60,CHAR(160),""))),0))))</f>
        <v/>
      </c>
      <c r="BB60" s="55" t="str" cm="1">
        <f t="array" ref="BB60">IF($AC60="","",IF(IFERROR(_xlfn.IFS($AU60="Devis 1",IFERROR(VALUE(TRIM(SUBSTITUTE(AN60,CHAR(160),""))),0),$AU60="Devis 2",IFERROR(VALUE(TRIM(SUBSTITUTE(AQ60,CHAR(160),""))),0),$AU60="Devis 3",IFERROR(VALUE(TRIM(SUBSTITUTE(AT60,CHAR(160),""))),0)),0)*IFERROR(VALUE(TRIM(SUBSTITUTE($AC60,CHAR(160),""))),0)=0,"",IFERROR(_xlfn.IFS($AU60="Devis 1",IFERROR(VALUE(TRIM(SUBSTITUTE(AN60,CHAR(160),""))),0),$AU60="Devis 2",IFERROR(VALUE(TRIM(SUBSTITUTE(AQ60,CHAR(160),""))),0),$AU60="Devis 3",IFERROR(VALUE(TRIM(SUBSTITUTE(AT60,CHAR(160),""))),0)),0)*IFERROR(VALUE(TRIM(SUBSTITUTE($AC60,CHAR(160),""))),0)))</f>
        <v/>
      </c>
      <c r="BC60" s="34"/>
      <c r="BD60" s="8" t="str" cm="1">
        <f t="array" ref="BD60">IF(OR(BB60="",AY60="",AZ60="",AW60="",BA60="",AX60=""),"",_xlfn.IFS((IFERROR(VALUE(TRIM(SUBSTITUTE(BB60,CHAR(160),""))),0))&gt;(IFERROR(VALUE(TRIM(SUBSTITUTE(AY60,CHAR(160),""))),0)),"KO : Le montant retenu TTC est supérieur au montant raisonnable TTC. Merci de revoir la ligne de dépense ou plafonner son montant.",(IFERROR(VALUE(TRIM(SUBSTITUTE(AZ60,CHAR(160),""))),0))&gt;(IFERROR(VALUE(TRIM(SUBSTITUTE(AW60,CHAR(160),""))),0)),"Attention : Le montant retenu HT est supérieur au montant HT raisonnable. Merci de revoir la ligne de dépense, plafonner son montant, ou justifier la reventillation HT / TVA.",(IFERROR(VALUE(TRIM(SUBSTITUTE(BA60,CHAR(160),""))),0))&gt;(IFERROR(VALUE(TRIM(SUBSTITUTE(AX60,CHAR(160),""))),0)),"Attention : Le montant TVA retenu est supérieur au montant TVA raisonnable. Merci de revoir la ligne de dépense, plafonner son montant, ou justifier la reventillation HT / TVA.",(IFERROR(VALUE(TRIM(SUBSTITUTE(BB60,CHAR(160),""))),0))=0,"",(IFERROR(VALUE(TRIM(SUBSTITUTE(AY60,CHAR(160),""))),0))=(IFERROR(VALUE(TRIM(SUBSTITUTE(BB60,CHAR(160),""))),0)),"OK",(IFERROR(VALUE(TRIM(SUBSTITUTE(AY60,CHAR(160),""))),0))&gt;(IFERROR(VALUE(TRIM(SUBSTITUTE(BB60,CHAR(160),""))),0))," OK : Montant instruit inférieur au montant raisonnable.",TRUE,""))</f>
        <v/>
      </c>
      <c r="BE60" s="139" t="str" cm="1">
        <f t="array" ref="BE60">IF(OR(BB60="",Y60="",AZ60="",W60="",BA60="",X60=""),"",_xlfn.IFS((IFERROR(VALUE(TRIM(SUBSTITUTE(BB60,CHAR(160),""))),0))&gt;(IFERROR(VALUE(TRIM(SUBSTITUTE(Y60,CHAR(160),""))),0)),"KO : Le montant retenu TTC est supérieur au montant présenté TTC. Merci de revoir la ligne de dépense ou plafonner son montant.",(IFERROR(VALUE(TRIM(SUBSTITUTE(AZ60,CHAR(160),""))),0))&gt;(IFERROR(VALUE(TRIM(SUBSTITUTE(W60,CHAR(160),""))),0)),"Attention : Le montant retenu HT est supérieur au montant HT présenté. Merci de revoir la ligne de dépense,plafonner son montant,ou justifier la reventillation HT/TVA.",(IFERROR(VALUE(TRIM(SUBSTITUTE(BA60,CHAR(160),""))),0))&gt;(IFERROR(VALUE(TRIM(SUBSTITUTE(X60,CHAR(160),""))),0)),"Attention : Le montant TVA retenu est supérieur au montant TVA présenté. Merci de revoir la ligne de dépense,plafonner son montant,ou justifier la reventillation HT/TVA.",(IFERROR(VALUE(TRIM(SUBSTITUTE(Y60,CHAR(160),""))),0))=0,"",(IFERROR(VALUE(TRIM(SUBSTITUTE(BB60,CHAR(160),""))),0))=(IFERROR(VALUE(TRIM(SUBSTITUTE(Y60,CHAR(160),""))),0)),"OK",
OR((IFERROR(VALUE(TRIM(SUBSTITUTE(BB60,CHAR(160),""))),0))=0,(IFERROR(VALUE(TRIM(SUBSTITUTE(AZ60,CHAR(160),""))),0))=0),"Attention : montant présenté entièrement écarté",(IFERROR(VALUE(TRIM(SUBSTITUTE(BB60,CHAR(160),""))),0))&lt;(IFERROR(VALUE(TRIM(SUBSTITUTE(Y60,CHAR(160),""))),0)),"Attention : montant présenté partiellement écarté",TRUE,""))</f>
        <v/>
      </c>
      <c r="BF60" s="33" t="str">
        <f t="shared" si="57"/>
        <v/>
      </c>
      <c r="BG60" s="33" t="str">
        <f t="shared" si="58"/>
        <v/>
      </c>
      <c r="BH60" s="10" t="str">
        <f t="shared" si="59"/>
        <v/>
      </c>
    </row>
    <row r="61" spans="1:60" ht="15" customHeight="1">
      <c r="A61" s="52">
        <v>50</v>
      </c>
      <c r="B61" s="539"/>
      <c r="C61" s="117"/>
      <c r="D61" s="118"/>
      <c r="E61" s="117"/>
      <c r="F61" s="117"/>
      <c r="G61" s="117"/>
      <c r="H61" s="117"/>
      <c r="I61" s="117"/>
      <c r="J61" s="117"/>
      <c r="K61" s="117"/>
      <c r="L61" s="117"/>
      <c r="M61" s="100"/>
      <c r="N61" s="4"/>
      <c r="O61" s="27" t="str">
        <f t="shared" si="30"/>
        <v/>
      </c>
      <c r="P61" s="5"/>
      <c r="Q61" s="4"/>
      <c r="R61" s="27" t="str">
        <f t="shared" si="31"/>
        <v/>
      </c>
      <c r="S61" s="6"/>
      <c r="T61" s="4"/>
      <c r="U61" s="101" t="str">
        <f t="shared" si="32"/>
        <v/>
      </c>
      <c r="V61" s="110"/>
      <c r="W61" s="109" t="str" cm="1">
        <f t="array" ref="W61">IF((_xlfn.IFS(TRIM(SUBSTITUTE(V61,CHAR(160),""))="Devis 1",IFERROR(VALUE(TRIM(SUBSTITUTE(M61,CHAR(160),""))),0),TRIM(SUBSTITUTE(V61,CHAR(160),""))="Devis 2",IFERROR(VALUE(TRIM(SUBSTITUTE(P61,CHAR(160),""))),0),TRIM(SUBSTITUTE(V61,CHAR(160),""))="Devis 3",IFERROR(VALUE(TRIM(SUBSTITUTE(S61,CHAR(160),""))),0),TRUE,0)*IFERROR(VALUE(TRIM(SUBSTITUTE(D61,CHAR(160),""))),0))=0,"",_xlfn.IFS(TRIM(SUBSTITUTE(V61,CHAR(160),""))="Devis 1",IFERROR(VALUE(TRIM(SUBSTITUTE(M61,CHAR(160),""))),0),TRIM(SUBSTITUTE(V61,CHAR(160),""))="Devis 2",IFERROR(VALUE(TRIM(SUBSTITUTE(P61,CHAR(160),""))),0),TRIM(SUBSTITUTE(V61,CHAR(160),""))="Devis 3",IFERROR(VALUE(TRIM(SUBSTITUTE(S61,CHAR(160),""))),0),TRUE,0)*IFERROR(VALUE(TRIM(SUBSTITUTE(D61,CHAR(160),""))),0))</f>
        <v/>
      </c>
      <c r="X61" s="54" t="str" cm="1">
        <f t="array" ref="X61">IF(_xlfn.IFS(TRIM(SUBSTITUTE(V61,CHAR(160),""))="Devis 1",IFERROR(VALUE(TRIM(SUBSTITUTE(N61,CHAR(160),""))),0),TRIM(SUBSTITUTE(V61,CHAR(160),""))="Devis 2",IFERROR(VALUE(TRIM(SUBSTITUTE(Q61,CHAR(160),""))),0),TRIM(SUBSTITUTE(V61,CHAR(160),""))="Devis 3",IFERROR(VALUE(TRIM(SUBSTITUTE(T61,CHAR(160),""))),0),TRUE,0)*IFERROR(VALUE(TRIM(SUBSTITUTE(D61,CHAR(160),""))),0)=0,IF(W61&lt;&gt;"",0,""),_xlfn.IFS(TRIM(SUBSTITUTE(V61,CHAR(160),""))="Devis 1",IFERROR(VALUE(TRIM(SUBSTITUTE(N61,CHAR(160),""))),0),TRIM(SUBSTITUTE(V61,CHAR(160),""))="Devis 2",IFERROR(VALUE(TRIM(SUBSTITUTE(Q61,CHAR(160),""))),0),TRIM(SUBSTITUTE(V61,CHAR(160),""))="Devis 3",IFERROR(VALUE(TRIM(SUBSTITUTE(T61,CHAR(160),""))),0),TRUE,0)*IFERROR(VALUE(TRIM(SUBSTITUTE(D61,CHAR(160),""))),0))</f>
        <v/>
      </c>
      <c r="Y61" s="112" t="str">
        <f t="shared" si="33"/>
        <v/>
      </c>
      <c r="Z61" s="113"/>
      <c r="AA61" s="130" t="str">
        <f t="shared" si="34"/>
        <v/>
      </c>
      <c r="AB61" s="130" t="str">
        <f t="shared" si="35"/>
        <v/>
      </c>
      <c r="AC61" s="130" t="str">
        <f t="shared" si="36"/>
        <v/>
      </c>
      <c r="AD61" s="130" t="str">
        <f t="shared" si="37"/>
        <v/>
      </c>
      <c r="AE61" s="130" t="str">
        <f t="shared" si="38"/>
        <v/>
      </c>
      <c r="AF61" s="130" t="str">
        <f t="shared" si="39"/>
        <v/>
      </c>
      <c r="AG61" s="130" t="str">
        <f t="shared" si="40"/>
        <v/>
      </c>
      <c r="AH61" s="130" t="str">
        <f t="shared" si="41"/>
        <v/>
      </c>
      <c r="AI61" s="130"/>
      <c r="AJ61" s="130" t="str">
        <f t="shared" si="42"/>
        <v/>
      </c>
      <c r="AK61" s="130" t="str">
        <f t="shared" si="43"/>
        <v/>
      </c>
      <c r="AL61" s="29" t="str">
        <f t="shared" si="44"/>
        <v/>
      </c>
      <c r="AM61" s="9" t="str">
        <f t="shared" si="45"/>
        <v/>
      </c>
      <c r="AN61" s="27" t="str">
        <f t="shared" si="46"/>
        <v/>
      </c>
      <c r="AO61" s="30" t="str">
        <f t="shared" si="47"/>
        <v/>
      </c>
      <c r="AP61" s="9" t="str">
        <f t="shared" si="48"/>
        <v/>
      </c>
      <c r="AQ61" s="27" t="str">
        <f t="shared" si="49"/>
        <v/>
      </c>
      <c r="AR61" s="31" t="str">
        <f t="shared" si="50"/>
        <v/>
      </c>
      <c r="AS61" s="9" t="str">
        <f t="shared" si="51"/>
        <v/>
      </c>
      <c r="AT61" s="32" t="str">
        <f t="shared" si="52"/>
        <v/>
      </c>
      <c r="AU61" s="28" t="str">
        <f t="shared" si="53"/>
        <v/>
      </c>
      <c r="AV61" s="136"/>
      <c r="AW61" s="33" t="str">
        <f t="shared" si="54"/>
        <v/>
      </c>
      <c r="AX61" s="33" t="str">
        <f t="shared" si="55"/>
        <v/>
      </c>
      <c r="AY61" s="33" t="str">
        <f t="shared" si="56"/>
        <v/>
      </c>
      <c r="AZ61" s="55" t="str" cm="1">
        <f t="array" ref="AZ61">IF($AC61="","",IF((IFERROR(_xlfn.IFS($AU61="Devis 1",(IFERROR(VALUE(TRIM(SUBSTITUTE(AL61,CHAR(160),""))),0)),$AU61="Devis 2",(IFERROR(VALUE(TRIM(SUBSTITUTE(AO61,CHAR(160),""))),0)),$AU61="Devis 3",(IFERROR(VALUE(TRIM(SUBSTITUTE(AR61,CHAR(160),""))),0))),0))*(IFERROR(VALUE(TRIM(SUBSTITUTE($AC61,CHAR(160),""))),0))=0,"",(IFERROR(_xlfn.IFS($AU61="Devis 1",(IFERROR(VALUE(TRIM(SUBSTITUTE(AL61,CHAR(160),""))),0)),$AU61="Devis 2",(IFERROR(VALUE(TRIM(SUBSTITUTE(AO61,CHAR(160),""))),0)),$AU61="Devis 3",(IFERROR(VALUE(TRIM(SUBSTITUTE(AR61,CHAR(160),""))),0))),0))*(IFERROR(VALUE(TRIM(SUBSTITUTE($AC61,CHAR(160),""))),0))))</f>
        <v/>
      </c>
      <c r="BA61" s="55" t="str" cm="1">
        <f t="array" ref="BA61">IF($AC61="","",IF((IFERROR(_xlfn.IFS(TRIM(SUBSTITUTE($AU61,CHAR(160),""))="Devis 1", IFERROR(VALUE(TRIM(SUBSTITUTE(AM61,CHAR(160),""))),0),TRIM(SUBSTITUTE($AU61,CHAR(160),""))="Devis 2", IFERROR(VALUE(TRIM(SUBSTITUTE(AP61,CHAR(160),""))),0),TRIM(SUBSTITUTE($AU61,CHAR(160),""))="Devis 3", IFERROR(VALUE(TRIM(SUBSTITUTE(AS61,CHAR(160),""))),0)),0) * IFERROR(VALUE(TRIM(SUBSTITUTE($AC61,CHAR(160),""))),0)) = 0,IF(AZ61&lt;&gt;"",0,""),(IFERROR(_xlfn.IFS(TRIM(SUBSTITUTE($AU61,CHAR(160),""))="Devis 1", IFERROR(VALUE(TRIM(SUBSTITUTE(AM61,CHAR(160),""))),0),TRIM(SUBSTITUTE($AU61,CHAR(160),""))="Devis 2", IFERROR(VALUE(TRIM(SUBSTITUTE(AP61,CHAR(160),""))),0),TRIM(SUBSTITUTE($AU61,CHAR(160),""))="Devis 3", IFERROR(VALUE(TRIM(SUBSTITUTE(AS61,CHAR(160),""))),0)),0) * IFERROR(VALUE(TRIM(SUBSTITUTE($AC61,CHAR(160),""))),0))))</f>
        <v/>
      </c>
      <c r="BB61" s="55" t="str" cm="1">
        <f t="array" ref="BB61">IF($AC61="","",IF(IFERROR(_xlfn.IFS($AU61="Devis 1",IFERROR(VALUE(TRIM(SUBSTITUTE(AN61,CHAR(160),""))),0),$AU61="Devis 2",IFERROR(VALUE(TRIM(SUBSTITUTE(AQ61,CHAR(160),""))),0),$AU61="Devis 3",IFERROR(VALUE(TRIM(SUBSTITUTE(AT61,CHAR(160),""))),0)),0)*IFERROR(VALUE(TRIM(SUBSTITUTE($AC61,CHAR(160),""))),0)=0,"",IFERROR(_xlfn.IFS($AU61="Devis 1",IFERROR(VALUE(TRIM(SUBSTITUTE(AN61,CHAR(160),""))),0),$AU61="Devis 2",IFERROR(VALUE(TRIM(SUBSTITUTE(AQ61,CHAR(160),""))),0),$AU61="Devis 3",IFERROR(VALUE(TRIM(SUBSTITUTE(AT61,CHAR(160),""))),0)),0)*IFERROR(VALUE(TRIM(SUBSTITUTE($AC61,CHAR(160),""))),0)))</f>
        <v/>
      </c>
      <c r="BC61" s="34"/>
      <c r="BD61" s="8" t="str" cm="1">
        <f t="array" ref="BD61">IF(OR(BB61="",AY61="",AZ61="",AW61="",BA61="",AX61=""),"",_xlfn.IFS((IFERROR(VALUE(TRIM(SUBSTITUTE(BB61,CHAR(160),""))),0))&gt;(IFERROR(VALUE(TRIM(SUBSTITUTE(AY61,CHAR(160),""))),0)),"KO : Le montant retenu TTC est supérieur au montant raisonnable TTC. Merci de revoir la ligne de dépense ou plafonner son montant.",(IFERROR(VALUE(TRIM(SUBSTITUTE(AZ61,CHAR(160),""))),0))&gt;(IFERROR(VALUE(TRIM(SUBSTITUTE(AW61,CHAR(160),""))),0)),"Attention : Le montant retenu HT est supérieur au montant HT raisonnable. Merci de revoir la ligne de dépense, plafonner son montant, ou justifier la reventillation HT / TVA.",(IFERROR(VALUE(TRIM(SUBSTITUTE(BA61,CHAR(160),""))),0))&gt;(IFERROR(VALUE(TRIM(SUBSTITUTE(AX61,CHAR(160),""))),0)),"Attention : Le montant TVA retenu est supérieur au montant TVA raisonnable. Merci de revoir la ligne de dépense, plafonner son montant, ou justifier la reventillation HT / TVA.",(IFERROR(VALUE(TRIM(SUBSTITUTE(BB61,CHAR(160),""))),0))=0,"",(IFERROR(VALUE(TRIM(SUBSTITUTE(AY61,CHAR(160),""))),0))=(IFERROR(VALUE(TRIM(SUBSTITUTE(BB61,CHAR(160),""))),0)),"OK",(IFERROR(VALUE(TRIM(SUBSTITUTE(AY61,CHAR(160),""))),0))&gt;(IFERROR(VALUE(TRIM(SUBSTITUTE(BB61,CHAR(160),""))),0))," OK : Montant instruit inférieur au montant raisonnable.",TRUE,""))</f>
        <v/>
      </c>
      <c r="BE61" s="139" t="str" cm="1">
        <f t="array" ref="BE61">IF(OR(BB61="",Y61="",AZ61="",W61="",BA61="",X61=""),"",_xlfn.IFS((IFERROR(VALUE(TRIM(SUBSTITUTE(BB61,CHAR(160),""))),0))&gt;(IFERROR(VALUE(TRIM(SUBSTITUTE(Y61,CHAR(160),""))),0)),"KO : Le montant retenu TTC est supérieur au montant présenté TTC. Merci de revoir la ligne de dépense ou plafonner son montant.",(IFERROR(VALUE(TRIM(SUBSTITUTE(AZ61,CHAR(160),""))),0))&gt;(IFERROR(VALUE(TRIM(SUBSTITUTE(W61,CHAR(160),""))),0)),"Attention : Le montant retenu HT est supérieur au montant HT présenté. Merci de revoir la ligne de dépense,plafonner son montant,ou justifier la reventillation HT/TVA.",(IFERROR(VALUE(TRIM(SUBSTITUTE(BA61,CHAR(160),""))),0))&gt;(IFERROR(VALUE(TRIM(SUBSTITUTE(X61,CHAR(160),""))),0)),"Attention : Le montant TVA retenu est supérieur au montant TVA présenté. Merci de revoir la ligne de dépense,plafonner son montant,ou justifier la reventillation HT/TVA.",(IFERROR(VALUE(TRIM(SUBSTITUTE(Y61,CHAR(160),""))),0))=0,"",(IFERROR(VALUE(TRIM(SUBSTITUTE(BB61,CHAR(160),""))),0))=(IFERROR(VALUE(TRIM(SUBSTITUTE(Y61,CHAR(160),""))),0)),"OK",
OR((IFERROR(VALUE(TRIM(SUBSTITUTE(BB61,CHAR(160),""))),0))=0,(IFERROR(VALUE(TRIM(SUBSTITUTE(AZ61,CHAR(160),""))),0))=0),"Attention : montant présenté entièrement écarté",(IFERROR(VALUE(TRIM(SUBSTITUTE(BB61,CHAR(160),""))),0))&lt;(IFERROR(VALUE(TRIM(SUBSTITUTE(Y61,CHAR(160),""))),0)),"Attention : montant présenté partiellement écarté",TRUE,""))</f>
        <v/>
      </c>
      <c r="BF61" s="33" t="str">
        <f t="shared" si="57"/>
        <v/>
      </c>
      <c r="BG61" s="33" t="str">
        <f t="shared" si="58"/>
        <v/>
      </c>
      <c r="BH61" s="10" t="str">
        <f t="shared" si="59"/>
        <v/>
      </c>
    </row>
    <row r="62" spans="1:60" ht="15" customHeight="1">
      <c r="A62" s="52">
        <v>51</v>
      </c>
      <c r="B62" s="539"/>
      <c r="C62" s="117"/>
      <c r="D62" s="118"/>
      <c r="E62" s="117"/>
      <c r="F62" s="117"/>
      <c r="G62" s="117"/>
      <c r="H62" s="117"/>
      <c r="I62" s="117"/>
      <c r="J62" s="117"/>
      <c r="K62" s="117"/>
      <c r="L62" s="117"/>
      <c r="M62" s="100"/>
      <c r="N62" s="4"/>
      <c r="O62" s="27" t="str">
        <f t="shared" si="30"/>
        <v/>
      </c>
      <c r="P62" s="5"/>
      <c r="Q62" s="4"/>
      <c r="R62" s="27" t="str">
        <f t="shared" si="31"/>
        <v/>
      </c>
      <c r="S62" s="6"/>
      <c r="T62" s="4"/>
      <c r="U62" s="101" t="str">
        <f t="shared" si="32"/>
        <v/>
      </c>
      <c r="V62" s="110"/>
      <c r="W62" s="109" t="str" cm="1">
        <f t="array" ref="W62">IF((_xlfn.IFS(TRIM(SUBSTITUTE(V62,CHAR(160),""))="Devis 1",IFERROR(VALUE(TRIM(SUBSTITUTE(M62,CHAR(160),""))),0),TRIM(SUBSTITUTE(V62,CHAR(160),""))="Devis 2",IFERROR(VALUE(TRIM(SUBSTITUTE(P62,CHAR(160),""))),0),TRIM(SUBSTITUTE(V62,CHAR(160),""))="Devis 3",IFERROR(VALUE(TRIM(SUBSTITUTE(S62,CHAR(160),""))),0),TRUE,0)*IFERROR(VALUE(TRIM(SUBSTITUTE(D62,CHAR(160),""))),0))=0,"",_xlfn.IFS(TRIM(SUBSTITUTE(V62,CHAR(160),""))="Devis 1",IFERROR(VALUE(TRIM(SUBSTITUTE(M62,CHAR(160),""))),0),TRIM(SUBSTITUTE(V62,CHAR(160),""))="Devis 2",IFERROR(VALUE(TRIM(SUBSTITUTE(P62,CHAR(160),""))),0),TRIM(SUBSTITUTE(V62,CHAR(160),""))="Devis 3",IFERROR(VALUE(TRIM(SUBSTITUTE(S62,CHAR(160),""))),0),TRUE,0)*IFERROR(VALUE(TRIM(SUBSTITUTE(D62,CHAR(160),""))),0))</f>
        <v/>
      </c>
      <c r="X62" s="54" t="str" cm="1">
        <f t="array" ref="X62">IF(_xlfn.IFS(TRIM(SUBSTITUTE(V62,CHAR(160),""))="Devis 1",IFERROR(VALUE(TRIM(SUBSTITUTE(N62,CHAR(160),""))),0),TRIM(SUBSTITUTE(V62,CHAR(160),""))="Devis 2",IFERROR(VALUE(TRIM(SUBSTITUTE(Q62,CHAR(160),""))),0),TRIM(SUBSTITUTE(V62,CHAR(160),""))="Devis 3",IFERROR(VALUE(TRIM(SUBSTITUTE(T62,CHAR(160),""))),0),TRUE,0)*IFERROR(VALUE(TRIM(SUBSTITUTE(D62,CHAR(160),""))),0)=0,IF(W62&lt;&gt;"",0,""),_xlfn.IFS(TRIM(SUBSTITUTE(V62,CHAR(160),""))="Devis 1",IFERROR(VALUE(TRIM(SUBSTITUTE(N62,CHAR(160),""))),0),TRIM(SUBSTITUTE(V62,CHAR(160),""))="Devis 2",IFERROR(VALUE(TRIM(SUBSTITUTE(Q62,CHAR(160),""))),0),TRIM(SUBSTITUTE(V62,CHAR(160),""))="Devis 3",IFERROR(VALUE(TRIM(SUBSTITUTE(T62,CHAR(160),""))),0),TRUE,0)*IFERROR(VALUE(TRIM(SUBSTITUTE(D62,CHAR(160),""))),0))</f>
        <v/>
      </c>
      <c r="Y62" s="112" t="str">
        <f t="shared" si="33"/>
        <v/>
      </c>
      <c r="Z62" s="113"/>
      <c r="AA62" s="130" t="str">
        <f t="shared" si="34"/>
        <v/>
      </c>
      <c r="AB62" s="130" t="str">
        <f t="shared" si="35"/>
        <v/>
      </c>
      <c r="AC62" s="130" t="str">
        <f t="shared" si="36"/>
        <v/>
      </c>
      <c r="AD62" s="130" t="str">
        <f t="shared" si="37"/>
        <v/>
      </c>
      <c r="AE62" s="130" t="str">
        <f t="shared" si="38"/>
        <v/>
      </c>
      <c r="AF62" s="130" t="str">
        <f t="shared" si="39"/>
        <v/>
      </c>
      <c r="AG62" s="130" t="str">
        <f t="shared" si="40"/>
        <v/>
      </c>
      <c r="AH62" s="130" t="str">
        <f t="shared" si="41"/>
        <v/>
      </c>
      <c r="AI62" s="130"/>
      <c r="AJ62" s="130" t="str">
        <f t="shared" si="42"/>
        <v/>
      </c>
      <c r="AK62" s="130" t="str">
        <f t="shared" si="43"/>
        <v/>
      </c>
      <c r="AL62" s="29" t="str">
        <f t="shared" si="44"/>
        <v/>
      </c>
      <c r="AM62" s="9" t="str">
        <f t="shared" si="45"/>
        <v/>
      </c>
      <c r="AN62" s="27" t="str">
        <f t="shared" si="46"/>
        <v/>
      </c>
      <c r="AO62" s="30" t="str">
        <f t="shared" si="47"/>
        <v/>
      </c>
      <c r="AP62" s="9" t="str">
        <f t="shared" si="48"/>
        <v/>
      </c>
      <c r="AQ62" s="27" t="str">
        <f t="shared" si="49"/>
        <v/>
      </c>
      <c r="AR62" s="31" t="str">
        <f t="shared" si="50"/>
        <v/>
      </c>
      <c r="AS62" s="9" t="str">
        <f t="shared" si="51"/>
        <v/>
      </c>
      <c r="AT62" s="32" t="str">
        <f t="shared" si="52"/>
        <v/>
      </c>
      <c r="AU62" s="28" t="str">
        <f t="shared" si="53"/>
        <v/>
      </c>
      <c r="AV62" s="136"/>
      <c r="AW62" s="33" t="str">
        <f t="shared" si="54"/>
        <v/>
      </c>
      <c r="AX62" s="33" t="str">
        <f t="shared" si="55"/>
        <v/>
      </c>
      <c r="AY62" s="33" t="str">
        <f t="shared" si="56"/>
        <v/>
      </c>
      <c r="AZ62" s="55" t="str" cm="1">
        <f t="array" ref="AZ62">IF($AC62="","",IF((IFERROR(_xlfn.IFS($AU62="Devis 1",(IFERROR(VALUE(TRIM(SUBSTITUTE(AL62,CHAR(160),""))),0)),$AU62="Devis 2",(IFERROR(VALUE(TRIM(SUBSTITUTE(AO62,CHAR(160),""))),0)),$AU62="Devis 3",(IFERROR(VALUE(TRIM(SUBSTITUTE(AR62,CHAR(160),""))),0))),0))*(IFERROR(VALUE(TRIM(SUBSTITUTE($AC62,CHAR(160),""))),0))=0,"",(IFERROR(_xlfn.IFS($AU62="Devis 1",(IFERROR(VALUE(TRIM(SUBSTITUTE(AL62,CHAR(160),""))),0)),$AU62="Devis 2",(IFERROR(VALUE(TRIM(SUBSTITUTE(AO62,CHAR(160),""))),0)),$AU62="Devis 3",(IFERROR(VALUE(TRIM(SUBSTITUTE(AR62,CHAR(160),""))),0))),0))*(IFERROR(VALUE(TRIM(SUBSTITUTE($AC62,CHAR(160),""))),0))))</f>
        <v/>
      </c>
      <c r="BA62" s="55" t="str" cm="1">
        <f t="array" ref="BA62">IF($AC62="","",IF((IFERROR(_xlfn.IFS(TRIM(SUBSTITUTE($AU62,CHAR(160),""))="Devis 1", IFERROR(VALUE(TRIM(SUBSTITUTE(AM62,CHAR(160),""))),0),TRIM(SUBSTITUTE($AU62,CHAR(160),""))="Devis 2", IFERROR(VALUE(TRIM(SUBSTITUTE(AP62,CHAR(160),""))),0),TRIM(SUBSTITUTE($AU62,CHAR(160),""))="Devis 3", IFERROR(VALUE(TRIM(SUBSTITUTE(AS62,CHAR(160),""))),0)),0) * IFERROR(VALUE(TRIM(SUBSTITUTE($AC62,CHAR(160),""))),0)) = 0,IF(AZ62&lt;&gt;"",0,""),(IFERROR(_xlfn.IFS(TRIM(SUBSTITUTE($AU62,CHAR(160),""))="Devis 1", IFERROR(VALUE(TRIM(SUBSTITUTE(AM62,CHAR(160),""))),0),TRIM(SUBSTITUTE($AU62,CHAR(160),""))="Devis 2", IFERROR(VALUE(TRIM(SUBSTITUTE(AP62,CHAR(160),""))),0),TRIM(SUBSTITUTE($AU62,CHAR(160),""))="Devis 3", IFERROR(VALUE(TRIM(SUBSTITUTE(AS62,CHAR(160),""))),0)),0) * IFERROR(VALUE(TRIM(SUBSTITUTE($AC62,CHAR(160),""))),0))))</f>
        <v/>
      </c>
      <c r="BB62" s="55" t="str" cm="1">
        <f t="array" ref="BB62">IF($AC62="","",IF(IFERROR(_xlfn.IFS($AU62="Devis 1",IFERROR(VALUE(TRIM(SUBSTITUTE(AN62,CHAR(160),""))),0),$AU62="Devis 2",IFERROR(VALUE(TRIM(SUBSTITUTE(AQ62,CHAR(160),""))),0),$AU62="Devis 3",IFERROR(VALUE(TRIM(SUBSTITUTE(AT62,CHAR(160),""))),0)),0)*IFERROR(VALUE(TRIM(SUBSTITUTE($AC62,CHAR(160),""))),0)=0,"",IFERROR(_xlfn.IFS($AU62="Devis 1",IFERROR(VALUE(TRIM(SUBSTITUTE(AN62,CHAR(160),""))),0),$AU62="Devis 2",IFERROR(VALUE(TRIM(SUBSTITUTE(AQ62,CHAR(160),""))),0),$AU62="Devis 3",IFERROR(VALUE(TRIM(SUBSTITUTE(AT62,CHAR(160),""))),0)),0)*IFERROR(VALUE(TRIM(SUBSTITUTE($AC62,CHAR(160),""))),0)))</f>
        <v/>
      </c>
      <c r="BC62" s="34"/>
      <c r="BD62" s="8" t="str" cm="1">
        <f t="array" ref="BD62">IF(OR(BB62="",AY62="",AZ62="",AW62="",BA62="",AX62=""),"",_xlfn.IFS((IFERROR(VALUE(TRIM(SUBSTITUTE(BB62,CHAR(160),""))),0))&gt;(IFERROR(VALUE(TRIM(SUBSTITUTE(AY62,CHAR(160),""))),0)),"KO : Le montant retenu TTC est supérieur au montant raisonnable TTC. Merci de revoir la ligne de dépense ou plafonner son montant.",(IFERROR(VALUE(TRIM(SUBSTITUTE(AZ62,CHAR(160),""))),0))&gt;(IFERROR(VALUE(TRIM(SUBSTITUTE(AW62,CHAR(160),""))),0)),"Attention : Le montant retenu HT est supérieur au montant HT raisonnable. Merci de revoir la ligne de dépense, plafonner son montant, ou justifier la reventillation HT / TVA.",(IFERROR(VALUE(TRIM(SUBSTITUTE(BA62,CHAR(160),""))),0))&gt;(IFERROR(VALUE(TRIM(SUBSTITUTE(AX62,CHAR(160),""))),0)),"Attention : Le montant TVA retenu est supérieur au montant TVA raisonnable. Merci de revoir la ligne de dépense, plafonner son montant, ou justifier la reventillation HT / TVA.",(IFERROR(VALUE(TRIM(SUBSTITUTE(BB62,CHAR(160),""))),0))=0,"",(IFERROR(VALUE(TRIM(SUBSTITUTE(AY62,CHAR(160),""))),0))=(IFERROR(VALUE(TRIM(SUBSTITUTE(BB62,CHAR(160),""))),0)),"OK",(IFERROR(VALUE(TRIM(SUBSTITUTE(AY62,CHAR(160),""))),0))&gt;(IFERROR(VALUE(TRIM(SUBSTITUTE(BB62,CHAR(160),""))),0))," OK : Montant instruit inférieur au montant raisonnable.",TRUE,""))</f>
        <v/>
      </c>
      <c r="BE62" s="139" t="str" cm="1">
        <f t="array" ref="BE62">IF(OR(BB62="",Y62="",AZ62="",W62="",BA62="",X62=""),"",_xlfn.IFS((IFERROR(VALUE(TRIM(SUBSTITUTE(BB62,CHAR(160),""))),0))&gt;(IFERROR(VALUE(TRIM(SUBSTITUTE(Y62,CHAR(160),""))),0)),"KO : Le montant retenu TTC est supérieur au montant présenté TTC. Merci de revoir la ligne de dépense ou plafonner son montant.",(IFERROR(VALUE(TRIM(SUBSTITUTE(AZ62,CHAR(160),""))),0))&gt;(IFERROR(VALUE(TRIM(SUBSTITUTE(W62,CHAR(160),""))),0)),"Attention : Le montant retenu HT est supérieur au montant HT présenté. Merci de revoir la ligne de dépense,plafonner son montant,ou justifier la reventillation HT/TVA.",(IFERROR(VALUE(TRIM(SUBSTITUTE(BA62,CHAR(160),""))),0))&gt;(IFERROR(VALUE(TRIM(SUBSTITUTE(X62,CHAR(160),""))),0)),"Attention : Le montant TVA retenu est supérieur au montant TVA présenté. Merci de revoir la ligne de dépense,plafonner son montant,ou justifier la reventillation HT/TVA.",(IFERROR(VALUE(TRIM(SUBSTITUTE(Y62,CHAR(160),""))),0))=0,"",(IFERROR(VALUE(TRIM(SUBSTITUTE(BB62,CHAR(160),""))),0))=(IFERROR(VALUE(TRIM(SUBSTITUTE(Y62,CHAR(160),""))),0)),"OK",
OR((IFERROR(VALUE(TRIM(SUBSTITUTE(BB62,CHAR(160),""))),0))=0,(IFERROR(VALUE(TRIM(SUBSTITUTE(AZ62,CHAR(160),""))),0))=0),"Attention : montant présenté entièrement écarté",(IFERROR(VALUE(TRIM(SUBSTITUTE(BB62,CHAR(160),""))),0))&lt;(IFERROR(VALUE(TRIM(SUBSTITUTE(Y62,CHAR(160),""))),0)),"Attention : montant présenté partiellement écarté",TRUE,""))</f>
        <v/>
      </c>
      <c r="BF62" s="33" t="str">
        <f t="shared" si="57"/>
        <v/>
      </c>
      <c r="BG62" s="33" t="str">
        <f t="shared" si="58"/>
        <v/>
      </c>
      <c r="BH62" s="10" t="str">
        <f t="shared" si="59"/>
        <v/>
      </c>
    </row>
    <row r="63" spans="1:60" ht="15" customHeight="1">
      <c r="A63" s="52">
        <v>52</v>
      </c>
      <c r="B63" s="539"/>
      <c r="C63" s="117"/>
      <c r="D63" s="118"/>
      <c r="E63" s="117"/>
      <c r="F63" s="117"/>
      <c r="G63" s="117"/>
      <c r="H63" s="117"/>
      <c r="I63" s="117"/>
      <c r="J63" s="117"/>
      <c r="K63" s="117"/>
      <c r="L63" s="117"/>
      <c r="M63" s="100"/>
      <c r="N63" s="4"/>
      <c r="O63" s="27" t="str">
        <f t="shared" si="30"/>
        <v/>
      </c>
      <c r="P63" s="5"/>
      <c r="Q63" s="4"/>
      <c r="R63" s="27" t="str">
        <f t="shared" si="31"/>
        <v/>
      </c>
      <c r="S63" s="6"/>
      <c r="T63" s="4"/>
      <c r="U63" s="101" t="str">
        <f t="shared" si="32"/>
        <v/>
      </c>
      <c r="V63" s="110"/>
      <c r="W63" s="109" t="str" cm="1">
        <f t="array" ref="W63">IF((_xlfn.IFS(TRIM(SUBSTITUTE(V63,CHAR(160),""))="Devis 1",IFERROR(VALUE(TRIM(SUBSTITUTE(M63,CHAR(160),""))),0),TRIM(SUBSTITUTE(V63,CHAR(160),""))="Devis 2",IFERROR(VALUE(TRIM(SUBSTITUTE(P63,CHAR(160),""))),0),TRIM(SUBSTITUTE(V63,CHAR(160),""))="Devis 3",IFERROR(VALUE(TRIM(SUBSTITUTE(S63,CHAR(160),""))),0),TRUE,0)*IFERROR(VALUE(TRIM(SUBSTITUTE(D63,CHAR(160),""))),0))=0,"",_xlfn.IFS(TRIM(SUBSTITUTE(V63,CHAR(160),""))="Devis 1",IFERROR(VALUE(TRIM(SUBSTITUTE(M63,CHAR(160),""))),0),TRIM(SUBSTITUTE(V63,CHAR(160),""))="Devis 2",IFERROR(VALUE(TRIM(SUBSTITUTE(P63,CHAR(160),""))),0),TRIM(SUBSTITUTE(V63,CHAR(160),""))="Devis 3",IFERROR(VALUE(TRIM(SUBSTITUTE(S63,CHAR(160),""))),0),TRUE,0)*IFERROR(VALUE(TRIM(SUBSTITUTE(D63,CHAR(160),""))),0))</f>
        <v/>
      </c>
      <c r="X63" s="54" t="str" cm="1">
        <f t="array" ref="X63">IF(_xlfn.IFS(TRIM(SUBSTITUTE(V63,CHAR(160),""))="Devis 1",IFERROR(VALUE(TRIM(SUBSTITUTE(N63,CHAR(160),""))),0),TRIM(SUBSTITUTE(V63,CHAR(160),""))="Devis 2",IFERROR(VALUE(TRIM(SUBSTITUTE(Q63,CHAR(160),""))),0),TRIM(SUBSTITUTE(V63,CHAR(160),""))="Devis 3",IFERROR(VALUE(TRIM(SUBSTITUTE(T63,CHAR(160),""))),0),TRUE,0)*IFERROR(VALUE(TRIM(SUBSTITUTE(D63,CHAR(160),""))),0)=0,IF(W63&lt;&gt;"",0,""),_xlfn.IFS(TRIM(SUBSTITUTE(V63,CHAR(160),""))="Devis 1",IFERROR(VALUE(TRIM(SUBSTITUTE(N63,CHAR(160),""))),0),TRIM(SUBSTITUTE(V63,CHAR(160),""))="Devis 2",IFERROR(VALUE(TRIM(SUBSTITUTE(Q63,CHAR(160),""))),0),TRIM(SUBSTITUTE(V63,CHAR(160),""))="Devis 3",IFERROR(VALUE(TRIM(SUBSTITUTE(T63,CHAR(160),""))),0),TRUE,0)*IFERROR(VALUE(TRIM(SUBSTITUTE(D63,CHAR(160),""))),0))</f>
        <v/>
      </c>
      <c r="Y63" s="112" t="str">
        <f t="shared" si="33"/>
        <v/>
      </c>
      <c r="Z63" s="113"/>
      <c r="AA63" s="130" t="str">
        <f t="shared" si="34"/>
        <v/>
      </c>
      <c r="AB63" s="130" t="str">
        <f t="shared" si="35"/>
        <v/>
      </c>
      <c r="AC63" s="130" t="str">
        <f t="shared" si="36"/>
        <v/>
      </c>
      <c r="AD63" s="130" t="str">
        <f t="shared" si="37"/>
        <v/>
      </c>
      <c r="AE63" s="130" t="str">
        <f t="shared" si="38"/>
        <v/>
      </c>
      <c r="AF63" s="130" t="str">
        <f t="shared" si="39"/>
        <v/>
      </c>
      <c r="AG63" s="130" t="str">
        <f t="shared" si="40"/>
        <v/>
      </c>
      <c r="AH63" s="130" t="str">
        <f t="shared" si="41"/>
        <v/>
      </c>
      <c r="AI63" s="130"/>
      <c r="AJ63" s="130" t="str">
        <f t="shared" si="42"/>
        <v/>
      </c>
      <c r="AK63" s="130" t="str">
        <f t="shared" si="43"/>
        <v/>
      </c>
      <c r="AL63" s="29" t="str">
        <f t="shared" si="44"/>
        <v/>
      </c>
      <c r="AM63" s="9" t="str">
        <f t="shared" si="45"/>
        <v/>
      </c>
      <c r="AN63" s="27" t="str">
        <f t="shared" si="46"/>
        <v/>
      </c>
      <c r="AO63" s="30" t="str">
        <f t="shared" si="47"/>
        <v/>
      </c>
      <c r="AP63" s="9" t="str">
        <f t="shared" si="48"/>
        <v/>
      </c>
      <c r="AQ63" s="27" t="str">
        <f t="shared" si="49"/>
        <v/>
      </c>
      <c r="AR63" s="31" t="str">
        <f t="shared" si="50"/>
        <v/>
      </c>
      <c r="AS63" s="9" t="str">
        <f t="shared" si="51"/>
        <v/>
      </c>
      <c r="AT63" s="32" t="str">
        <f t="shared" si="52"/>
        <v/>
      </c>
      <c r="AU63" s="28" t="str">
        <f t="shared" si="53"/>
        <v/>
      </c>
      <c r="AV63" s="136"/>
      <c r="AW63" s="33" t="str">
        <f t="shared" si="54"/>
        <v/>
      </c>
      <c r="AX63" s="33" t="str">
        <f t="shared" si="55"/>
        <v/>
      </c>
      <c r="AY63" s="33" t="str">
        <f t="shared" si="56"/>
        <v/>
      </c>
      <c r="AZ63" s="55" t="str" cm="1">
        <f t="array" ref="AZ63">IF($AC63="","",IF((IFERROR(_xlfn.IFS($AU63="Devis 1",(IFERROR(VALUE(TRIM(SUBSTITUTE(AL63,CHAR(160),""))),0)),$AU63="Devis 2",(IFERROR(VALUE(TRIM(SUBSTITUTE(AO63,CHAR(160),""))),0)),$AU63="Devis 3",(IFERROR(VALUE(TRIM(SUBSTITUTE(AR63,CHAR(160),""))),0))),0))*(IFERROR(VALUE(TRIM(SUBSTITUTE($AC63,CHAR(160),""))),0))=0,"",(IFERROR(_xlfn.IFS($AU63="Devis 1",(IFERROR(VALUE(TRIM(SUBSTITUTE(AL63,CHAR(160),""))),0)),$AU63="Devis 2",(IFERROR(VALUE(TRIM(SUBSTITUTE(AO63,CHAR(160),""))),0)),$AU63="Devis 3",(IFERROR(VALUE(TRIM(SUBSTITUTE(AR63,CHAR(160),""))),0))),0))*(IFERROR(VALUE(TRIM(SUBSTITUTE($AC63,CHAR(160),""))),0))))</f>
        <v/>
      </c>
      <c r="BA63" s="55" t="str" cm="1">
        <f t="array" ref="BA63">IF($AC63="","",IF((IFERROR(_xlfn.IFS(TRIM(SUBSTITUTE($AU63,CHAR(160),""))="Devis 1", IFERROR(VALUE(TRIM(SUBSTITUTE(AM63,CHAR(160),""))),0),TRIM(SUBSTITUTE($AU63,CHAR(160),""))="Devis 2", IFERROR(VALUE(TRIM(SUBSTITUTE(AP63,CHAR(160),""))),0),TRIM(SUBSTITUTE($AU63,CHAR(160),""))="Devis 3", IFERROR(VALUE(TRIM(SUBSTITUTE(AS63,CHAR(160),""))),0)),0) * IFERROR(VALUE(TRIM(SUBSTITUTE($AC63,CHAR(160),""))),0)) = 0,IF(AZ63&lt;&gt;"",0,""),(IFERROR(_xlfn.IFS(TRIM(SUBSTITUTE($AU63,CHAR(160),""))="Devis 1", IFERROR(VALUE(TRIM(SUBSTITUTE(AM63,CHAR(160),""))),0),TRIM(SUBSTITUTE($AU63,CHAR(160),""))="Devis 2", IFERROR(VALUE(TRIM(SUBSTITUTE(AP63,CHAR(160),""))),0),TRIM(SUBSTITUTE($AU63,CHAR(160),""))="Devis 3", IFERROR(VALUE(TRIM(SUBSTITUTE(AS63,CHAR(160),""))),0)),0) * IFERROR(VALUE(TRIM(SUBSTITUTE($AC63,CHAR(160),""))),0))))</f>
        <v/>
      </c>
      <c r="BB63" s="55" t="str" cm="1">
        <f t="array" ref="BB63">IF($AC63="","",IF(IFERROR(_xlfn.IFS($AU63="Devis 1",IFERROR(VALUE(TRIM(SUBSTITUTE(AN63,CHAR(160),""))),0),$AU63="Devis 2",IFERROR(VALUE(TRIM(SUBSTITUTE(AQ63,CHAR(160),""))),0),$AU63="Devis 3",IFERROR(VALUE(TRIM(SUBSTITUTE(AT63,CHAR(160),""))),0)),0)*IFERROR(VALUE(TRIM(SUBSTITUTE($AC63,CHAR(160),""))),0)=0,"",IFERROR(_xlfn.IFS($AU63="Devis 1",IFERROR(VALUE(TRIM(SUBSTITUTE(AN63,CHAR(160),""))),0),$AU63="Devis 2",IFERROR(VALUE(TRIM(SUBSTITUTE(AQ63,CHAR(160),""))),0),$AU63="Devis 3",IFERROR(VALUE(TRIM(SUBSTITUTE(AT63,CHAR(160),""))),0)),0)*IFERROR(VALUE(TRIM(SUBSTITUTE($AC63,CHAR(160),""))),0)))</f>
        <v/>
      </c>
      <c r="BC63" s="34"/>
      <c r="BD63" s="8" t="str" cm="1">
        <f t="array" ref="BD63">IF(OR(BB63="",AY63="",AZ63="",AW63="",BA63="",AX63=""),"",_xlfn.IFS((IFERROR(VALUE(TRIM(SUBSTITUTE(BB63,CHAR(160),""))),0))&gt;(IFERROR(VALUE(TRIM(SUBSTITUTE(AY63,CHAR(160),""))),0)),"KO : Le montant retenu TTC est supérieur au montant raisonnable TTC. Merci de revoir la ligne de dépense ou plafonner son montant.",(IFERROR(VALUE(TRIM(SUBSTITUTE(AZ63,CHAR(160),""))),0))&gt;(IFERROR(VALUE(TRIM(SUBSTITUTE(AW63,CHAR(160),""))),0)),"Attention : Le montant retenu HT est supérieur au montant HT raisonnable. Merci de revoir la ligne de dépense, plafonner son montant, ou justifier la reventillation HT / TVA.",(IFERROR(VALUE(TRIM(SUBSTITUTE(BA63,CHAR(160),""))),0))&gt;(IFERROR(VALUE(TRIM(SUBSTITUTE(AX63,CHAR(160),""))),0)),"Attention : Le montant TVA retenu est supérieur au montant TVA raisonnable. Merci de revoir la ligne de dépense, plafonner son montant, ou justifier la reventillation HT / TVA.",(IFERROR(VALUE(TRIM(SUBSTITUTE(BB63,CHAR(160),""))),0))=0,"",(IFERROR(VALUE(TRIM(SUBSTITUTE(AY63,CHAR(160),""))),0))=(IFERROR(VALUE(TRIM(SUBSTITUTE(BB63,CHAR(160),""))),0)),"OK",(IFERROR(VALUE(TRIM(SUBSTITUTE(AY63,CHAR(160),""))),0))&gt;(IFERROR(VALUE(TRIM(SUBSTITUTE(BB63,CHAR(160),""))),0))," OK : Montant instruit inférieur au montant raisonnable.",TRUE,""))</f>
        <v/>
      </c>
      <c r="BE63" s="139" t="str" cm="1">
        <f t="array" ref="BE63">IF(OR(BB63="",Y63="",AZ63="",W63="",BA63="",X63=""),"",_xlfn.IFS((IFERROR(VALUE(TRIM(SUBSTITUTE(BB63,CHAR(160),""))),0))&gt;(IFERROR(VALUE(TRIM(SUBSTITUTE(Y63,CHAR(160),""))),0)),"KO : Le montant retenu TTC est supérieur au montant présenté TTC. Merci de revoir la ligne de dépense ou plafonner son montant.",(IFERROR(VALUE(TRIM(SUBSTITUTE(AZ63,CHAR(160),""))),0))&gt;(IFERROR(VALUE(TRIM(SUBSTITUTE(W63,CHAR(160),""))),0)),"Attention : Le montant retenu HT est supérieur au montant HT présenté. Merci de revoir la ligne de dépense,plafonner son montant,ou justifier la reventillation HT/TVA.",(IFERROR(VALUE(TRIM(SUBSTITUTE(BA63,CHAR(160),""))),0))&gt;(IFERROR(VALUE(TRIM(SUBSTITUTE(X63,CHAR(160),""))),0)),"Attention : Le montant TVA retenu est supérieur au montant TVA présenté. Merci de revoir la ligne de dépense,plafonner son montant,ou justifier la reventillation HT/TVA.",(IFERROR(VALUE(TRIM(SUBSTITUTE(Y63,CHAR(160),""))),0))=0,"",(IFERROR(VALUE(TRIM(SUBSTITUTE(BB63,CHAR(160),""))),0))=(IFERROR(VALUE(TRIM(SUBSTITUTE(Y63,CHAR(160),""))),0)),"OK",
OR((IFERROR(VALUE(TRIM(SUBSTITUTE(BB63,CHAR(160),""))),0))=0,(IFERROR(VALUE(TRIM(SUBSTITUTE(AZ63,CHAR(160),""))),0))=0),"Attention : montant présenté entièrement écarté",(IFERROR(VALUE(TRIM(SUBSTITUTE(BB63,CHAR(160),""))),0))&lt;(IFERROR(VALUE(TRIM(SUBSTITUTE(Y63,CHAR(160),""))),0)),"Attention : montant présenté partiellement écarté",TRUE,""))</f>
        <v/>
      </c>
      <c r="BF63" s="33" t="str">
        <f t="shared" si="57"/>
        <v/>
      </c>
      <c r="BG63" s="33" t="str">
        <f t="shared" si="58"/>
        <v/>
      </c>
      <c r="BH63" s="10" t="str">
        <f t="shared" si="59"/>
        <v/>
      </c>
    </row>
    <row r="64" spans="1:60" ht="15" customHeight="1">
      <c r="A64" s="52">
        <v>53</v>
      </c>
      <c r="B64" s="539"/>
      <c r="C64" s="117"/>
      <c r="D64" s="118"/>
      <c r="E64" s="117"/>
      <c r="F64" s="117"/>
      <c r="G64" s="117"/>
      <c r="H64" s="117"/>
      <c r="I64" s="117"/>
      <c r="J64" s="117"/>
      <c r="K64" s="117"/>
      <c r="L64" s="117"/>
      <c r="M64" s="100"/>
      <c r="N64" s="4"/>
      <c r="O64" s="27" t="str">
        <f t="shared" si="30"/>
        <v/>
      </c>
      <c r="P64" s="5"/>
      <c r="Q64" s="4"/>
      <c r="R64" s="27" t="str">
        <f t="shared" si="31"/>
        <v/>
      </c>
      <c r="S64" s="6"/>
      <c r="T64" s="4"/>
      <c r="U64" s="101" t="str">
        <f t="shared" si="32"/>
        <v/>
      </c>
      <c r="V64" s="110"/>
      <c r="W64" s="109" t="str" cm="1">
        <f t="array" ref="W64">IF((_xlfn.IFS(TRIM(SUBSTITUTE(V64,CHAR(160),""))="Devis 1",IFERROR(VALUE(TRIM(SUBSTITUTE(M64,CHAR(160),""))),0),TRIM(SUBSTITUTE(V64,CHAR(160),""))="Devis 2",IFERROR(VALUE(TRIM(SUBSTITUTE(P64,CHAR(160),""))),0),TRIM(SUBSTITUTE(V64,CHAR(160),""))="Devis 3",IFERROR(VALUE(TRIM(SUBSTITUTE(S64,CHAR(160),""))),0),TRUE,0)*IFERROR(VALUE(TRIM(SUBSTITUTE(D64,CHAR(160),""))),0))=0,"",_xlfn.IFS(TRIM(SUBSTITUTE(V64,CHAR(160),""))="Devis 1",IFERROR(VALUE(TRIM(SUBSTITUTE(M64,CHAR(160),""))),0),TRIM(SUBSTITUTE(V64,CHAR(160),""))="Devis 2",IFERROR(VALUE(TRIM(SUBSTITUTE(P64,CHAR(160),""))),0),TRIM(SUBSTITUTE(V64,CHAR(160),""))="Devis 3",IFERROR(VALUE(TRIM(SUBSTITUTE(S64,CHAR(160),""))),0),TRUE,0)*IFERROR(VALUE(TRIM(SUBSTITUTE(D64,CHAR(160),""))),0))</f>
        <v/>
      </c>
      <c r="X64" s="54" t="str" cm="1">
        <f t="array" ref="X64">IF(_xlfn.IFS(TRIM(SUBSTITUTE(V64,CHAR(160),""))="Devis 1",IFERROR(VALUE(TRIM(SUBSTITUTE(N64,CHAR(160),""))),0),TRIM(SUBSTITUTE(V64,CHAR(160),""))="Devis 2",IFERROR(VALUE(TRIM(SUBSTITUTE(Q64,CHAR(160),""))),0),TRIM(SUBSTITUTE(V64,CHAR(160),""))="Devis 3",IFERROR(VALUE(TRIM(SUBSTITUTE(T64,CHAR(160),""))),0),TRUE,0)*IFERROR(VALUE(TRIM(SUBSTITUTE(D64,CHAR(160),""))),0)=0,IF(W64&lt;&gt;"",0,""),_xlfn.IFS(TRIM(SUBSTITUTE(V64,CHAR(160),""))="Devis 1",IFERROR(VALUE(TRIM(SUBSTITUTE(N64,CHAR(160),""))),0),TRIM(SUBSTITUTE(V64,CHAR(160),""))="Devis 2",IFERROR(VALUE(TRIM(SUBSTITUTE(Q64,CHAR(160),""))),0),TRIM(SUBSTITUTE(V64,CHAR(160),""))="Devis 3",IFERROR(VALUE(TRIM(SUBSTITUTE(T64,CHAR(160),""))),0),TRUE,0)*IFERROR(VALUE(TRIM(SUBSTITUTE(D64,CHAR(160),""))),0))</f>
        <v/>
      </c>
      <c r="Y64" s="112" t="str">
        <f t="shared" si="33"/>
        <v/>
      </c>
      <c r="Z64" s="113"/>
      <c r="AA64" s="130" t="str">
        <f t="shared" si="34"/>
        <v/>
      </c>
      <c r="AB64" s="130" t="str">
        <f t="shared" si="35"/>
        <v/>
      </c>
      <c r="AC64" s="130" t="str">
        <f t="shared" si="36"/>
        <v/>
      </c>
      <c r="AD64" s="130" t="str">
        <f t="shared" si="37"/>
        <v/>
      </c>
      <c r="AE64" s="130" t="str">
        <f t="shared" si="38"/>
        <v/>
      </c>
      <c r="AF64" s="130" t="str">
        <f t="shared" si="39"/>
        <v/>
      </c>
      <c r="AG64" s="130" t="str">
        <f t="shared" si="40"/>
        <v/>
      </c>
      <c r="AH64" s="130" t="str">
        <f t="shared" si="41"/>
        <v/>
      </c>
      <c r="AI64" s="130"/>
      <c r="AJ64" s="130" t="str">
        <f t="shared" si="42"/>
        <v/>
      </c>
      <c r="AK64" s="130" t="str">
        <f t="shared" si="43"/>
        <v/>
      </c>
      <c r="AL64" s="29" t="str">
        <f t="shared" si="44"/>
        <v/>
      </c>
      <c r="AM64" s="9" t="str">
        <f t="shared" si="45"/>
        <v/>
      </c>
      <c r="AN64" s="27" t="str">
        <f t="shared" si="46"/>
        <v/>
      </c>
      <c r="AO64" s="30" t="str">
        <f t="shared" si="47"/>
        <v/>
      </c>
      <c r="AP64" s="9" t="str">
        <f t="shared" si="48"/>
        <v/>
      </c>
      <c r="AQ64" s="27" t="str">
        <f t="shared" si="49"/>
        <v/>
      </c>
      <c r="AR64" s="31" t="str">
        <f t="shared" si="50"/>
        <v/>
      </c>
      <c r="AS64" s="9" t="str">
        <f t="shared" si="51"/>
        <v/>
      </c>
      <c r="AT64" s="32" t="str">
        <f t="shared" si="52"/>
        <v/>
      </c>
      <c r="AU64" s="28" t="str">
        <f t="shared" si="53"/>
        <v/>
      </c>
      <c r="AV64" s="136"/>
      <c r="AW64" s="33" t="str">
        <f t="shared" si="54"/>
        <v/>
      </c>
      <c r="AX64" s="33" t="str">
        <f t="shared" si="55"/>
        <v/>
      </c>
      <c r="AY64" s="33" t="str">
        <f t="shared" si="56"/>
        <v/>
      </c>
      <c r="AZ64" s="55" t="str" cm="1">
        <f t="array" ref="AZ64">IF($AC64="","",IF((IFERROR(_xlfn.IFS($AU64="Devis 1",(IFERROR(VALUE(TRIM(SUBSTITUTE(AL64,CHAR(160),""))),0)),$AU64="Devis 2",(IFERROR(VALUE(TRIM(SUBSTITUTE(AO64,CHAR(160),""))),0)),$AU64="Devis 3",(IFERROR(VALUE(TRIM(SUBSTITUTE(AR64,CHAR(160),""))),0))),0))*(IFERROR(VALUE(TRIM(SUBSTITUTE($AC64,CHAR(160),""))),0))=0,"",(IFERROR(_xlfn.IFS($AU64="Devis 1",(IFERROR(VALUE(TRIM(SUBSTITUTE(AL64,CHAR(160),""))),0)),$AU64="Devis 2",(IFERROR(VALUE(TRIM(SUBSTITUTE(AO64,CHAR(160),""))),0)),$AU64="Devis 3",(IFERROR(VALUE(TRIM(SUBSTITUTE(AR64,CHAR(160),""))),0))),0))*(IFERROR(VALUE(TRIM(SUBSTITUTE($AC64,CHAR(160),""))),0))))</f>
        <v/>
      </c>
      <c r="BA64" s="55" t="str" cm="1">
        <f t="array" ref="BA64">IF($AC64="","",IF((IFERROR(_xlfn.IFS(TRIM(SUBSTITUTE($AU64,CHAR(160),""))="Devis 1", IFERROR(VALUE(TRIM(SUBSTITUTE(AM64,CHAR(160),""))),0),TRIM(SUBSTITUTE($AU64,CHAR(160),""))="Devis 2", IFERROR(VALUE(TRIM(SUBSTITUTE(AP64,CHAR(160),""))),0),TRIM(SUBSTITUTE($AU64,CHAR(160),""))="Devis 3", IFERROR(VALUE(TRIM(SUBSTITUTE(AS64,CHAR(160),""))),0)),0) * IFERROR(VALUE(TRIM(SUBSTITUTE($AC64,CHAR(160),""))),0)) = 0,IF(AZ64&lt;&gt;"",0,""),(IFERROR(_xlfn.IFS(TRIM(SUBSTITUTE($AU64,CHAR(160),""))="Devis 1", IFERROR(VALUE(TRIM(SUBSTITUTE(AM64,CHAR(160),""))),0),TRIM(SUBSTITUTE($AU64,CHAR(160),""))="Devis 2", IFERROR(VALUE(TRIM(SUBSTITUTE(AP64,CHAR(160),""))),0),TRIM(SUBSTITUTE($AU64,CHAR(160),""))="Devis 3", IFERROR(VALUE(TRIM(SUBSTITUTE(AS64,CHAR(160),""))),0)),0) * IFERROR(VALUE(TRIM(SUBSTITUTE($AC64,CHAR(160),""))),0))))</f>
        <v/>
      </c>
      <c r="BB64" s="55" t="str" cm="1">
        <f t="array" ref="BB64">IF($AC64="","",IF(IFERROR(_xlfn.IFS($AU64="Devis 1",IFERROR(VALUE(TRIM(SUBSTITUTE(AN64,CHAR(160),""))),0),$AU64="Devis 2",IFERROR(VALUE(TRIM(SUBSTITUTE(AQ64,CHAR(160),""))),0),$AU64="Devis 3",IFERROR(VALUE(TRIM(SUBSTITUTE(AT64,CHAR(160),""))),0)),0)*IFERROR(VALUE(TRIM(SUBSTITUTE($AC64,CHAR(160),""))),0)=0,"",IFERROR(_xlfn.IFS($AU64="Devis 1",IFERROR(VALUE(TRIM(SUBSTITUTE(AN64,CHAR(160),""))),0),$AU64="Devis 2",IFERROR(VALUE(TRIM(SUBSTITUTE(AQ64,CHAR(160),""))),0),$AU64="Devis 3",IFERROR(VALUE(TRIM(SUBSTITUTE(AT64,CHAR(160),""))),0)),0)*IFERROR(VALUE(TRIM(SUBSTITUTE($AC64,CHAR(160),""))),0)))</f>
        <v/>
      </c>
      <c r="BC64" s="34"/>
      <c r="BD64" s="8" t="str" cm="1">
        <f t="array" ref="BD64">IF(OR(BB64="",AY64="",AZ64="",AW64="",BA64="",AX64=""),"",_xlfn.IFS((IFERROR(VALUE(TRIM(SUBSTITUTE(BB64,CHAR(160),""))),0))&gt;(IFERROR(VALUE(TRIM(SUBSTITUTE(AY64,CHAR(160),""))),0)),"KO : Le montant retenu TTC est supérieur au montant raisonnable TTC. Merci de revoir la ligne de dépense ou plafonner son montant.",(IFERROR(VALUE(TRIM(SUBSTITUTE(AZ64,CHAR(160),""))),0))&gt;(IFERROR(VALUE(TRIM(SUBSTITUTE(AW64,CHAR(160),""))),0)),"Attention : Le montant retenu HT est supérieur au montant HT raisonnable. Merci de revoir la ligne de dépense, plafonner son montant, ou justifier la reventillation HT / TVA.",(IFERROR(VALUE(TRIM(SUBSTITUTE(BA64,CHAR(160),""))),0))&gt;(IFERROR(VALUE(TRIM(SUBSTITUTE(AX64,CHAR(160),""))),0)),"Attention : Le montant TVA retenu est supérieur au montant TVA raisonnable. Merci de revoir la ligne de dépense, plafonner son montant, ou justifier la reventillation HT / TVA.",(IFERROR(VALUE(TRIM(SUBSTITUTE(BB64,CHAR(160),""))),0))=0,"",(IFERROR(VALUE(TRIM(SUBSTITUTE(AY64,CHAR(160),""))),0))=(IFERROR(VALUE(TRIM(SUBSTITUTE(BB64,CHAR(160),""))),0)),"OK",(IFERROR(VALUE(TRIM(SUBSTITUTE(AY64,CHAR(160),""))),0))&gt;(IFERROR(VALUE(TRIM(SUBSTITUTE(BB64,CHAR(160),""))),0))," OK : Montant instruit inférieur au montant raisonnable.",TRUE,""))</f>
        <v/>
      </c>
      <c r="BE64" s="139" t="str" cm="1">
        <f t="array" ref="BE64">IF(OR(BB64="",Y64="",AZ64="",W64="",BA64="",X64=""),"",_xlfn.IFS((IFERROR(VALUE(TRIM(SUBSTITUTE(BB64,CHAR(160),""))),0))&gt;(IFERROR(VALUE(TRIM(SUBSTITUTE(Y64,CHAR(160),""))),0)),"KO : Le montant retenu TTC est supérieur au montant présenté TTC. Merci de revoir la ligne de dépense ou plafonner son montant.",(IFERROR(VALUE(TRIM(SUBSTITUTE(AZ64,CHAR(160),""))),0))&gt;(IFERROR(VALUE(TRIM(SUBSTITUTE(W64,CHAR(160),""))),0)),"Attention : Le montant retenu HT est supérieur au montant HT présenté. Merci de revoir la ligne de dépense,plafonner son montant,ou justifier la reventillation HT/TVA.",(IFERROR(VALUE(TRIM(SUBSTITUTE(BA64,CHAR(160),""))),0))&gt;(IFERROR(VALUE(TRIM(SUBSTITUTE(X64,CHAR(160),""))),0)),"Attention : Le montant TVA retenu est supérieur au montant TVA présenté. Merci de revoir la ligne de dépense,plafonner son montant,ou justifier la reventillation HT/TVA.",(IFERROR(VALUE(TRIM(SUBSTITUTE(Y64,CHAR(160),""))),0))=0,"",(IFERROR(VALUE(TRIM(SUBSTITUTE(BB64,CHAR(160),""))),0))=(IFERROR(VALUE(TRIM(SUBSTITUTE(Y64,CHAR(160),""))),0)),"OK",
OR((IFERROR(VALUE(TRIM(SUBSTITUTE(BB64,CHAR(160),""))),0))=0,(IFERROR(VALUE(TRIM(SUBSTITUTE(AZ64,CHAR(160),""))),0))=0),"Attention : montant présenté entièrement écarté",(IFERROR(VALUE(TRIM(SUBSTITUTE(BB64,CHAR(160),""))),0))&lt;(IFERROR(VALUE(TRIM(SUBSTITUTE(Y64,CHAR(160),""))),0)),"Attention : montant présenté partiellement écarté",TRUE,""))</f>
        <v/>
      </c>
      <c r="BF64" s="33" t="str">
        <f t="shared" si="57"/>
        <v/>
      </c>
      <c r="BG64" s="33" t="str">
        <f t="shared" si="58"/>
        <v/>
      </c>
      <c r="BH64" s="10" t="str">
        <f t="shared" si="59"/>
        <v/>
      </c>
    </row>
    <row r="65" spans="1:60" ht="15" customHeight="1">
      <c r="A65" s="52">
        <v>54</v>
      </c>
      <c r="B65" s="539"/>
      <c r="C65" s="117"/>
      <c r="D65" s="118"/>
      <c r="E65" s="117"/>
      <c r="F65" s="117"/>
      <c r="G65" s="117"/>
      <c r="H65" s="117"/>
      <c r="I65" s="117"/>
      <c r="J65" s="117"/>
      <c r="K65" s="117"/>
      <c r="L65" s="117"/>
      <c r="M65" s="100"/>
      <c r="N65" s="4"/>
      <c r="O65" s="27" t="str">
        <f t="shared" si="30"/>
        <v/>
      </c>
      <c r="P65" s="5"/>
      <c r="Q65" s="4"/>
      <c r="R65" s="27" t="str">
        <f t="shared" si="31"/>
        <v/>
      </c>
      <c r="S65" s="6"/>
      <c r="T65" s="4"/>
      <c r="U65" s="101" t="str">
        <f t="shared" si="32"/>
        <v/>
      </c>
      <c r="V65" s="110"/>
      <c r="W65" s="109" t="str" cm="1">
        <f t="array" ref="W65">IF((_xlfn.IFS(TRIM(SUBSTITUTE(V65,CHAR(160),""))="Devis 1",IFERROR(VALUE(TRIM(SUBSTITUTE(M65,CHAR(160),""))),0),TRIM(SUBSTITUTE(V65,CHAR(160),""))="Devis 2",IFERROR(VALUE(TRIM(SUBSTITUTE(P65,CHAR(160),""))),0),TRIM(SUBSTITUTE(V65,CHAR(160),""))="Devis 3",IFERROR(VALUE(TRIM(SUBSTITUTE(S65,CHAR(160),""))),0),TRUE,0)*IFERROR(VALUE(TRIM(SUBSTITUTE(D65,CHAR(160),""))),0))=0,"",_xlfn.IFS(TRIM(SUBSTITUTE(V65,CHAR(160),""))="Devis 1",IFERROR(VALUE(TRIM(SUBSTITUTE(M65,CHAR(160),""))),0),TRIM(SUBSTITUTE(V65,CHAR(160),""))="Devis 2",IFERROR(VALUE(TRIM(SUBSTITUTE(P65,CHAR(160),""))),0),TRIM(SUBSTITUTE(V65,CHAR(160),""))="Devis 3",IFERROR(VALUE(TRIM(SUBSTITUTE(S65,CHAR(160),""))),0),TRUE,0)*IFERROR(VALUE(TRIM(SUBSTITUTE(D65,CHAR(160),""))),0))</f>
        <v/>
      </c>
      <c r="X65" s="54" t="str" cm="1">
        <f t="array" ref="X65">IF(_xlfn.IFS(TRIM(SUBSTITUTE(V65,CHAR(160),""))="Devis 1",IFERROR(VALUE(TRIM(SUBSTITUTE(N65,CHAR(160),""))),0),TRIM(SUBSTITUTE(V65,CHAR(160),""))="Devis 2",IFERROR(VALUE(TRIM(SUBSTITUTE(Q65,CHAR(160),""))),0),TRIM(SUBSTITUTE(V65,CHAR(160),""))="Devis 3",IFERROR(VALUE(TRIM(SUBSTITUTE(T65,CHAR(160),""))),0),TRUE,0)*IFERROR(VALUE(TRIM(SUBSTITUTE(D65,CHAR(160),""))),0)=0,IF(W65&lt;&gt;"",0,""),_xlfn.IFS(TRIM(SUBSTITUTE(V65,CHAR(160),""))="Devis 1",IFERROR(VALUE(TRIM(SUBSTITUTE(N65,CHAR(160),""))),0),TRIM(SUBSTITUTE(V65,CHAR(160),""))="Devis 2",IFERROR(VALUE(TRIM(SUBSTITUTE(Q65,CHAR(160),""))),0),TRIM(SUBSTITUTE(V65,CHAR(160),""))="Devis 3",IFERROR(VALUE(TRIM(SUBSTITUTE(T65,CHAR(160),""))),0),TRUE,0)*IFERROR(VALUE(TRIM(SUBSTITUTE(D65,CHAR(160),""))),0))</f>
        <v/>
      </c>
      <c r="Y65" s="112" t="str">
        <f t="shared" si="33"/>
        <v/>
      </c>
      <c r="Z65" s="113"/>
      <c r="AA65" s="130" t="str">
        <f t="shared" si="34"/>
        <v/>
      </c>
      <c r="AB65" s="130" t="str">
        <f t="shared" si="35"/>
        <v/>
      </c>
      <c r="AC65" s="130" t="str">
        <f t="shared" si="36"/>
        <v/>
      </c>
      <c r="AD65" s="130" t="str">
        <f t="shared" si="37"/>
        <v/>
      </c>
      <c r="AE65" s="130" t="str">
        <f t="shared" si="38"/>
        <v/>
      </c>
      <c r="AF65" s="130" t="str">
        <f t="shared" si="39"/>
        <v/>
      </c>
      <c r="AG65" s="130" t="str">
        <f t="shared" si="40"/>
        <v/>
      </c>
      <c r="AH65" s="130" t="str">
        <f t="shared" si="41"/>
        <v/>
      </c>
      <c r="AI65" s="130"/>
      <c r="AJ65" s="130" t="str">
        <f t="shared" si="42"/>
        <v/>
      </c>
      <c r="AK65" s="130" t="str">
        <f t="shared" si="43"/>
        <v/>
      </c>
      <c r="AL65" s="29" t="str">
        <f t="shared" si="44"/>
        <v/>
      </c>
      <c r="AM65" s="9" t="str">
        <f t="shared" si="45"/>
        <v/>
      </c>
      <c r="AN65" s="27" t="str">
        <f t="shared" si="46"/>
        <v/>
      </c>
      <c r="AO65" s="30" t="str">
        <f t="shared" si="47"/>
        <v/>
      </c>
      <c r="AP65" s="9" t="str">
        <f t="shared" si="48"/>
        <v/>
      </c>
      <c r="AQ65" s="27" t="str">
        <f t="shared" si="49"/>
        <v/>
      </c>
      <c r="AR65" s="31" t="str">
        <f t="shared" si="50"/>
        <v/>
      </c>
      <c r="AS65" s="9" t="str">
        <f t="shared" si="51"/>
        <v/>
      </c>
      <c r="AT65" s="32" t="str">
        <f t="shared" si="52"/>
        <v/>
      </c>
      <c r="AU65" s="28" t="str">
        <f t="shared" si="53"/>
        <v/>
      </c>
      <c r="AV65" s="136"/>
      <c r="AW65" s="33" t="str">
        <f t="shared" si="54"/>
        <v/>
      </c>
      <c r="AX65" s="33" t="str">
        <f t="shared" si="55"/>
        <v/>
      </c>
      <c r="AY65" s="33" t="str">
        <f t="shared" si="56"/>
        <v/>
      </c>
      <c r="AZ65" s="55" t="str" cm="1">
        <f t="array" ref="AZ65">IF($AC65="","",IF((IFERROR(_xlfn.IFS($AU65="Devis 1",(IFERROR(VALUE(TRIM(SUBSTITUTE(AL65,CHAR(160),""))),0)),$AU65="Devis 2",(IFERROR(VALUE(TRIM(SUBSTITUTE(AO65,CHAR(160),""))),0)),$AU65="Devis 3",(IFERROR(VALUE(TRIM(SUBSTITUTE(AR65,CHAR(160),""))),0))),0))*(IFERROR(VALUE(TRIM(SUBSTITUTE($AC65,CHAR(160),""))),0))=0,"",(IFERROR(_xlfn.IFS($AU65="Devis 1",(IFERROR(VALUE(TRIM(SUBSTITUTE(AL65,CHAR(160),""))),0)),$AU65="Devis 2",(IFERROR(VALUE(TRIM(SUBSTITUTE(AO65,CHAR(160),""))),0)),$AU65="Devis 3",(IFERROR(VALUE(TRIM(SUBSTITUTE(AR65,CHAR(160),""))),0))),0))*(IFERROR(VALUE(TRIM(SUBSTITUTE($AC65,CHAR(160),""))),0))))</f>
        <v/>
      </c>
      <c r="BA65" s="55" t="str" cm="1">
        <f t="array" ref="BA65">IF($AC65="","",IF((IFERROR(_xlfn.IFS(TRIM(SUBSTITUTE($AU65,CHAR(160),""))="Devis 1", IFERROR(VALUE(TRIM(SUBSTITUTE(AM65,CHAR(160),""))),0),TRIM(SUBSTITUTE($AU65,CHAR(160),""))="Devis 2", IFERROR(VALUE(TRIM(SUBSTITUTE(AP65,CHAR(160),""))),0),TRIM(SUBSTITUTE($AU65,CHAR(160),""))="Devis 3", IFERROR(VALUE(TRIM(SUBSTITUTE(AS65,CHAR(160),""))),0)),0) * IFERROR(VALUE(TRIM(SUBSTITUTE($AC65,CHAR(160),""))),0)) = 0,IF(AZ65&lt;&gt;"",0,""),(IFERROR(_xlfn.IFS(TRIM(SUBSTITUTE($AU65,CHAR(160),""))="Devis 1", IFERROR(VALUE(TRIM(SUBSTITUTE(AM65,CHAR(160),""))),0),TRIM(SUBSTITUTE($AU65,CHAR(160),""))="Devis 2", IFERROR(VALUE(TRIM(SUBSTITUTE(AP65,CHAR(160),""))),0),TRIM(SUBSTITUTE($AU65,CHAR(160),""))="Devis 3", IFERROR(VALUE(TRIM(SUBSTITUTE(AS65,CHAR(160),""))),0)),0) * IFERROR(VALUE(TRIM(SUBSTITUTE($AC65,CHAR(160),""))),0))))</f>
        <v/>
      </c>
      <c r="BB65" s="55" t="str" cm="1">
        <f t="array" ref="BB65">IF($AC65="","",IF(IFERROR(_xlfn.IFS($AU65="Devis 1",IFERROR(VALUE(TRIM(SUBSTITUTE(AN65,CHAR(160),""))),0),$AU65="Devis 2",IFERROR(VALUE(TRIM(SUBSTITUTE(AQ65,CHAR(160),""))),0),$AU65="Devis 3",IFERROR(VALUE(TRIM(SUBSTITUTE(AT65,CHAR(160),""))),0)),0)*IFERROR(VALUE(TRIM(SUBSTITUTE($AC65,CHAR(160),""))),0)=0,"",IFERROR(_xlfn.IFS($AU65="Devis 1",IFERROR(VALUE(TRIM(SUBSTITUTE(AN65,CHAR(160),""))),0),$AU65="Devis 2",IFERROR(VALUE(TRIM(SUBSTITUTE(AQ65,CHAR(160),""))),0),$AU65="Devis 3",IFERROR(VALUE(TRIM(SUBSTITUTE(AT65,CHAR(160),""))),0)),0)*IFERROR(VALUE(TRIM(SUBSTITUTE($AC65,CHAR(160),""))),0)))</f>
        <v/>
      </c>
      <c r="BC65" s="34"/>
      <c r="BD65" s="8" t="str" cm="1">
        <f t="array" ref="BD65">IF(OR(BB65="",AY65="",AZ65="",AW65="",BA65="",AX65=""),"",_xlfn.IFS((IFERROR(VALUE(TRIM(SUBSTITUTE(BB65,CHAR(160),""))),0))&gt;(IFERROR(VALUE(TRIM(SUBSTITUTE(AY65,CHAR(160),""))),0)),"KO : Le montant retenu TTC est supérieur au montant raisonnable TTC. Merci de revoir la ligne de dépense ou plafonner son montant.",(IFERROR(VALUE(TRIM(SUBSTITUTE(AZ65,CHAR(160),""))),0))&gt;(IFERROR(VALUE(TRIM(SUBSTITUTE(AW65,CHAR(160),""))),0)),"Attention : Le montant retenu HT est supérieur au montant HT raisonnable. Merci de revoir la ligne de dépense, plafonner son montant, ou justifier la reventillation HT / TVA.",(IFERROR(VALUE(TRIM(SUBSTITUTE(BA65,CHAR(160),""))),0))&gt;(IFERROR(VALUE(TRIM(SUBSTITUTE(AX65,CHAR(160),""))),0)),"Attention : Le montant TVA retenu est supérieur au montant TVA raisonnable. Merci de revoir la ligne de dépense, plafonner son montant, ou justifier la reventillation HT / TVA.",(IFERROR(VALUE(TRIM(SUBSTITUTE(BB65,CHAR(160),""))),0))=0,"",(IFERROR(VALUE(TRIM(SUBSTITUTE(AY65,CHAR(160),""))),0))=(IFERROR(VALUE(TRIM(SUBSTITUTE(BB65,CHAR(160),""))),0)),"OK",(IFERROR(VALUE(TRIM(SUBSTITUTE(AY65,CHAR(160),""))),0))&gt;(IFERROR(VALUE(TRIM(SUBSTITUTE(BB65,CHAR(160),""))),0))," OK : Montant instruit inférieur au montant raisonnable.",TRUE,""))</f>
        <v/>
      </c>
      <c r="BE65" s="139" t="str" cm="1">
        <f t="array" ref="BE65">IF(OR(BB65="",Y65="",AZ65="",W65="",BA65="",X65=""),"",_xlfn.IFS((IFERROR(VALUE(TRIM(SUBSTITUTE(BB65,CHAR(160),""))),0))&gt;(IFERROR(VALUE(TRIM(SUBSTITUTE(Y65,CHAR(160),""))),0)),"KO : Le montant retenu TTC est supérieur au montant présenté TTC. Merci de revoir la ligne de dépense ou plafonner son montant.",(IFERROR(VALUE(TRIM(SUBSTITUTE(AZ65,CHAR(160),""))),0))&gt;(IFERROR(VALUE(TRIM(SUBSTITUTE(W65,CHAR(160),""))),0)),"Attention : Le montant retenu HT est supérieur au montant HT présenté. Merci de revoir la ligne de dépense,plafonner son montant,ou justifier la reventillation HT/TVA.",(IFERROR(VALUE(TRIM(SUBSTITUTE(BA65,CHAR(160),""))),0))&gt;(IFERROR(VALUE(TRIM(SUBSTITUTE(X65,CHAR(160),""))),0)),"Attention : Le montant TVA retenu est supérieur au montant TVA présenté. Merci de revoir la ligne de dépense,plafonner son montant,ou justifier la reventillation HT/TVA.",(IFERROR(VALUE(TRIM(SUBSTITUTE(Y65,CHAR(160),""))),0))=0,"",(IFERROR(VALUE(TRIM(SUBSTITUTE(BB65,CHAR(160),""))),0))=(IFERROR(VALUE(TRIM(SUBSTITUTE(Y65,CHAR(160),""))),0)),"OK",
OR((IFERROR(VALUE(TRIM(SUBSTITUTE(BB65,CHAR(160),""))),0))=0,(IFERROR(VALUE(TRIM(SUBSTITUTE(AZ65,CHAR(160),""))),0))=0),"Attention : montant présenté entièrement écarté",(IFERROR(VALUE(TRIM(SUBSTITUTE(BB65,CHAR(160),""))),0))&lt;(IFERROR(VALUE(TRIM(SUBSTITUTE(Y65,CHAR(160),""))),0)),"Attention : montant présenté partiellement écarté",TRUE,""))</f>
        <v/>
      </c>
      <c r="BF65" s="33" t="str">
        <f t="shared" si="57"/>
        <v/>
      </c>
      <c r="BG65" s="33" t="str">
        <f t="shared" si="58"/>
        <v/>
      </c>
      <c r="BH65" s="10" t="str">
        <f t="shared" si="59"/>
        <v/>
      </c>
    </row>
    <row r="66" spans="1:60" ht="15" customHeight="1">
      <c r="A66" s="52">
        <v>55</v>
      </c>
      <c r="B66" s="539"/>
      <c r="C66" s="117"/>
      <c r="D66" s="118"/>
      <c r="E66" s="117"/>
      <c r="F66" s="117"/>
      <c r="G66" s="117"/>
      <c r="H66" s="117"/>
      <c r="I66" s="117"/>
      <c r="J66" s="117"/>
      <c r="K66" s="117"/>
      <c r="L66" s="117"/>
      <c r="M66" s="100"/>
      <c r="N66" s="4"/>
      <c r="O66" s="27" t="str">
        <f t="shared" si="30"/>
        <v/>
      </c>
      <c r="P66" s="5"/>
      <c r="Q66" s="4"/>
      <c r="R66" s="27" t="str">
        <f t="shared" si="31"/>
        <v/>
      </c>
      <c r="S66" s="6"/>
      <c r="T66" s="4"/>
      <c r="U66" s="101" t="str">
        <f t="shared" si="32"/>
        <v/>
      </c>
      <c r="V66" s="110"/>
      <c r="W66" s="109" t="str" cm="1">
        <f t="array" ref="W66">IF((_xlfn.IFS(TRIM(SUBSTITUTE(V66,CHAR(160),""))="Devis 1",IFERROR(VALUE(TRIM(SUBSTITUTE(M66,CHAR(160),""))),0),TRIM(SUBSTITUTE(V66,CHAR(160),""))="Devis 2",IFERROR(VALUE(TRIM(SUBSTITUTE(P66,CHAR(160),""))),0),TRIM(SUBSTITUTE(V66,CHAR(160),""))="Devis 3",IFERROR(VALUE(TRIM(SUBSTITUTE(S66,CHAR(160),""))),0),TRUE,0)*IFERROR(VALUE(TRIM(SUBSTITUTE(D66,CHAR(160),""))),0))=0,"",_xlfn.IFS(TRIM(SUBSTITUTE(V66,CHAR(160),""))="Devis 1",IFERROR(VALUE(TRIM(SUBSTITUTE(M66,CHAR(160),""))),0),TRIM(SUBSTITUTE(V66,CHAR(160),""))="Devis 2",IFERROR(VALUE(TRIM(SUBSTITUTE(P66,CHAR(160),""))),0),TRIM(SUBSTITUTE(V66,CHAR(160),""))="Devis 3",IFERROR(VALUE(TRIM(SUBSTITUTE(S66,CHAR(160),""))),0),TRUE,0)*IFERROR(VALUE(TRIM(SUBSTITUTE(D66,CHAR(160),""))),0))</f>
        <v/>
      </c>
      <c r="X66" s="54" t="str" cm="1">
        <f t="array" ref="X66">IF(_xlfn.IFS(TRIM(SUBSTITUTE(V66,CHAR(160),""))="Devis 1",IFERROR(VALUE(TRIM(SUBSTITUTE(N66,CHAR(160),""))),0),TRIM(SUBSTITUTE(V66,CHAR(160),""))="Devis 2",IFERROR(VALUE(TRIM(SUBSTITUTE(Q66,CHAR(160),""))),0),TRIM(SUBSTITUTE(V66,CHAR(160),""))="Devis 3",IFERROR(VALUE(TRIM(SUBSTITUTE(T66,CHAR(160),""))),0),TRUE,0)*IFERROR(VALUE(TRIM(SUBSTITUTE(D66,CHAR(160),""))),0)=0,IF(W66&lt;&gt;"",0,""),_xlfn.IFS(TRIM(SUBSTITUTE(V66,CHAR(160),""))="Devis 1",IFERROR(VALUE(TRIM(SUBSTITUTE(N66,CHAR(160),""))),0),TRIM(SUBSTITUTE(V66,CHAR(160),""))="Devis 2",IFERROR(VALUE(TRIM(SUBSTITUTE(Q66,CHAR(160),""))),0),TRIM(SUBSTITUTE(V66,CHAR(160),""))="Devis 3",IFERROR(VALUE(TRIM(SUBSTITUTE(T66,CHAR(160),""))),0),TRUE,0)*IFERROR(VALUE(TRIM(SUBSTITUTE(D66,CHAR(160),""))),0))</f>
        <v/>
      </c>
      <c r="Y66" s="112" t="str">
        <f t="shared" si="33"/>
        <v/>
      </c>
      <c r="Z66" s="113"/>
      <c r="AA66" s="130" t="str">
        <f t="shared" si="34"/>
        <v/>
      </c>
      <c r="AB66" s="130" t="str">
        <f t="shared" si="35"/>
        <v/>
      </c>
      <c r="AC66" s="130" t="str">
        <f t="shared" si="36"/>
        <v/>
      </c>
      <c r="AD66" s="130" t="str">
        <f t="shared" si="37"/>
        <v/>
      </c>
      <c r="AE66" s="130" t="str">
        <f t="shared" si="38"/>
        <v/>
      </c>
      <c r="AF66" s="130" t="str">
        <f t="shared" si="39"/>
        <v/>
      </c>
      <c r="AG66" s="130" t="str">
        <f t="shared" si="40"/>
        <v/>
      </c>
      <c r="AH66" s="130" t="str">
        <f t="shared" si="41"/>
        <v/>
      </c>
      <c r="AI66" s="130"/>
      <c r="AJ66" s="130" t="str">
        <f t="shared" si="42"/>
        <v/>
      </c>
      <c r="AK66" s="130" t="str">
        <f t="shared" si="43"/>
        <v/>
      </c>
      <c r="AL66" s="29" t="str">
        <f t="shared" si="44"/>
        <v/>
      </c>
      <c r="AM66" s="9" t="str">
        <f t="shared" si="45"/>
        <v/>
      </c>
      <c r="AN66" s="27" t="str">
        <f t="shared" si="46"/>
        <v/>
      </c>
      <c r="AO66" s="30" t="str">
        <f t="shared" si="47"/>
        <v/>
      </c>
      <c r="AP66" s="9" t="str">
        <f t="shared" si="48"/>
        <v/>
      </c>
      <c r="AQ66" s="27" t="str">
        <f t="shared" si="49"/>
        <v/>
      </c>
      <c r="AR66" s="31" t="str">
        <f t="shared" si="50"/>
        <v/>
      </c>
      <c r="AS66" s="9" t="str">
        <f t="shared" si="51"/>
        <v/>
      </c>
      <c r="AT66" s="32" t="str">
        <f t="shared" si="52"/>
        <v/>
      </c>
      <c r="AU66" s="28" t="str">
        <f t="shared" si="53"/>
        <v/>
      </c>
      <c r="AV66" s="136"/>
      <c r="AW66" s="33" t="str">
        <f t="shared" si="54"/>
        <v/>
      </c>
      <c r="AX66" s="33" t="str">
        <f t="shared" si="55"/>
        <v/>
      </c>
      <c r="AY66" s="33" t="str">
        <f t="shared" si="56"/>
        <v/>
      </c>
      <c r="AZ66" s="55" t="str" cm="1">
        <f t="array" ref="AZ66">IF($AC66="","",IF((IFERROR(_xlfn.IFS($AU66="Devis 1",(IFERROR(VALUE(TRIM(SUBSTITUTE(AL66,CHAR(160),""))),0)),$AU66="Devis 2",(IFERROR(VALUE(TRIM(SUBSTITUTE(AO66,CHAR(160),""))),0)),$AU66="Devis 3",(IFERROR(VALUE(TRIM(SUBSTITUTE(AR66,CHAR(160),""))),0))),0))*(IFERROR(VALUE(TRIM(SUBSTITUTE($AC66,CHAR(160),""))),0))=0,"",(IFERROR(_xlfn.IFS($AU66="Devis 1",(IFERROR(VALUE(TRIM(SUBSTITUTE(AL66,CHAR(160),""))),0)),$AU66="Devis 2",(IFERROR(VALUE(TRIM(SUBSTITUTE(AO66,CHAR(160),""))),0)),$AU66="Devis 3",(IFERROR(VALUE(TRIM(SUBSTITUTE(AR66,CHAR(160),""))),0))),0))*(IFERROR(VALUE(TRIM(SUBSTITUTE($AC66,CHAR(160),""))),0))))</f>
        <v/>
      </c>
      <c r="BA66" s="55" t="str" cm="1">
        <f t="array" ref="BA66">IF($AC66="","",IF((IFERROR(_xlfn.IFS(TRIM(SUBSTITUTE($AU66,CHAR(160),""))="Devis 1", IFERROR(VALUE(TRIM(SUBSTITUTE(AM66,CHAR(160),""))),0),TRIM(SUBSTITUTE($AU66,CHAR(160),""))="Devis 2", IFERROR(VALUE(TRIM(SUBSTITUTE(AP66,CHAR(160),""))),0),TRIM(SUBSTITUTE($AU66,CHAR(160),""))="Devis 3", IFERROR(VALUE(TRIM(SUBSTITUTE(AS66,CHAR(160),""))),0)),0) * IFERROR(VALUE(TRIM(SUBSTITUTE($AC66,CHAR(160),""))),0)) = 0,IF(AZ66&lt;&gt;"",0,""),(IFERROR(_xlfn.IFS(TRIM(SUBSTITUTE($AU66,CHAR(160),""))="Devis 1", IFERROR(VALUE(TRIM(SUBSTITUTE(AM66,CHAR(160),""))),0),TRIM(SUBSTITUTE($AU66,CHAR(160),""))="Devis 2", IFERROR(VALUE(TRIM(SUBSTITUTE(AP66,CHAR(160),""))),0),TRIM(SUBSTITUTE($AU66,CHAR(160),""))="Devis 3", IFERROR(VALUE(TRIM(SUBSTITUTE(AS66,CHAR(160),""))),0)),0) * IFERROR(VALUE(TRIM(SUBSTITUTE($AC66,CHAR(160),""))),0))))</f>
        <v/>
      </c>
      <c r="BB66" s="55" t="str" cm="1">
        <f t="array" ref="BB66">IF($AC66="","",IF(IFERROR(_xlfn.IFS($AU66="Devis 1",IFERROR(VALUE(TRIM(SUBSTITUTE(AN66,CHAR(160),""))),0),$AU66="Devis 2",IFERROR(VALUE(TRIM(SUBSTITUTE(AQ66,CHAR(160),""))),0),$AU66="Devis 3",IFERROR(VALUE(TRIM(SUBSTITUTE(AT66,CHAR(160),""))),0)),0)*IFERROR(VALUE(TRIM(SUBSTITUTE($AC66,CHAR(160),""))),0)=0,"",IFERROR(_xlfn.IFS($AU66="Devis 1",IFERROR(VALUE(TRIM(SUBSTITUTE(AN66,CHAR(160),""))),0),$AU66="Devis 2",IFERROR(VALUE(TRIM(SUBSTITUTE(AQ66,CHAR(160),""))),0),$AU66="Devis 3",IFERROR(VALUE(TRIM(SUBSTITUTE(AT66,CHAR(160),""))),0)),0)*IFERROR(VALUE(TRIM(SUBSTITUTE($AC66,CHAR(160),""))),0)))</f>
        <v/>
      </c>
      <c r="BC66" s="34"/>
      <c r="BD66" s="8" t="str" cm="1">
        <f t="array" ref="BD66">IF(OR(BB66="",AY66="",AZ66="",AW66="",BA66="",AX66=""),"",_xlfn.IFS((IFERROR(VALUE(TRIM(SUBSTITUTE(BB66,CHAR(160),""))),0))&gt;(IFERROR(VALUE(TRIM(SUBSTITUTE(AY66,CHAR(160),""))),0)),"KO : Le montant retenu TTC est supérieur au montant raisonnable TTC. Merci de revoir la ligne de dépense ou plafonner son montant.",(IFERROR(VALUE(TRIM(SUBSTITUTE(AZ66,CHAR(160),""))),0))&gt;(IFERROR(VALUE(TRIM(SUBSTITUTE(AW66,CHAR(160),""))),0)),"Attention : Le montant retenu HT est supérieur au montant HT raisonnable. Merci de revoir la ligne de dépense, plafonner son montant, ou justifier la reventillation HT / TVA.",(IFERROR(VALUE(TRIM(SUBSTITUTE(BA66,CHAR(160),""))),0))&gt;(IFERROR(VALUE(TRIM(SUBSTITUTE(AX66,CHAR(160),""))),0)),"Attention : Le montant TVA retenu est supérieur au montant TVA raisonnable. Merci de revoir la ligne de dépense, plafonner son montant, ou justifier la reventillation HT / TVA.",(IFERROR(VALUE(TRIM(SUBSTITUTE(BB66,CHAR(160),""))),0))=0,"",(IFERROR(VALUE(TRIM(SUBSTITUTE(AY66,CHAR(160),""))),0))=(IFERROR(VALUE(TRIM(SUBSTITUTE(BB66,CHAR(160),""))),0)),"OK",(IFERROR(VALUE(TRIM(SUBSTITUTE(AY66,CHAR(160),""))),0))&gt;(IFERROR(VALUE(TRIM(SUBSTITUTE(BB66,CHAR(160),""))),0))," OK : Montant instruit inférieur au montant raisonnable.",TRUE,""))</f>
        <v/>
      </c>
      <c r="BE66" s="139" t="str" cm="1">
        <f t="array" ref="BE66">IF(OR(BB66="",Y66="",AZ66="",W66="",BA66="",X66=""),"",_xlfn.IFS((IFERROR(VALUE(TRIM(SUBSTITUTE(BB66,CHAR(160),""))),0))&gt;(IFERROR(VALUE(TRIM(SUBSTITUTE(Y66,CHAR(160),""))),0)),"KO : Le montant retenu TTC est supérieur au montant présenté TTC. Merci de revoir la ligne de dépense ou plafonner son montant.",(IFERROR(VALUE(TRIM(SUBSTITUTE(AZ66,CHAR(160),""))),0))&gt;(IFERROR(VALUE(TRIM(SUBSTITUTE(W66,CHAR(160),""))),0)),"Attention : Le montant retenu HT est supérieur au montant HT présenté. Merci de revoir la ligne de dépense,plafonner son montant,ou justifier la reventillation HT/TVA.",(IFERROR(VALUE(TRIM(SUBSTITUTE(BA66,CHAR(160),""))),0))&gt;(IFERROR(VALUE(TRIM(SUBSTITUTE(X66,CHAR(160),""))),0)),"Attention : Le montant TVA retenu est supérieur au montant TVA présenté. Merci de revoir la ligne de dépense,plafonner son montant,ou justifier la reventillation HT/TVA.",(IFERROR(VALUE(TRIM(SUBSTITUTE(Y66,CHAR(160),""))),0))=0,"",(IFERROR(VALUE(TRIM(SUBSTITUTE(BB66,CHAR(160),""))),0))=(IFERROR(VALUE(TRIM(SUBSTITUTE(Y66,CHAR(160),""))),0)),"OK",
OR((IFERROR(VALUE(TRIM(SUBSTITUTE(BB66,CHAR(160),""))),0))=0,(IFERROR(VALUE(TRIM(SUBSTITUTE(AZ66,CHAR(160),""))),0))=0),"Attention : montant présenté entièrement écarté",(IFERROR(VALUE(TRIM(SUBSTITUTE(BB66,CHAR(160),""))),0))&lt;(IFERROR(VALUE(TRIM(SUBSTITUTE(Y66,CHAR(160),""))),0)),"Attention : montant présenté partiellement écarté",TRUE,""))</f>
        <v/>
      </c>
      <c r="BF66" s="33" t="str">
        <f t="shared" si="57"/>
        <v/>
      </c>
      <c r="BG66" s="33" t="str">
        <f t="shared" si="58"/>
        <v/>
      </c>
      <c r="BH66" s="10" t="str">
        <f t="shared" si="59"/>
        <v/>
      </c>
    </row>
    <row r="67" spans="1:60" ht="15" customHeight="1">
      <c r="A67" s="52">
        <v>56</v>
      </c>
      <c r="B67" s="539"/>
      <c r="C67" s="117"/>
      <c r="D67" s="118"/>
      <c r="E67" s="117"/>
      <c r="F67" s="117"/>
      <c r="G67" s="117"/>
      <c r="H67" s="117"/>
      <c r="I67" s="117"/>
      <c r="J67" s="117"/>
      <c r="K67" s="117"/>
      <c r="L67" s="117"/>
      <c r="M67" s="100"/>
      <c r="N67" s="4"/>
      <c r="O67" s="27" t="str">
        <f t="shared" si="30"/>
        <v/>
      </c>
      <c r="P67" s="5"/>
      <c r="Q67" s="4"/>
      <c r="R67" s="27" t="str">
        <f t="shared" si="31"/>
        <v/>
      </c>
      <c r="S67" s="6"/>
      <c r="T67" s="4"/>
      <c r="U67" s="101" t="str">
        <f t="shared" si="32"/>
        <v/>
      </c>
      <c r="V67" s="110"/>
      <c r="W67" s="109" t="str" cm="1">
        <f t="array" ref="W67">IF((_xlfn.IFS(TRIM(SUBSTITUTE(V67,CHAR(160),""))="Devis 1",IFERROR(VALUE(TRIM(SUBSTITUTE(M67,CHAR(160),""))),0),TRIM(SUBSTITUTE(V67,CHAR(160),""))="Devis 2",IFERROR(VALUE(TRIM(SUBSTITUTE(P67,CHAR(160),""))),0),TRIM(SUBSTITUTE(V67,CHAR(160),""))="Devis 3",IFERROR(VALUE(TRIM(SUBSTITUTE(S67,CHAR(160),""))),0),TRUE,0)*IFERROR(VALUE(TRIM(SUBSTITUTE(D67,CHAR(160),""))),0))=0,"",_xlfn.IFS(TRIM(SUBSTITUTE(V67,CHAR(160),""))="Devis 1",IFERROR(VALUE(TRIM(SUBSTITUTE(M67,CHAR(160),""))),0),TRIM(SUBSTITUTE(V67,CHAR(160),""))="Devis 2",IFERROR(VALUE(TRIM(SUBSTITUTE(P67,CHAR(160),""))),0),TRIM(SUBSTITUTE(V67,CHAR(160),""))="Devis 3",IFERROR(VALUE(TRIM(SUBSTITUTE(S67,CHAR(160),""))),0),TRUE,0)*IFERROR(VALUE(TRIM(SUBSTITUTE(D67,CHAR(160),""))),0))</f>
        <v/>
      </c>
      <c r="X67" s="54" t="str" cm="1">
        <f t="array" ref="X67">IF(_xlfn.IFS(TRIM(SUBSTITUTE(V67,CHAR(160),""))="Devis 1",IFERROR(VALUE(TRIM(SUBSTITUTE(N67,CHAR(160),""))),0),TRIM(SUBSTITUTE(V67,CHAR(160),""))="Devis 2",IFERROR(VALUE(TRIM(SUBSTITUTE(Q67,CHAR(160),""))),0),TRIM(SUBSTITUTE(V67,CHAR(160),""))="Devis 3",IFERROR(VALUE(TRIM(SUBSTITUTE(T67,CHAR(160),""))),0),TRUE,0)*IFERROR(VALUE(TRIM(SUBSTITUTE(D67,CHAR(160),""))),0)=0,IF(W67&lt;&gt;"",0,""),_xlfn.IFS(TRIM(SUBSTITUTE(V67,CHAR(160),""))="Devis 1",IFERROR(VALUE(TRIM(SUBSTITUTE(N67,CHAR(160),""))),0),TRIM(SUBSTITUTE(V67,CHAR(160),""))="Devis 2",IFERROR(VALUE(TRIM(SUBSTITUTE(Q67,CHAR(160),""))),0),TRIM(SUBSTITUTE(V67,CHAR(160),""))="Devis 3",IFERROR(VALUE(TRIM(SUBSTITUTE(T67,CHAR(160),""))),0),TRUE,0)*IFERROR(VALUE(TRIM(SUBSTITUTE(D67,CHAR(160),""))),0))</f>
        <v/>
      </c>
      <c r="Y67" s="112" t="str">
        <f t="shared" si="33"/>
        <v/>
      </c>
      <c r="Z67" s="113"/>
      <c r="AA67" s="130" t="str">
        <f t="shared" si="34"/>
        <v/>
      </c>
      <c r="AB67" s="130" t="str">
        <f t="shared" si="35"/>
        <v/>
      </c>
      <c r="AC67" s="130" t="str">
        <f t="shared" si="36"/>
        <v/>
      </c>
      <c r="AD67" s="130" t="str">
        <f t="shared" si="37"/>
        <v/>
      </c>
      <c r="AE67" s="130" t="str">
        <f t="shared" si="38"/>
        <v/>
      </c>
      <c r="AF67" s="130" t="str">
        <f t="shared" si="39"/>
        <v/>
      </c>
      <c r="AG67" s="130" t="str">
        <f t="shared" si="40"/>
        <v/>
      </c>
      <c r="AH67" s="130" t="str">
        <f t="shared" si="41"/>
        <v/>
      </c>
      <c r="AI67" s="130"/>
      <c r="AJ67" s="130" t="str">
        <f t="shared" si="42"/>
        <v/>
      </c>
      <c r="AK67" s="130" t="str">
        <f t="shared" si="43"/>
        <v/>
      </c>
      <c r="AL67" s="29" t="str">
        <f t="shared" si="44"/>
        <v/>
      </c>
      <c r="AM67" s="9" t="str">
        <f t="shared" si="45"/>
        <v/>
      </c>
      <c r="AN67" s="27" t="str">
        <f t="shared" si="46"/>
        <v/>
      </c>
      <c r="AO67" s="30" t="str">
        <f t="shared" si="47"/>
        <v/>
      </c>
      <c r="AP67" s="9" t="str">
        <f t="shared" si="48"/>
        <v/>
      </c>
      <c r="AQ67" s="27" t="str">
        <f t="shared" si="49"/>
        <v/>
      </c>
      <c r="AR67" s="31" t="str">
        <f t="shared" si="50"/>
        <v/>
      </c>
      <c r="AS67" s="9" t="str">
        <f t="shared" si="51"/>
        <v/>
      </c>
      <c r="AT67" s="32" t="str">
        <f t="shared" si="52"/>
        <v/>
      </c>
      <c r="AU67" s="28" t="str">
        <f t="shared" si="53"/>
        <v/>
      </c>
      <c r="AV67" s="136"/>
      <c r="AW67" s="33" t="str">
        <f t="shared" si="54"/>
        <v/>
      </c>
      <c r="AX67" s="33" t="str">
        <f t="shared" si="55"/>
        <v/>
      </c>
      <c r="AY67" s="33" t="str">
        <f t="shared" si="56"/>
        <v/>
      </c>
      <c r="AZ67" s="55" t="str" cm="1">
        <f t="array" ref="AZ67">IF($AC67="","",IF((IFERROR(_xlfn.IFS($AU67="Devis 1",(IFERROR(VALUE(TRIM(SUBSTITUTE(AL67,CHAR(160),""))),0)),$AU67="Devis 2",(IFERROR(VALUE(TRIM(SUBSTITUTE(AO67,CHAR(160),""))),0)),$AU67="Devis 3",(IFERROR(VALUE(TRIM(SUBSTITUTE(AR67,CHAR(160),""))),0))),0))*(IFERROR(VALUE(TRIM(SUBSTITUTE($AC67,CHAR(160),""))),0))=0,"",(IFERROR(_xlfn.IFS($AU67="Devis 1",(IFERROR(VALUE(TRIM(SUBSTITUTE(AL67,CHAR(160),""))),0)),$AU67="Devis 2",(IFERROR(VALUE(TRIM(SUBSTITUTE(AO67,CHAR(160),""))),0)),$AU67="Devis 3",(IFERROR(VALUE(TRIM(SUBSTITUTE(AR67,CHAR(160),""))),0))),0))*(IFERROR(VALUE(TRIM(SUBSTITUTE($AC67,CHAR(160),""))),0))))</f>
        <v/>
      </c>
      <c r="BA67" s="55" t="str" cm="1">
        <f t="array" ref="BA67">IF($AC67="","",IF((IFERROR(_xlfn.IFS(TRIM(SUBSTITUTE($AU67,CHAR(160),""))="Devis 1", IFERROR(VALUE(TRIM(SUBSTITUTE(AM67,CHAR(160),""))),0),TRIM(SUBSTITUTE($AU67,CHAR(160),""))="Devis 2", IFERROR(VALUE(TRIM(SUBSTITUTE(AP67,CHAR(160),""))),0),TRIM(SUBSTITUTE($AU67,CHAR(160),""))="Devis 3", IFERROR(VALUE(TRIM(SUBSTITUTE(AS67,CHAR(160),""))),0)),0) * IFERROR(VALUE(TRIM(SUBSTITUTE($AC67,CHAR(160),""))),0)) = 0,IF(AZ67&lt;&gt;"",0,""),(IFERROR(_xlfn.IFS(TRIM(SUBSTITUTE($AU67,CHAR(160),""))="Devis 1", IFERROR(VALUE(TRIM(SUBSTITUTE(AM67,CHAR(160),""))),0),TRIM(SUBSTITUTE($AU67,CHAR(160),""))="Devis 2", IFERROR(VALUE(TRIM(SUBSTITUTE(AP67,CHAR(160),""))),0),TRIM(SUBSTITUTE($AU67,CHAR(160),""))="Devis 3", IFERROR(VALUE(TRIM(SUBSTITUTE(AS67,CHAR(160),""))),0)),0) * IFERROR(VALUE(TRIM(SUBSTITUTE($AC67,CHAR(160),""))),0))))</f>
        <v/>
      </c>
      <c r="BB67" s="55" t="str" cm="1">
        <f t="array" ref="BB67">IF($AC67="","",IF(IFERROR(_xlfn.IFS($AU67="Devis 1",IFERROR(VALUE(TRIM(SUBSTITUTE(AN67,CHAR(160),""))),0),$AU67="Devis 2",IFERROR(VALUE(TRIM(SUBSTITUTE(AQ67,CHAR(160),""))),0),$AU67="Devis 3",IFERROR(VALUE(TRIM(SUBSTITUTE(AT67,CHAR(160),""))),0)),0)*IFERROR(VALUE(TRIM(SUBSTITUTE($AC67,CHAR(160),""))),0)=0,"",IFERROR(_xlfn.IFS($AU67="Devis 1",IFERROR(VALUE(TRIM(SUBSTITUTE(AN67,CHAR(160),""))),0),$AU67="Devis 2",IFERROR(VALUE(TRIM(SUBSTITUTE(AQ67,CHAR(160),""))),0),$AU67="Devis 3",IFERROR(VALUE(TRIM(SUBSTITUTE(AT67,CHAR(160),""))),0)),0)*IFERROR(VALUE(TRIM(SUBSTITUTE($AC67,CHAR(160),""))),0)))</f>
        <v/>
      </c>
      <c r="BC67" s="34"/>
      <c r="BD67" s="8" t="str" cm="1">
        <f t="array" ref="BD67">IF(OR(BB67="",AY67="",AZ67="",AW67="",BA67="",AX67=""),"",_xlfn.IFS((IFERROR(VALUE(TRIM(SUBSTITUTE(BB67,CHAR(160),""))),0))&gt;(IFERROR(VALUE(TRIM(SUBSTITUTE(AY67,CHAR(160),""))),0)),"KO : Le montant retenu TTC est supérieur au montant raisonnable TTC. Merci de revoir la ligne de dépense ou plafonner son montant.",(IFERROR(VALUE(TRIM(SUBSTITUTE(AZ67,CHAR(160),""))),0))&gt;(IFERROR(VALUE(TRIM(SUBSTITUTE(AW67,CHAR(160),""))),0)),"Attention : Le montant retenu HT est supérieur au montant HT raisonnable. Merci de revoir la ligne de dépense, plafonner son montant, ou justifier la reventillation HT / TVA.",(IFERROR(VALUE(TRIM(SUBSTITUTE(BA67,CHAR(160),""))),0))&gt;(IFERROR(VALUE(TRIM(SUBSTITUTE(AX67,CHAR(160),""))),0)),"Attention : Le montant TVA retenu est supérieur au montant TVA raisonnable. Merci de revoir la ligne de dépense, plafonner son montant, ou justifier la reventillation HT / TVA.",(IFERROR(VALUE(TRIM(SUBSTITUTE(BB67,CHAR(160),""))),0))=0,"",(IFERROR(VALUE(TRIM(SUBSTITUTE(AY67,CHAR(160),""))),0))=(IFERROR(VALUE(TRIM(SUBSTITUTE(BB67,CHAR(160),""))),0)),"OK",(IFERROR(VALUE(TRIM(SUBSTITUTE(AY67,CHAR(160),""))),0))&gt;(IFERROR(VALUE(TRIM(SUBSTITUTE(BB67,CHAR(160),""))),0))," OK : Montant instruit inférieur au montant raisonnable.",TRUE,""))</f>
        <v/>
      </c>
      <c r="BE67" s="139" t="str" cm="1">
        <f t="array" ref="BE67">IF(OR(BB67="",Y67="",AZ67="",W67="",BA67="",X67=""),"",_xlfn.IFS((IFERROR(VALUE(TRIM(SUBSTITUTE(BB67,CHAR(160),""))),0))&gt;(IFERROR(VALUE(TRIM(SUBSTITUTE(Y67,CHAR(160),""))),0)),"KO : Le montant retenu TTC est supérieur au montant présenté TTC. Merci de revoir la ligne de dépense ou plafonner son montant.",(IFERROR(VALUE(TRIM(SUBSTITUTE(AZ67,CHAR(160),""))),0))&gt;(IFERROR(VALUE(TRIM(SUBSTITUTE(W67,CHAR(160),""))),0)),"Attention : Le montant retenu HT est supérieur au montant HT présenté. Merci de revoir la ligne de dépense,plafonner son montant,ou justifier la reventillation HT/TVA.",(IFERROR(VALUE(TRIM(SUBSTITUTE(BA67,CHAR(160),""))),0))&gt;(IFERROR(VALUE(TRIM(SUBSTITUTE(X67,CHAR(160),""))),0)),"Attention : Le montant TVA retenu est supérieur au montant TVA présenté. Merci de revoir la ligne de dépense,plafonner son montant,ou justifier la reventillation HT/TVA.",(IFERROR(VALUE(TRIM(SUBSTITUTE(Y67,CHAR(160),""))),0))=0,"",(IFERROR(VALUE(TRIM(SUBSTITUTE(BB67,CHAR(160),""))),0))=(IFERROR(VALUE(TRIM(SUBSTITUTE(Y67,CHAR(160),""))),0)),"OK",
OR((IFERROR(VALUE(TRIM(SUBSTITUTE(BB67,CHAR(160),""))),0))=0,(IFERROR(VALUE(TRIM(SUBSTITUTE(AZ67,CHAR(160),""))),0))=0),"Attention : montant présenté entièrement écarté",(IFERROR(VALUE(TRIM(SUBSTITUTE(BB67,CHAR(160),""))),0))&lt;(IFERROR(VALUE(TRIM(SUBSTITUTE(Y67,CHAR(160),""))),0)),"Attention : montant présenté partiellement écarté",TRUE,""))</f>
        <v/>
      </c>
      <c r="BF67" s="33" t="str">
        <f t="shared" si="57"/>
        <v/>
      </c>
      <c r="BG67" s="33" t="str">
        <f t="shared" si="58"/>
        <v/>
      </c>
      <c r="BH67" s="10" t="str">
        <f t="shared" si="59"/>
        <v/>
      </c>
    </row>
    <row r="68" spans="1:60" ht="15" customHeight="1">
      <c r="A68" s="52">
        <v>57</v>
      </c>
      <c r="B68" s="539"/>
      <c r="C68" s="117"/>
      <c r="D68" s="118"/>
      <c r="E68" s="117"/>
      <c r="F68" s="117"/>
      <c r="G68" s="117"/>
      <c r="H68" s="117"/>
      <c r="I68" s="117"/>
      <c r="J68" s="117"/>
      <c r="K68" s="117"/>
      <c r="L68" s="117"/>
      <c r="M68" s="100"/>
      <c r="N68" s="4"/>
      <c r="O68" s="27" t="str">
        <f t="shared" si="30"/>
        <v/>
      </c>
      <c r="P68" s="5"/>
      <c r="Q68" s="4"/>
      <c r="R68" s="27" t="str">
        <f t="shared" si="31"/>
        <v/>
      </c>
      <c r="S68" s="6"/>
      <c r="T68" s="4"/>
      <c r="U68" s="101" t="str">
        <f t="shared" si="32"/>
        <v/>
      </c>
      <c r="V68" s="110"/>
      <c r="W68" s="109" t="str" cm="1">
        <f t="array" ref="W68">IF((_xlfn.IFS(TRIM(SUBSTITUTE(V68,CHAR(160),""))="Devis 1",IFERROR(VALUE(TRIM(SUBSTITUTE(M68,CHAR(160),""))),0),TRIM(SUBSTITUTE(V68,CHAR(160),""))="Devis 2",IFERROR(VALUE(TRIM(SUBSTITUTE(P68,CHAR(160),""))),0),TRIM(SUBSTITUTE(V68,CHAR(160),""))="Devis 3",IFERROR(VALUE(TRIM(SUBSTITUTE(S68,CHAR(160),""))),0),TRUE,0)*IFERROR(VALUE(TRIM(SUBSTITUTE(D68,CHAR(160),""))),0))=0,"",_xlfn.IFS(TRIM(SUBSTITUTE(V68,CHAR(160),""))="Devis 1",IFERROR(VALUE(TRIM(SUBSTITUTE(M68,CHAR(160),""))),0),TRIM(SUBSTITUTE(V68,CHAR(160),""))="Devis 2",IFERROR(VALUE(TRIM(SUBSTITUTE(P68,CHAR(160),""))),0),TRIM(SUBSTITUTE(V68,CHAR(160),""))="Devis 3",IFERROR(VALUE(TRIM(SUBSTITUTE(S68,CHAR(160),""))),0),TRUE,0)*IFERROR(VALUE(TRIM(SUBSTITUTE(D68,CHAR(160),""))),0))</f>
        <v/>
      </c>
      <c r="X68" s="54" t="str" cm="1">
        <f t="array" ref="X68">IF(_xlfn.IFS(TRIM(SUBSTITUTE(V68,CHAR(160),""))="Devis 1",IFERROR(VALUE(TRIM(SUBSTITUTE(N68,CHAR(160),""))),0),TRIM(SUBSTITUTE(V68,CHAR(160),""))="Devis 2",IFERROR(VALUE(TRIM(SUBSTITUTE(Q68,CHAR(160),""))),0),TRIM(SUBSTITUTE(V68,CHAR(160),""))="Devis 3",IFERROR(VALUE(TRIM(SUBSTITUTE(T68,CHAR(160),""))),0),TRUE,0)*IFERROR(VALUE(TRIM(SUBSTITUTE(D68,CHAR(160),""))),0)=0,IF(W68&lt;&gt;"",0,""),_xlfn.IFS(TRIM(SUBSTITUTE(V68,CHAR(160),""))="Devis 1",IFERROR(VALUE(TRIM(SUBSTITUTE(N68,CHAR(160),""))),0),TRIM(SUBSTITUTE(V68,CHAR(160),""))="Devis 2",IFERROR(VALUE(TRIM(SUBSTITUTE(Q68,CHAR(160),""))),0),TRIM(SUBSTITUTE(V68,CHAR(160),""))="Devis 3",IFERROR(VALUE(TRIM(SUBSTITUTE(T68,CHAR(160),""))),0),TRUE,0)*IFERROR(VALUE(TRIM(SUBSTITUTE(D68,CHAR(160),""))),0))</f>
        <v/>
      </c>
      <c r="Y68" s="112" t="str">
        <f t="shared" si="33"/>
        <v/>
      </c>
      <c r="Z68" s="113"/>
      <c r="AA68" s="130" t="str">
        <f t="shared" si="34"/>
        <v/>
      </c>
      <c r="AB68" s="130" t="str">
        <f t="shared" si="35"/>
        <v/>
      </c>
      <c r="AC68" s="130" t="str">
        <f t="shared" si="36"/>
        <v/>
      </c>
      <c r="AD68" s="130" t="str">
        <f t="shared" si="37"/>
        <v/>
      </c>
      <c r="AE68" s="130" t="str">
        <f t="shared" si="38"/>
        <v/>
      </c>
      <c r="AF68" s="130" t="str">
        <f t="shared" si="39"/>
        <v/>
      </c>
      <c r="AG68" s="130" t="str">
        <f t="shared" si="40"/>
        <v/>
      </c>
      <c r="AH68" s="130" t="str">
        <f t="shared" si="41"/>
        <v/>
      </c>
      <c r="AI68" s="130"/>
      <c r="AJ68" s="130" t="str">
        <f t="shared" si="42"/>
        <v/>
      </c>
      <c r="AK68" s="130" t="str">
        <f t="shared" si="43"/>
        <v/>
      </c>
      <c r="AL68" s="29" t="str">
        <f t="shared" si="44"/>
        <v/>
      </c>
      <c r="AM68" s="9" t="str">
        <f t="shared" si="45"/>
        <v/>
      </c>
      <c r="AN68" s="27" t="str">
        <f t="shared" si="46"/>
        <v/>
      </c>
      <c r="AO68" s="30" t="str">
        <f t="shared" si="47"/>
        <v/>
      </c>
      <c r="AP68" s="9" t="str">
        <f t="shared" si="48"/>
        <v/>
      </c>
      <c r="AQ68" s="27" t="str">
        <f t="shared" si="49"/>
        <v/>
      </c>
      <c r="AR68" s="31" t="str">
        <f t="shared" si="50"/>
        <v/>
      </c>
      <c r="AS68" s="9" t="str">
        <f t="shared" si="51"/>
        <v/>
      </c>
      <c r="AT68" s="32" t="str">
        <f t="shared" si="52"/>
        <v/>
      </c>
      <c r="AU68" s="28" t="str">
        <f t="shared" si="53"/>
        <v/>
      </c>
      <c r="AV68" s="136"/>
      <c r="AW68" s="33" t="str">
        <f t="shared" si="54"/>
        <v/>
      </c>
      <c r="AX68" s="33" t="str">
        <f t="shared" si="55"/>
        <v/>
      </c>
      <c r="AY68" s="33" t="str">
        <f t="shared" si="56"/>
        <v/>
      </c>
      <c r="AZ68" s="55" t="str" cm="1">
        <f t="array" ref="AZ68">IF($AC68="","",IF((IFERROR(_xlfn.IFS($AU68="Devis 1",(IFERROR(VALUE(TRIM(SUBSTITUTE(AL68,CHAR(160),""))),0)),$AU68="Devis 2",(IFERROR(VALUE(TRIM(SUBSTITUTE(AO68,CHAR(160),""))),0)),$AU68="Devis 3",(IFERROR(VALUE(TRIM(SUBSTITUTE(AR68,CHAR(160),""))),0))),0))*(IFERROR(VALUE(TRIM(SUBSTITUTE($AC68,CHAR(160),""))),0))=0,"",(IFERROR(_xlfn.IFS($AU68="Devis 1",(IFERROR(VALUE(TRIM(SUBSTITUTE(AL68,CHAR(160),""))),0)),$AU68="Devis 2",(IFERROR(VALUE(TRIM(SUBSTITUTE(AO68,CHAR(160),""))),0)),$AU68="Devis 3",(IFERROR(VALUE(TRIM(SUBSTITUTE(AR68,CHAR(160),""))),0))),0))*(IFERROR(VALUE(TRIM(SUBSTITUTE($AC68,CHAR(160),""))),0))))</f>
        <v/>
      </c>
      <c r="BA68" s="55" t="str" cm="1">
        <f t="array" ref="BA68">IF($AC68="","",IF((IFERROR(_xlfn.IFS(TRIM(SUBSTITUTE($AU68,CHAR(160),""))="Devis 1", IFERROR(VALUE(TRIM(SUBSTITUTE(AM68,CHAR(160),""))),0),TRIM(SUBSTITUTE($AU68,CHAR(160),""))="Devis 2", IFERROR(VALUE(TRIM(SUBSTITUTE(AP68,CHAR(160),""))),0),TRIM(SUBSTITUTE($AU68,CHAR(160),""))="Devis 3", IFERROR(VALUE(TRIM(SUBSTITUTE(AS68,CHAR(160),""))),0)),0) * IFERROR(VALUE(TRIM(SUBSTITUTE($AC68,CHAR(160),""))),0)) = 0,IF(AZ68&lt;&gt;"",0,""),(IFERROR(_xlfn.IFS(TRIM(SUBSTITUTE($AU68,CHAR(160),""))="Devis 1", IFERROR(VALUE(TRIM(SUBSTITUTE(AM68,CHAR(160),""))),0),TRIM(SUBSTITUTE($AU68,CHAR(160),""))="Devis 2", IFERROR(VALUE(TRIM(SUBSTITUTE(AP68,CHAR(160),""))),0),TRIM(SUBSTITUTE($AU68,CHAR(160),""))="Devis 3", IFERROR(VALUE(TRIM(SUBSTITUTE(AS68,CHAR(160),""))),0)),0) * IFERROR(VALUE(TRIM(SUBSTITUTE($AC68,CHAR(160),""))),0))))</f>
        <v/>
      </c>
      <c r="BB68" s="55" t="str" cm="1">
        <f t="array" ref="BB68">IF($AC68="","",IF(IFERROR(_xlfn.IFS($AU68="Devis 1",IFERROR(VALUE(TRIM(SUBSTITUTE(AN68,CHAR(160),""))),0),$AU68="Devis 2",IFERROR(VALUE(TRIM(SUBSTITUTE(AQ68,CHAR(160),""))),0),$AU68="Devis 3",IFERROR(VALUE(TRIM(SUBSTITUTE(AT68,CHAR(160),""))),0)),0)*IFERROR(VALUE(TRIM(SUBSTITUTE($AC68,CHAR(160),""))),0)=0,"",IFERROR(_xlfn.IFS($AU68="Devis 1",IFERROR(VALUE(TRIM(SUBSTITUTE(AN68,CHAR(160),""))),0),$AU68="Devis 2",IFERROR(VALUE(TRIM(SUBSTITUTE(AQ68,CHAR(160),""))),0),$AU68="Devis 3",IFERROR(VALUE(TRIM(SUBSTITUTE(AT68,CHAR(160),""))),0)),0)*IFERROR(VALUE(TRIM(SUBSTITUTE($AC68,CHAR(160),""))),0)))</f>
        <v/>
      </c>
      <c r="BC68" s="34"/>
      <c r="BD68" s="8" t="str" cm="1">
        <f t="array" ref="BD68">IF(OR(BB68="",AY68="",AZ68="",AW68="",BA68="",AX68=""),"",_xlfn.IFS((IFERROR(VALUE(TRIM(SUBSTITUTE(BB68,CHAR(160),""))),0))&gt;(IFERROR(VALUE(TRIM(SUBSTITUTE(AY68,CHAR(160),""))),0)),"KO : Le montant retenu TTC est supérieur au montant raisonnable TTC. Merci de revoir la ligne de dépense ou plafonner son montant.",(IFERROR(VALUE(TRIM(SUBSTITUTE(AZ68,CHAR(160),""))),0))&gt;(IFERROR(VALUE(TRIM(SUBSTITUTE(AW68,CHAR(160),""))),0)),"Attention : Le montant retenu HT est supérieur au montant HT raisonnable. Merci de revoir la ligne de dépense, plafonner son montant, ou justifier la reventillation HT / TVA.",(IFERROR(VALUE(TRIM(SUBSTITUTE(BA68,CHAR(160),""))),0))&gt;(IFERROR(VALUE(TRIM(SUBSTITUTE(AX68,CHAR(160),""))),0)),"Attention : Le montant TVA retenu est supérieur au montant TVA raisonnable. Merci de revoir la ligne de dépense, plafonner son montant, ou justifier la reventillation HT / TVA.",(IFERROR(VALUE(TRIM(SUBSTITUTE(BB68,CHAR(160),""))),0))=0,"",(IFERROR(VALUE(TRIM(SUBSTITUTE(AY68,CHAR(160),""))),0))=(IFERROR(VALUE(TRIM(SUBSTITUTE(BB68,CHAR(160),""))),0)),"OK",(IFERROR(VALUE(TRIM(SUBSTITUTE(AY68,CHAR(160),""))),0))&gt;(IFERROR(VALUE(TRIM(SUBSTITUTE(BB68,CHAR(160),""))),0))," OK : Montant instruit inférieur au montant raisonnable.",TRUE,""))</f>
        <v/>
      </c>
      <c r="BE68" s="139" t="str" cm="1">
        <f t="array" ref="BE68">IF(OR(BB68="",Y68="",AZ68="",W68="",BA68="",X68=""),"",_xlfn.IFS((IFERROR(VALUE(TRIM(SUBSTITUTE(BB68,CHAR(160),""))),0))&gt;(IFERROR(VALUE(TRIM(SUBSTITUTE(Y68,CHAR(160),""))),0)),"KO : Le montant retenu TTC est supérieur au montant présenté TTC. Merci de revoir la ligne de dépense ou plafonner son montant.",(IFERROR(VALUE(TRIM(SUBSTITUTE(AZ68,CHAR(160),""))),0))&gt;(IFERROR(VALUE(TRIM(SUBSTITUTE(W68,CHAR(160),""))),0)),"Attention : Le montant retenu HT est supérieur au montant HT présenté. Merci de revoir la ligne de dépense,plafonner son montant,ou justifier la reventillation HT/TVA.",(IFERROR(VALUE(TRIM(SUBSTITUTE(BA68,CHAR(160),""))),0))&gt;(IFERROR(VALUE(TRIM(SUBSTITUTE(X68,CHAR(160),""))),0)),"Attention : Le montant TVA retenu est supérieur au montant TVA présenté. Merci de revoir la ligne de dépense,plafonner son montant,ou justifier la reventillation HT/TVA.",(IFERROR(VALUE(TRIM(SUBSTITUTE(Y68,CHAR(160),""))),0))=0,"",(IFERROR(VALUE(TRIM(SUBSTITUTE(BB68,CHAR(160),""))),0))=(IFERROR(VALUE(TRIM(SUBSTITUTE(Y68,CHAR(160),""))),0)),"OK",
OR((IFERROR(VALUE(TRIM(SUBSTITUTE(BB68,CHAR(160),""))),0))=0,(IFERROR(VALUE(TRIM(SUBSTITUTE(AZ68,CHAR(160),""))),0))=0),"Attention : montant présenté entièrement écarté",(IFERROR(VALUE(TRIM(SUBSTITUTE(BB68,CHAR(160),""))),0))&lt;(IFERROR(VALUE(TRIM(SUBSTITUTE(Y68,CHAR(160),""))),0)),"Attention : montant présenté partiellement écarté",TRUE,""))</f>
        <v/>
      </c>
      <c r="BF68" s="33" t="str">
        <f t="shared" si="57"/>
        <v/>
      </c>
      <c r="BG68" s="33" t="str">
        <f t="shared" si="58"/>
        <v/>
      </c>
      <c r="BH68" s="10" t="str">
        <f t="shared" si="59"/>
        <v/>
      </c>
    </row>
    <row r="69" spans="1:60" ht="15" customHeight="1">
      <c r="A69" s="52">
        <v>58</v>
      </c>
      <c r="B69" s="539"/>
      <c r="C69" s="117"/>
      <c r="D69" s="118"/>
      <c r="E69" s="117"/>
      <c r="F69" s="117"/>
      <c r="G69" s="117"/>
      <c r="H69" s="117"/>
      <c r="I69" s="117"/>
      <c r="J69" s="117"/>
      <c r="K69" s="117"/>
      <c r="L69" s="117"/>
      <c r="M69" s="100"/>
      <c r="N69" s="4"/>
      <c r="O69" s="27" t="str">
        <f t="shared" si="30"/>
        <v/>
      </c>
      <c r="P69" s="5"/>
      <c r="Q69" s="4"/>
      <c r="R69" s="27" t="str">
        <f t="shared" si="31"/>
        <v/>
      </c>
      <c r="S69" s="6"/>
      <c r="T69" s="4"/>
      <c r="U69" s="101" t="str">
        <f t="shared" si="32"/>
        <v/>
      </c>
      <c r="V69" s="110"/>
      <c r="W69" s="109" t="str" cm="1">
        <f t="array" ref="W69">IF((_xlfn.IFS(TRIM(SUBSTITUTE(V69,CHAR(160),""))="Devis 1",IFERROR(VALUE(TRIM(SUBSTITUTE(M69,CHAR(160),""))),0),TRIM(SUBSTITUTE(V69,CHAR(160),""))="Devis 2",IFERROR(VALUE(TRIM(SUBSTITUTE(P69,CHAR(160),""))),0),TRIM(SUBSTITUTE(V69,CHAR(160),""))="Devis 3",IFERROR(VALUE(TRIM(SUBSTITUTE(S69,CHAR(160),""))),0),TRUE,0)*IFERROR(VALUE(TRIM(SUBSTITUTE(D69,CHAR(160),""))),0))=0,"",_xlfn.IFS(TRIM(SUBSTITUTE(V69,CHAR(160),""))="Devis 1",IFERROR(VALUE(TRIM(SUBSTITUTE(M69,CHAR(160),""))),0),TRIM(SUBSTITUTE(V69,CHAR(160),""))="Devis 2",IFERROR(VALUE(TRIM(SUBSTITUTE(P69,CHAR(160),""))),0),TRIM(SUBSTITUTE(V69,CHAR(160),""))="Devis 3",IFERROR(VALUE(TRIM(SUBSTITUTE(S69,CHAR(160),""))),0),TRUE,0)*IFERROR(VALUE(TRIM(SUBSTITUTE(D69,CHAR(160),""))),0))</f>
        <v/>
      </c>
      <c r="X69" s="54" t="str" cm="1">
        <f t="array" ref="X69">IF(_xlfn.IFS(TRIM(SUBSTITUTE(V69,CHAR(160),""))="Devis 1",IFERROR(VALUE(TRIM(SUBSTITUTE(N69,CHAR(160),""))),0),TRIM(SUBSTITUTE(V69,CHAR(160),""))="Devis 2",IFERROR(VALUE(TRIM(SUBSTITUTE(Q69,CHAR(160),""))),0),TRIM(SUBSTITUTE(V69,CHAR(160),""))="Devis 3",IFERROR(VALUE(TRIM(SUBSTITUTE(T69,CHAR(160),""))),0),TRUE,0)*IFERROR(VALUE(TRIM(SUBSTITUTE(D69,CHAR(160),""))),0)=0,IF(W69&lt;&gt;"",0,""),_xlfn.IFS(TRIM(SUBSTITUTE(V69,CHAR(160),""))="Devis 1",IFERROR(VALUE(TRIM(SUBSTITUTE(N69,CHAR(160),""))),0),TRIM(SUBSTITUTE(V69,CHAR(160),""))="Devis 2",IFERROR(VALUE(TRIM(SUBSTITUTE(Q69,CHAR(160),""))),0),TRIM(SUBSTITUTE(V69,CHAR(160),""))="Devis 3",IFERROR(VALUE(TRIM(SUBSTITUTE(T69,CHAR(160),""))),0),TRUE,0)*IFERROR(VALUE(TRIM(SUBSTITUTE(D69,CHAR(160),""))),0))</f>
        <v/>
      </c>
      <c r="Y69" s="112" t="str">
        <f t="shared" si="33"/>
        <v/>
      </c>
      <c r="Z69" s="113"/>
      <c r="AA69" s="130" t="str">
        <f t="shared" si="34"/>
        <v/>
      </c>
      <c r="AB69" s="130" t="str">
        <f t="shared" si="35"/>
        <v/>
      </c>
      <c r="AC69" s="130" t="str">
        <f t="shared" si="36"/>
        <v/>
      </c>
      <c r="AD69" s="130" t="str">
        <f t="shared" si="37"/>
        <v/>
      </c>
      <c r="AE69" s="130" t="str">
        <f t="shared" si="38"/>
        <v/>
      </c>
      <c r="AF69" s="130" t="str">
        <f t="shared" si="39"/>
        <v/>
      </c>
      <c r="AG69" s="130" t="str">
        <f t="shared" si="40"/>
        <v/>
      </c>
      <c r="AH69" s="130" t="str">
        <f t="shared" si="41"/>
        <v/>
      </c>
      <c r="AI69" s="130"/>
      <c r="AJ69" s="130" t="str">
        <f t="shared" si="42"/>
        <v/>
      </c>
      <c r="AK69" s="130" t="str">
        <f t="shared" si="43"/>
        <v/>
      </c>
      <c r="AL69" s="29" t="str">
        <f t="shared" si="44"/>
        <v/>
      </c>
      <c r="AM69" s="9" t="str">
        <f t="shared" si="45"/>
        <v/>
      </c>
      <c r="AN69" s="27" t="str">
        <f t="shared" si="46"/>
        <v/>
      </c>
      <c r="AO69" s="30" t="str">
        <f t="shared" si="47"/>
        <v/>
      </c>
      <c r="AP69" s="9" t="str">
        <f t="shared" si="48"/>
        <v/>
      </c>
      <c r="AQ69" s="27" t="str">
        <f t="shared" si="49"/>
        <v/>
      </c>
      <c r="AR69" s="31" t="str">
        <f t="shared" si="50"/>
        <v/>
      </c>
      <c r="AS69" s="9" t="str">
        <f t="shared" si="51"/>
        <v/>
      </c>
      <c r="AT69" s="32" t="str">
        <f t="shared" si="52"/>
        <v/>
      </c>
      <c r="AU69" s="28" t="str">
        <f t="shared" si="53"/>
        <v/>
      </c>
      <c r="AV69" s="136"/>
      <c r="AW69" s="33" t="str">
        <f t="shared" si="54"/>
        <v/>
      </c>
      <c r="AX69" s="33" t="str">
        <f t="shared" si="55"/>
        <v/>
      </c>
      <c r="AY69" s="33" t="str">
        <f t="shared" si="56"/>
        <v/>
      </c>
      <c r="AZ69" s="55" t="str" cm="1">
        <f t="array" ref="AZ69">IF($AC69="","",IF((IFERROR(_xlfn.IFS($AU69="Devis 1",(IFERROR(VALUE(TRIM(SUBSTITUTE(AL69,CHAR(160),""))),0)),$AU69="Devis 2",(IFERROR(VALUE(TRIM(SUBSTITUTE(AO69,CHAR(160),""))),0)),$AU69="Devis 3",(IFERROR(VALUE(TRIM(SUBSTITUTE(AR69,CHAR(160),""))),0))),0))*(IFERROR(VALUE(TRIM(SUBSTITUTE($AC69,CHAR(160),""))),0))=0,"",(IFERROR(_xlfn.IFS($AU69="Devis 1",(IFERROR(VALUE(TRIM(SUBSTITUTE(AL69,CHAR(160),""))),0)),$AU69="Devis 2",(IFERROR(VALUE(TRIM(SUBSTITUTE(AO69,CHAR(160),""))),0)),$AU69="Devis 3",(IFERROR(VALUE(TRIM(SUBSTITUTE(AR69,CHAR(160),""))),0))),0))*(IFERROR(VALUE(TRIM(SUBSTITUTE($AC69,CHAR(160),""))),0))))</f>
        <v/>
      </c>
      <c r="BA69" s="55" t="str" cm="1">
        <f t="array" ref="BA69">IF($AC69="","",IF((IFERROR(_xlfn.IFS(TRIM(SUBSTITUTE($AU69,CHAR(160),""))="Devis 1", IFERROR(VALUE(TRIM(SUBSTITUTE(AM69,CHAR(160),""))),0),TRIM(SUBSTITUTE($AU69,CHAR(160),""))="Devis 2", IFERROR(VALUE(TRIM(SUBSTITUTE(AP69,CHAR(160),""))),0),TRIM(SUBSTITUTE($AU69,CHAR(160),""))="Devis 3", IFERROR(VALUE(TRIM(SUBSTITUTE(AS69,CHAR(160),""))),0)),0) * IFERROR(VALUE(TRIM(SUBSTITUTE($AC69,CHAR(160),""))),0)) = 0,IF(AZ69&lt;&gt;"",0,""),(IFERROR(_xlfn.IFS(TRIM(SUBSTITUTE($AU69,CHAR(160),""))="Devis 1", IFERROR(VALUE(TRIM(SUBSTITUTE(AM69,CHAR(160),""))),0),TRIM(SUBSTITUTE($AU69,CHAR(160),""))="Devis 2", IFERROR(VALUE(TRIM(SUBSTITUTE(AP69,CHAR(160),""))),0),TRIM(SUBSTITUTE($AU69,CHAR(160),""))="Devis 3", IFERROR(VALUE(TRIM(SUBSTITUTE(AS69,CHAR(160),""))),0)),0) * IFERROR(VALUE(TRIM(SUBSTITUTE($AC69,CHAR(160),""))),0))))</f>
        <v/>
      </c>
      <c r="BB69" s="55" t="str" cm="1">
        <f t="array" ref="BB69">IF($AC69="","",IF(IFERROR(_xlfn.IFS($AU69="Devis 1",IFERROR(VALUE(TRIM(SUBSTITUTE(AN69,CHAR(160),""))),0),$AU69="Devis 2",IFERROR(VALUE(TRIM(SUBSTITUTE(AQ69,CHAR(160),""))),0),$AU69="Devis 3",IFERROR(VALUE(TRIM(SUBSTITUTE(AT69,CHAR(160),""))),0)),0)*IFERROR(VALUE(TRIM(SUBSTITUTE($AC69,CHAR(160),""))),0)=0,"",IFERROR(_xlfn.IFS($AU69="Devis 1",IFERROR(VALUE(TRIM(SUBSTITUTE(AN69,CHAR(160),""))),0),$AU69="Devis 2",IFERROR(VALUE(TRIM(SUBSTITUTE(AQ69,CHAR(160),""))),0),$AU69="Devis 3",IFERROR(VALUE(TRIM(SUBSTITUTE(AT69,CHAR(160),""))),0)),0)*IFERROR(VALUE(TRIM(SUBSTITUTE($AC69,CHAR(160),""))),0)))</f>
        <v/>
      </c>
      <c r="BC69" s="34"/>
      <c r="BD69" s="8" t="str" cm="1">
        <f t="array" ref="BD69">IF(OR(BB69="",AY69="",AZ69="",AW69="",BA69="",AX69=""),"",_xlfn.IFS((IFERROR(VALUE(TRIM(SUBSTITUTE(BB69,CHAR(160),""))),0))&gt;(IFERROR(VALUE(TRIM(SUBSTITUTE(AY69,CHAR(160),""))),0)),"KO : Le montant retenu TTC est supérieur au montant raisonnable TTC. Merci de revoir la ligne de dépense ou plafonner son montant.",(IFERROR(VALUE(TRIM(SUBSTITUTE(AZ69,CHAR(160),""))),0))&gt;(IFERROR(VALUE(TRIM(SUBSTITUTE(AW69,CHAR(160),""))),0)),"Attention : Le montant retenu HT est supérieur au montant HT raisonnable. Merci de revoir la ligne de dépense, plafonner son montant, ou justifier la reventillation HT / TVA.",(IFERROR(VALUE(TRIM(SUBSTITUTE(BA69,CHAR(160),""))),0))&gt;(IFERROR(VALUE(TRIM(SUBSTITUTE(AX69,CHAR(160),""))),0)),"Attention : Le montant TVA retenu est supérieur au montant TVA raisonnable. Merci de revoir la ligne de dépense, plafonner son montant, ou justifier la reventillation HT / TVA.",(IFERROR(VALUE(TRIM(SUBSTITUTE(BB69,CHAR(160),""))),0))=0,"",(IFERROR(VALUE(TRIM(SUBSTITUTE(AY69,CHAR(160),""))),0))=(IFERROR(VALUE(TRIM(SUBSTITUTE(BB69,CHAR(160),""))),0)),"OK",(IFERROR(VALUE(TRIM(SUBSTITUTE(AY69,CHAR(160),""))),0))&gt;(IFERROR(VALUE(TRIM(SUBSTITUTE(BB69,CHAR(160),""))),0))," OK : Montant instruit inférieur au montant raisonnable.",TRUE,""))</f>
        <v/>
      </c>
      <c r="BE69" s="139" t="str" cm="1">
        <f t="array" ref="BE69">IF(OR(BB69="",Y69="",AZ69="",W69="",BA69="",X69=""),"",_xlfn.IFS((IFERROR(VALUE(TRIM(SUBSTITUTE(BB69,CHAR(160),""))),0))&gt;(IFERROR(VALUE(TRIM(SUBSTITUTE(Y69,CHAR(160),""))),0)),"KO : Le montant retenu TTC est supérieur au montant présenté TTC. Merci de revoir la ligne de dépense ou plafonner son montant.",(IFERROR(VALUE(TRIM(SUBSTITUTE(AZ69,CHAR(160),""))),0))&gt;(IFERROR(VALUE(TRIM(SUBSTITUTE(W69,CHAR(160),""))),0)),"Attention : Le montant retenu HT est supérieur au montant HT présenté. Merci de revoir la ligne de dépense,plafonner son montant,ou justifier la reventillation HT/TVA.",(IFERROR(VALUE(TRIM(SUBSTITUTE(BA69,CHAR(160),""))),0))&gt;(IFERROR(VALUE(TRIM(SUBSTITUTE(X69,CHAR(160),""))),0)),"Attention : Le montant TVA retenu est supérieur au montant TVA présenté. Merci de revoir la ligne de dépense,plafonner son montant,ou justifier la reventillation HT/TVA.",(IFERROR(VALUE(TRIM(SUBSTITUTE(Y69,CHAR(160),""))),0))=0,"",(IFERROR(VALUE(TRIM(SUBSTITUTE(BB69,CHAR(160),""))),0))=(IFERROR(VALUE(TRIM(SUBSTITUTE(Y69,CHAR(160),""))),0)),"OK",
OR((IFERROR(VALUE(TRIM(SUBSTITUTE(BB69,CHAR(160),""))),0))=0,(IFERROR(VALUE(TRIM(SUBSTITUTE(AZ69,CHAR(160),""))),0))=0),"Attention : montant présenté entièrement écarté",(IFERROR(VALUE(TRIM(SUBSTITUTE(BB69,CHAR(160),""))),0))&lt;(IFERROR(VALUE(TRIM(SUBSTITUTE(Y69,CHAR(160),""))),0)),"Attention : montant présenté partiellement écarté",TRUE,""))</f>
        <v/>
      </c>
      <c r="BF69" s="33" t="str">
        <f t="shared" si="57"/>
        <v/>
      </c>
      <c r="BG69" s="33" t="str">
        <f t="shared" si="58"/>
        <v/>
      </c>
      <c r="BH69" s="10" t="str">
        <f t="shared" si="59"/>
        <v/>
      </c>
    </row>
    <row r="70" spans="1:60" ht="15" customHeight="1">
      <c r="A70" s="52">
        <v>59</v>
      </c>
      <c r="B70" s="539"/>
      <c r="C70" s="117"/>
      <c r="D70" s="118"/>
      <c r="E70" s="117"/>
      <c r="F70" s="117"/>
      <c r="G70" s="117"/>
      <c r="H70" s="117"/>
      <c r="I70" s="117"/>
      <c r="J70" s="117"/>
      <c r="K70" s="117"/>
      <c r="L70" s="117"/>
      <c r="M70" s="100"/>
      <c r="N70" s="4"/>
      <c r="O70" s="27" t="str">
        <f t="shared" si="30"/>
        <v/>
      </c>
      <c r="P70" s="5"/>
      <c r="Q70" s="4"/>
      <c r="R70" s="27" t="str">
        <f t="shared" si="31"/>
        <v/>
      </c>
      <c r="S70" s="6"/>
      <c r="T70" s="4"/>
      <c r="U70" s="101" t="str">
        <f t="shared" si="32"/>
        <v/>
      </c>
      <c r="V70" s="110"/>
      <c r="W70" s="109" t="str" cm="1">
        <f t="array" ref="W70">IF((_xlfn.IFS(TRIM(SUBSTITUTE(V70,CHAR(160),""))="Devis 1",IFERROR(VALUE(TRIM(SUBSTITUTE(M70,CHAR(160),""))),0),TRIM(SUBSTITUTE(V70,CHAR(160),""))="Devis 2",IFERROR(VALUE(TRIM(SUBSTITUTE(P70,CHAR(160),""))),0),TRIM(SUBSTITUTE(V70,CHAR(160),""))="Devis 3",IFERROR(VALUE(TRIM(SUBSTITUTE(S70,CHAR(160),""))),0),TRUE,0)*IFERROR(VALUE(TRIM(SUBSTITUTE(D70,CHAR(160),""))),0))=0,"",_xlfn.IFS(TRIM(SUBSTITUTE(V70,CHAR(160),""))="Devis 1",IFERROR(VALUE(TRIM(SUBSTITUTE(M70,CHAR(160),""))),0),TRIM(SUBSTITUTE(V70,CHAR(160),""))="Devis 2",IFERROR(VALUE(TRIM(SUBSTITUTE(P70,CHAR(160),""))),0),TRIM(SUBSTITUTE(V70,CHAR(160),""))="Devis 3",IFERROR(VALUE(TRIM(SUBSTITUTE(S70,CHAR(160),""))),0),TRUE,0)*IFERROR(VALUE(TRIM(SUBSTITUTE(D70,CHAR(160),""))),0))</f>
        <v/>
      </c>
      <c r="X70" s="54" t="str" cm="1">
        <f t="array" ref="X70">IF(_xlfn.IFS(TRIM(SUBSTITUTE(V70,CHAR(160),""))="Devis 1",IFERROR(VALUE(TRIM(SUBSTITUTE(N70,CHAR(160),""))),0),TRIM(SUBSTITUTE(V70,CHAR(160),""))="Devis 2",IFERROR(VALUE(TRIM(SUBSTITUTE(Q70,CHAR(160),""))),0),TRIM(SUBSTITUTE(V70,CHAR(160),""))="Devis 3",IFERROR(VALUE(TRIM(SUBSTITUTE(T70,CHAR(160),""))),0),TRUE,0)*IFERROR(VALUE(TRIM(SUBSTITUTE(D70,CHAR(160),""))),0)=0,IF(W70&lt;&gt;"",0,""),_xlfn.IFS(TRIM(SUBSTITUTE(V70,CHAR(160),""))="Devis 1",IFERROR(VALUE(TRIM(SUBSTITUTE(N70,CHAR(160),""))),0),TRIM(SUBSTITUTE(V70,CHAR(160),""))="Devis 2",IFERROR(VALUE(TRIM(SUBSTITUTE(Q70,CHAR(160),""))),0),TRIM(SUBSTITUTE(V70,CHAR(160),""))="Devis 3",IFERROR(VALUE(TRIM(SUBSTITUTE(T70,CHAR(160),""))),0),TRUE,0)*IFERROR(VALUE(TRIM(SUBSTITUTE(D70,CHAR(160),""))),0))</f>
        <v/>
      </c>
      <c r="Y70" s="112" t="str">
        <f t="shared" si="33"/>
        <v/>
      </c>
      <c r="Z70" s="113"/>
      <c r="AA70" s="130" t="str">
        <f t="shared" si="34"/>
        <v/>
      </c>
      <c r="AB70" s="130" t="str">
        <f t="shared" si="35"/>
        <v/>
      </c>
      <c r="AC70" s="130" t="str">
        <f t="shared" si="36"/>
        <v/>
      </c>
      <c r="AD70" s="130" t="str">
        <f t="shared" si="37"/>
        <v/>
      </c>
      <c r="AE70" s="130" t="str">
        <f t="shared" si="38"/>
        <v/>
      </c>
      <c r="AF70" s="130" t="str">
        <f t="shared" si="39"/>
        <v/>
      </c>
      <c r="AG70" s="130" t="str">
        <f t="shared" si="40"/>
        <v/>
      </c>
      <c r="AH70" s="130" t="str">
        <f t="shared" si="41"/>
        <v/>
      </c>
      <c r="AI70" s="130"/>
      <c r="AJ70" s="130" t="str">
        <f t="shared" si="42"/>
        <v/>
      </c>
      <c r="AK70" s="130" t="str">
        <f t="shared" si="43"/>
        <v/>
      </c>
      <c r="AL70" s="29" t="str">
        <f t="shared" si="44"/>
        <v/>
      </c>
      <c r="AM70" s="9" t="str">
        <f t="shared" si="45"/>
        <v/>
      </c>
      <c r="AN70" s="27" t="str">
        <f t="shared" si="46"/>
        <v/>
      </c>
      <c r="AO70" s="30" t="str">
        <f t="shared" si="47"/>
        <v/>
      </c>
      <c r="AP70" s="9" t="str">
        <f t="shared" si="48"/>
        <v/>
      </c>
      <c r="AQ70" s="27" t="str">
        <f t="shared" si="49"/>
        <v/>
      </c>
      <c r="AR70" s="31" t="str">
        <f t="shared" si="50"/>
        <v/>
      </c>
      <c r="AS70" s="9" t="str">
        <f t="shared" si="51"/>
        <v/>
      </c>
      <c r="AT70" s="32" t="str">
        <f t="shared" si="52"/>
        <v/>
      </c>
      <c r="AU70" s="28" t="str">
        <f t="shared" si="53"/>
        <v/>
      </c>
      <c r="AV70" s="136"/>
      <c r="AW70" s="33" t="str">
        <f t="shared" si="54"/>
        <v/>
      </c>
      <c r="AX70" s="33" t="str">
        <f t="shared" si="55"/>
        <v/>
      </c>
      <c r="AY70" s="33" t="str">
        <f t="shared" si="56"/>
        <v/>
      </c>
      <c r="AZ70" s="55" t="str" cm="1">
        <f t="array" ref="AZ70">IF($AC70="","",IF((IFERROR(_xlfn.IFS($AU70="Devis 1",(IFERROR(VALUE(TRIM(SUBSTITUTE(AL70,CHAR(160),""))),0)),$AU70="Devis 2",(IFERROR(VALUE(TRIM(SUBSTITUTE(AO70,CHAR(160),""))),0)),$AU70="Devis 3",(IFERROR(VALUE(TRIM(SUBSTITUTE(AR70,CHAR(160),""))),0))),0))*(IFERROR(VALUE(TRIM(SUBSTITUTE($AC70,CHAR(160),""))),0))=0,"",(IFERROR(_xlfn.IFS($AU70="Devis 1",(IFERROR(VALUE(TRIM(SUBSTITUTE(AL70,CHAR(160),""))),0)),$AU70="Devis 2",(IFERROR(VALUE(TRIM(SUBSTITUTE(AO70,CHAR(160),""))),0)),$AU70="Devis 3",(IFERROR(VALUE(TRIM(SUBSTITUTE(AR70,CHAR(160),""))),0))),0))*(IFERROR(VALUE(TRIM(SUBSTITUTE($AC70,CHAR(160),""))),0))))</f>
        <v/>
      </c>
      <c r="BA70" s="55" t="str" cm="1">
        <f t="array" ref="BA70">IF($AC70="","",IF((IFERROR(_xlfn.IFS(TRIM(SUBSTITUTE($AU70,CHAR(160),""))="Devis 1", IFERROR(VALUE(TRIM(SUBSTITUTE(AM70,CHAR(160),""))),0),TRIM(SUBSTITUTE($AU70,CHAR(160),""))="Devis 2", IFERROR(VALUE(TRIM(SUBSTITUTE(AP70,CHAR(160),""))),0),TRIM(SUBSTITUTE($AU70,CHAR(160),""))="Devis 3", IFERROR(VALUE(TRIM(SUBSTITUTE(AS70,CHAR(160),""))),0)),0) * IFERROR(VALUE(TRIM(SUBSTITUTE($AC70,CHAR(160),""))),0)) = 0,IF(AZ70&lt;&gt;"",0,""),(IFERROR(_xlfn.IFS(TRIM(SUBSTITUTE($AU70,CHAR(160),""))="Devis 1", IFERROR(VALUE(TRIM(SUBSTITUTE(AM70,CHAR(160),""))),0),TRIM(SUBSTITUTE($AU70,CHAR(160),""))="Devis 2", IFERROR(VALUE(TRIM(SUBSTITUTE(AP70,CHAR(160),""))),0),TRIM(SUBSTITUTE($AU70,CHAR(160),""))="Devis 3", IFERROR(VALUE(TRIM(SUBSTITUTE(AS70,CHAR(160),""))),0)),0) * IFERROR(VALUE(TRIM(SUBSTITUTE($AC70,CHAR(160),""))),0))))</f>
        <v/>
      </c>
      <c r="BB70" s="55" t="str" cm="1">
        <f t="array" ref="BB70">IF($AC70="","",IF(IFERROR(_xlfn.IFS($AU70="Devis 1",IFERROR(VALUE(TRIM(SUBSTITUTE(AN70,CHAR(160),""))),0),$AU70="Devis 2",IFERROR(VALUE(TRIM(SUBSTITUTE(AQ70,CHAR(160),""))),0),$AU70="Devis 3",IFERROR(VALUE(TRIM(SUBSTITUTE(AT70,CHAR(160),""))),0)),0)*IFERROR(VALUE(TRIM(SUBSTITUTE($AC70,CHAR(160),""))),0)=0,"",IFERROR(_xlfn.IFS($AU70="Devis 1",IFERROR(VALUE(TRIM(SUBSTITUTE(AN70,CHAR(160),""))),0),$AU70="Devis 2",IFERROR(VALUE(TRIM(SUBSTITUTE(AQ70,CHAR(160),""))),0),$AU70="Devis 3",IFERROR(VALUE(TRIM(SUBSTITUTE(AT70,CHAR(160),""))),0)),0)*IFERROR(VALUE(TRIM(SUBSTITUTE($AC70,CHAR(160),""))),0)))</f>
        <v/>
      </c>
      <c r="BC70" s="34"/>
      <c r="BD70" s="8" t="str" cm="1">
        <f t="array" ref="BD70">IF(OR(BB70="",AY70="",AZ70="",AW70="",BA70="",AX70=""),"",_xlfn.IFS((IFERROR(VALUE(TRIM(SUBSTITUTE(BB70,CHAR(160),""))),0))&gt;(IFERROR(VALUE(TRIM(SUBSTITUTE(AY70,CHAR(160),""))),0)),"KO : Le montant retenu TTC est supérieur au montant raisonnable TTC. Merci de revoir la ligne de dépense ou plafonner son montant.",(IFERROR(VALUE(TRIM(SUBSTITUTE(AZ70,CHAR(160),""))),0))&gt;(IFERROR(VALUE(TRIM(SUBSTITUTE(AW70,CHAR(160),""))),0)),"Attention : Le montant retenu HT est supérieur au montant HT raisonnable. Merci de revoir la ligne de dépense, plafonner son montant, ou justifier la reventillation HT / TVA.",(IFERROR(VALUE(TRIM(SUBSTITUTE(BA70,CHAR(160),""))),0))&gt;(IFERROR(VALUE(TRIM(SUBSTITUTE(AX70,CHAR(160),""))),0)),"Attention : Le montant TVA retenu est supérieur au montant TVA raisonnable. Merci de revoir la ligne de dépense, plafonner son montant, ou justifier la reventillation HT / TVA.",(IFERROR(VALUE(TRIM(SUBSTITUTE(BB70,CHAR(160),""))),0))=0,"",(IFERROR(VALUE(TRIM(SUBSTITUTE(AY70,CHAR(160),""))),0))=(IFERROR(VALUE(TRIM(SUBSTITUTE(BB70,CHAR(160),""))),0)),"OK",(IFERROR(VALUE(TRIM(SUBSTITUTE(AY70,CHAR(160),""))),0))&gt;(IFERROR(VALUE(TRIM(SUBSTITUTE(BB70,CHAR(160),""))),0))," OK : Montant instruit inférieur au montant raisonnable.",TRUE,""))</f>
        <v/>
      </c>
      <c r="BE70" s="139" t="str" cm="1">
        <f t="array" ref="BE70">IF(OR(BB70="",Y70="",AZ70="",W70="",BA70="",X70=""),"",_xlfn.IFS((IFERROR(VALUE(TRIM(SUBSTITUTE(BB70,CHAR(160),""))),0))&gt;(IFERROR(VALUE(TRIM(SUBSTITUTE(Y70,CHAR(160),""))),0)),"KO : Le montant retenu TTC est supérieur au montant présenté TTC. Merci de revoir la ligne de dépense ou plafonner son montant.",(IFERROR(VALUE(TRIM(SUBSTITUTE(AZ70,CHAR(160),""))),0))&gt;(IFERROR(VALUE(TRIM(SUBSTITUTE(W70,CHAR(160),""))),0)),"Attention : Le montant retenu HT est supérieur au montant HT présenté. Merci de revoir la ligne de dépense,plafonner son montant,ou justifier la reventillation HT/TVA.",(IFERROR(VALUE(TRIM(SUBSTITUTE(BA70,CHAR(160),""))),0))&gt;(IFERROR(VALUE(TRIM(SUBSTITUTE(X70,CHAR(160),""))),0)),"Attention : Le montant TVA retenu est supérieur au montant TVA présenté. Merci de revoir la ligne de dépense,plafonner son montant,ou justifier la reventillation HT/TVA.",(IFERROR(VALUE(TRIM(SUBSTITUTE(Y70,CHAR(160),""))),0))=0,"",(IFERROR(VALUE(TRIM(SUBSTITUTE(BB70,CHAR(160),""))),0))=(IFERROR(VALUE(TRIM(SUBSTITUTE(Y70,CHAR(160),""))),0)),"OK",
OR((IFERROR(VALUE(TRIM(SUBSTITUTE(BB70,CHAR(160),""))),0))=0,(IFERROR(VALUE(TRIM(SUBSTITUTE(AZ70,CHAR(160),""))),0))=0),"Attention : montant présenté entièrement écarté",(IFERROR(VALUE(TRIM(SUBSTITUTE(BB70,CHAR(160),""))),0))&lt;(IFERROR(VALUE(TRIM(SUBSTITUTE(Y70,CHAR(160),""))),0)),"Attention : montant présenté partiellement écarté",TRUE,""))</f>
        <v/>
      </c>
      <c r="BF70" s="33" t="str">
        <f t="shared" si="57"/>
        <v/>
      </c>
      <c r="BG70" s="33" t="str">
        <f t="shared" si="58"/>
        <v/>
      </c>
      <c r="BH70" s="10" t="str">
        <f t="shared" si="59"/>
        <v/>
      </c>
    </row>
    <row r="71" spans="1:60" ht="15" customHeight="1">
      <c r="A71" s="52">
        <v>60</v>
      </c>
      <c r="B71" s="539"/>
      <c r="C71" s="117"/>
      <c r="D71" s="118"/>
      <c r="E71" s="117"/>
      <c r="F71" s="117"/>
      <c r="G71" s="117"/>
      <c r="H71" s="117"/>
      <c r="I71" s="117"/>
      <c r="J71" s="117"/>
      <c r="K71" s="117"/>
      <c r="L71" s="117"/>
      <c r="M71" s="100"/>
      <c r="N71" s="4"/>
      <c r="O71" s="27" t="str">
        <f t="shared" si="30"/>
        <v/>
      </c>
      <c r="P71" s="5"/>
      <c r="Q71" s="4"/>
      <c r="R71" s="27" t="str">
        <f t="shared" si="31"/>
        <v/>
      </c>
      <c r="S71" s="6"/>
      <c r="T71" s="4"/>
      <c r="U71" s="101" t="str">
        <f t="shared" si="32"/>
        <v/>
      </c>
      <c r="V71" s="110"/>
      <c r="W71" s="109" t="str" cm="1">
        <f t="array" ref="W71">IF((_xlfn.IFS(TRIM(SUBSTITUTE(V71,CHAR(160),""))="Devis 1",IFERROR(VALUE(TRIM(SUBSTITUTE(M71,CHAR(160),""))),0),TRIM(SUBSTITUTE(V71,CHAR(160),""))="Devis 2",IFERROR(VALUE(TRIM(SUBSTITUTE(P71,CHAR(160),""))),0),TRIM(SUBSTITUTE(V71,CHAR(160),""))="Devis 3",IFERROR(VALUE(TRIM(SUBSTITUTE(S71,CHAR(160),""))),0),TRUE,0)*IFERROR(VALUE(TRIM(SUBSTITUTE(D71,CHAR(160),""))),0))=0,"",_xlfn.IFS(TRIM(SUBSTITUTE(V71,CHAR(160),""))="Devis 1",IFERROR(VALUE(TRIM(SUBSTITUTE(M71,CHAR(160),""))),0),TRIM(SUBSTITUTE(V71,CHAR(160),""))="Devis 2",IFERROR(VALUE(TRIM(SUBSTITUTE(P71,CHAR(160),""))),0),TRIM(SUBSTITUTE(V71,CHAR(160),""))="Devis 3",IFERROR(VALUE(TRIM(SUBSTITUTE(S71,CHAR(160),""))),0),TRUE,0)*IFERROR(VALUE(TRIM(SUBSTITUTE(D71,CHAR(160),""))),0))</f>
        <v/>
      </c>
      <c r="X71" s="54" t="str" cm="1">
        <f t="array" ref="X71">IF(_xlfn.IFS(TRIM(SUBSTITUTE(V71,CHAR(160),""))="Devis 1",IFERROR(VALUE(TRIM(SUBSTITUTE(N71,CHAR(160),""))),0),TRIM(SUBSTITUTE(V71,CHAR(160),""))="Devis 2",IFERROR(VALUE(TRIM(SUBSTITUTE(Q71,CHAR(160),""))),0),TRIM(SUBSTITUTE(V71,CHAR(160),""))="Devis 3",IFERROR(VALUE(TRIM(SUBSTITUTE(T71,CHAR(160),""))),0),TRUE,0)*IFERROR(VALUE(TRIM(SUBSTITUTE(D71,CHAR(160),""))),0)=0,IF(W71&lt;&gt;"",0,""),_xlfn.IFS(TRIM(SUBSTITUTE(V71,CHAR(160),""))="Devis 1",IFERROR(VALUE(TRIM(SUBSTITUTE(N71,CHAR(160),""))),0),TRIM(SUBSTITUTE(V71,CHAR(160),""))="Devis 2",IFERROR(VALUE(TRIM(SUBSTITUTE(Q71,CHAR(160),""))),0),TRIM(SUBSTITUTE(V71,CHAR(160),""))="Devis 3",IFERROR(VALUE(TRIM(SUBSTITUTE(T71,CHAR(160),""))),0),TRUE,0)*IFERROR(VALUE(TRIM(SUBSTITUTE(D71,CHAR(160),""))),0))</f>
        <v/>
      </c>
      <c r="Y71" s="112" t="str">
        <f t="shared" si="33"/>
        <v/>
      </c>
      <c r="Z71" s="113"/>
      <c r="AA71" s="130" t="str">
        <f t="shared" si="34"/>
        <v/>
      </c>
      <c r="AB71" s="130" t="str">
        <f t="shared" si="35"/>
        <v/>
      </c>
      <c r="AC71" s="130" t="str">
        <f t="shared" si="36"/>
        <v/>
      </c>
      <c r="AD71" s="130" t="str">
        <f t="shared" si="37"/>
        <v/>
      </c>
      <c r="AE71" s="130" t="str">
        <f t="shared" si="38"/>
        <v/>
      </c>
      <c r="AF71" s="130" t="str">
        <f t="shared" si="39"/>
        <v/>
      </c>
      <c r="AG71" s="130" t="str">
        <f t="shared" si="40"/>
        <v/>
      </c>
      <c r="AH71" s="130" t="str">
        <f t="shared" si="41"/>
        <v/>
      </c>
      <c r="AI71" s="130"/>
      <c r="AJ71" s="130" t="str">
        <f t="shared" si="42"/>
        <v/>
      </c>
      <c r="AK71" s="130" t="str">
        <f t="shared" si="43"/>
        <v/>
      </c>
      <c r="AL71" s="29" t="str">
        <f t="shared" si="44"/>
        <v/>
      </c>
      <c r="AM71" s="9" t="str">
        <f t="shared" si="45"/>
        <v/>
      </c>
      <c r="AN71" s="27" t="str">
        <f t="shared" si="46"/>
        <v/>
      </c>
      <c r="AO71" s="30" t="str">
        <f t="shared" si="47"/>
        <v/>
      </c>
      <c r="AP71" s="9" t="str">
        <f t="shared" si="48"/>
        <v/>
      </c>
      <c r="AQ71" s="27" t="str">
        <f t="shared" si="49"/>
        <v/>
      </c>
      <c r="AR71" s="31" t="str">
        <f t="shared" si="50"/>
        <v/>
      </c>
      <c r="AS71" s="9" t="str">
        <f t="shared" si="51"/>
        <v/>
      </c>
      <c r="AT71" s="32" t="str">
        <f t="shared" si="52"/>
        <v/>
      </c>
      <c r="AU71" s="28" t="str">
        <f t="shared" si="53"/>
        <v/>
      </c>
      <c r="AV71" s="136"/>
      <c r="AW71" s="33" t="str">
        <f t="shared" si="54"/>
        <v/>
      </c>
      <c r="AX71" s="33" t="str">
        <f t="shared" si="55"/>
        <v/>
      </c>
      <c r="AY71" s="33" t="str">
        <f t="shared" si="56"/>
        <v/>
      </c>
      <c r="AZ71" s="55" t="str" cm="1">
        <f t="array" ref="AZ71">IF($AC71="","",IF((IFERROR(_xlfn.IFS($AU71="Devis 1",(IFERROR(VALUE(TRIM(SUBSTITUTE(AL71,CHAR(160),""))),0)),$AU71="Devis 2",(IFERROR(VALUE(TRIM(SUBSTITUTE(AO71,CHAR(160),""))),0)),$AU71="Devis 3",(IFERROR(VALUE(TRIM(SUBSTITUTE(AR71,CHAR(160),""))),0))),0))*(IFERROR(VALUE(TRIM(SUBSTITUTE($AC71,CHAR(160),""))),0))=0,"",(IFERROR(_xlfn.IFS($AU71="Devis 1",(IFERROR(VALUE(TRIM(SUBSTITUTE(AL71,CHAR(160),""))),0)),$AU71="Devis 2",(IFERROR(VALUE(TRIM(SUBSTITUTE(AO71,CHAR(160),""))),0)),$AU71="Devis 3",(IFERROR(VALUE(TRIM(SUBSTITUTE(AR71,CHAR(160),""))),0))),0))*(IFERROR(VALUE(TRIM(SUBSTITUTE($AC71,CHAR(160),""))),0))))</f>
        <v/>
      </c>
      <c r="BA71" s="55" t="str" cm="1">
        <f t="array" ref="BA71">IF($AC71="","",IF((IFERROR(_xlfn.IFS(TRIM(SUBSTITUTE($AU71,CHAR(160),""))="Devis 1", IFERROR(VALUE(TRIM(SUBSTITUTE(AM71,CHAR(160),""))),0),TRIM(SUBSTITUTE($AU71,CHAR(160),""))="Devis 2", IFERROR(VALUE(TRIM(SUBSTITUTE(AP71,CHAR(160),""))),0),TRIM(SUBSTITUTE($AU71,CHAR(160),""))="Devis 3", IFERROR(VALUE(TRIM(SUBSTITUTE(AS71,CHAR(160),""))),0)),0) * IFERROR(VALUE(TRIM(SUBSTITUTE($AC71,CHAR(160),""))),0)) = 0,IF(AZ71&lt;&gt;"",0,""),(IFERROR(_xlfn.IFS(TRIM(SUBSTITUTE($AU71,CHAR(160),""))="Devis 1", IFERROR(VALUE(TRIM(SUBSTITUTE(AM71,CHAR(160),""))),0),TRIM(SUBSTITUTE($AU71,CHAR(160),""))="Devis 2", IFERROR(VALUE(TRIM(SUBSTITUTE(AP71,CHAR(160),""))),0),TRIM(SUBSTITUTE($AU71,CHAR(160),""))="Devis 3", IFERROR(VALUE(TRIM(SUBSTITUTE(AS71,CHAR(160),""))),0)),0) * IFERROR(VALUE(TRIM(SUBSTITUTE($AC71,CHAR(160),""))),0))))</f>
        <v/>
      </c>
      <c r="BB71" s="55" t="str" cm="1">
        <f t="array" ref="BB71">IF($AC71="","",IF(IFERROR(_xlfn.IFS($AU71="Devis 1",IFERROR(VALUE(TRIM(SUBSTITUTE(AN71,CHAR(160),""))),0),$AU71="Devis 2",IFERROR(VALUE(TRIM(SUBSTITUTE(AQ71,CHAR(160),""))),0),$AU71="Devis 3",IFERROR(VALUE(TRIM(SUBSTITUTE(AT71,CHAR(160),""))),0)),0)*IFERROR(VALUE(TRIM(SUBSTITUTE($AC71,CHAR(160),""))),0)=0,"",IFERROR(_xlfn.IFS($AU71="Devis 1",IFERROR(VALUE(TRIM(SUBSTITUTE(AN71,CHAR(160),""))),0),$AU71="Devis 2",IFERROR(VALUE(TRIM(SUBSTITUTE(AQ71,CHAR(160),""))),0),$AU71="Devis 3",IFERROR(VALUE(TRIM(SUBSTITUTE(AT71,CHAR(160),""))),0)),0)*IFERROR(VALUE(TRIM(SUBSTITUTE($AC71,CHAR(160),""))),0)))</f>
        <v/>
      </c>
      <c r="BC71" s="34"/>
      <c r="BD71" s="8" t="str" cm="1">
        <f t="array" ref="BD71">IF(OR(BB71="",AY71="",AZ71="",AW71="",BA71="",AX71=""),"",_xlfn.IFS((IFERROR(VALUE(TRIM(SUBSTITUTE(BB71,CHAR(160),""))),0))&gt;(IFERROR(VALUE(TRIM(SUBSTITUTE(AY71,CHAR(160),""))),0)),"KO : Le montant retenu TTC est supérieur au montant raisonnable TTC. Merci de revoir la ligne de dépense ou plafonner son montant.",(IFERROR(VALUE(TRIM(SUBSTITUTE(AZ71,CHAR(160),""))),0))&gt;(IFERROR(VALUE(TRIM(SUBSTITUTE(AW71,CHAR(160),""))),0)),"Attention : Le montant retenu HT est supérieur au montant HT raisonnable. Merci de revoir la ligne de dépense, plafonner son montant, ou justifier la reventillation HT / TVA.",(IFERROR(VALUE(TRIM(SUBSTITUTE(BA71,CHAR(160),""))),0))&gt;(IFERROR(VALUE(TRIM(SUBSTITUTE(AX71,CHAR(160),""))),0)),"Attention : Le montant TVA retenu est supérieur au montant TVA raisonnable. Merci de revoir la ligne de dépense, plafonner son montant, ou justifier la reventillation HT / TVA.",(IFERROR(VALUE(TRIM(SUBSTITUTE(BB71,CHAR(160),""))),0))=0,"",(IFERROR(VALUE(TRIM(SUBSTITUTE(AY71,CHAR(160),""))),0))=(IFERROR(VALUE(TRIM(SUBSTITUTE(BB71,CHAR(160),""))),0)),"OK",(IFERROR(VALUE(TRIM(SUBSTITUTE(AY71,CHAR(160),""))),0))&gt;(IFERROR(VALUE(TRIM(SUBSTITUTE(BB71,CHAR(160),""))),0))," OK : Montant instruit inférieur au montant raisonnable.",TRUE,""))</f>
        <v/>
      </c>
      <c r="BE71" s="139" t="str" cm="1">
        <f t="array" ref="BE71">IF(OR(BB71="",Y71="",AZ71="",W71="",BA71="",X71=""),"",_xlfn.IFS((IFERROR(VALUE(TRIM(SUBSTITUTE(BB71,CHAR(160),""))),0))&gt;(IFERROR(VALUE(TRIM(SUBSTITUTE(Y71,CHAR(160),""))),0)),"KO : Le montant retenu TTC est supérieur au montant présenté TTC. Merci de revoir la ligne de dépense ou plafonner son montant.",(IFERROR(VALUE(TRIM(SUBSTITUTE(AZ71,CHAR(160),""))),0))&gt;(IFERROR(VALUE(TRIM(SUBSTITUTE(W71,CHAR(160),""))),0)),"Attention : Le montant retenu HT est supérieur au montant HT présenté. Merci de revoir la ligne de dépense,plafonner son montant,ou justifier la reventillation HT/TVA.",(IFERROR(VALUE(TRIM(SUBSTITUTE(BA71,CHAR(160),""))),0))&gt;(IFERROR(VALUE(TRIM(SUBSTITUTE(X71,CHAR(160),""))),0)),"Attention : Le montant TVA retenu est supérieur au montant TVA présenté. Merci de revoir la ligne de dépense,plafonner son montant,ou justifier la reventillation HT/TVA.",(IFERROR(VALUE(TRIM(SUBSTITUTE(Y71,CHAR(160),""))),0))=0,"",(IFERROR(VALUE(TRIM(SUBSTITUTE(BB71,CHAR(160),""))),0))=(IFERROR(VALUE(TRIM(SUBSTITUTE(Y71,CHAR(160),""))),0)),"OK",
OR((IFERROR(VALUE(TRIM(SUBSTITUTE(BB71,CHAR(160),""))),0))=0,(IFERROR(VALUE(TRIM(SUBSTITUTE(AZ71,CHAR(160),""))),0))=0),"Attention : montant présenté entièrement écarté",(IFERROR(VALUE(TRIM(SUBSTITUTE(BB71,CHAR(160),""))),0))&lt;(IFERROR(VALUE(TRIM(SUBSTITUTE(Y71,CHAR(160),""))),0)),"Attention : montant présenté partiellement écarté",TRUE,""))</f>
        <v/>
      </c>
      <c r="BF71" s="33" t="str">
        <f t="shared" si="57"/>
        <v/>
      </c>
      <c r="BG71" s="33" t="str">
        <f t="shared" si="58"/>
        <v/>
      </c>
      <c r="BH71" s="10" t="str">
        <f t="shared" si="59"/>
        <v/>
      </c>
    </row>
    <row r="72" spans="1:60" ht="15" customHeight="1">
      <c r="A72" s="52">
        <v>61</v>
      </c>
      <c r="B72" s="539"/>
      <c r="C72" s="117"/>
      <c r="D72" s="118"/>
      <c r="E72" s="117"/>
      <c r="F72" s="117"/>
      <c r="G72" s="117"/>
      <c r="H72" s="117"/>
      <c r="I72" s="117"/>
      <c r="J72" s="117"/>
      <c r="K72" s="117"/>
      <c r="L72" s="117"/>
      <c r="M72" s="100"/>
      <c r="N72" s="4"/>
      <c r="O72" s="27" t="str">
        <f t="shared" si="30"/>
        <v/>
      </c>
      <c r="P72" s="5"/>
      <c r="Q72" s="4"/>
      <c r="R72" s="27" t="str">
        <f t="shared" si="31"/>
        <v/>
      </c>
      <c r="S72" s="6"/>
      <c r="T72" s="4"/>
      <c r="U72" s="101" t="str">
        <f t="shared" si="32"/>
        <v/>
      </c>
      <c r="V72" s="110"/>
      <c r="W72" s="109" t="str" cm="1">
        <f t="array" ref="W72">IF((_xlfn.IFS(TRIM(SUBSTITUTE(V72,CHAR(160),""))="Devis 1",IFERROR(VALUE(TRIM(SUBSTITUTE(M72,CHAR(160),""))),0),TRIM(SUBSTITUTE(V72,CHAR(160),""))="Devis 2",IFERROR(VALUE(TRIM(SUBSTITUTE(P72,CHAR(160),""))),0),TRIM(SUBSTITUTE(V72,CHAR(160),""))="Devis 3",IFERROR(VALUE(TRIM(SUBSTITUTE(S72,CHAR(160),""))),0),TRUE,0)*IFERROR(VALUE(TRIM(SUBSTITUTE(D72,CHAR(160),""))),0))=0,"",_xlfn.IFS(TRIM(SUBSTITUTE(V72,CHAR(160),""))="Devis 1",IFERROR(VALUE(TRIM(SUBSTITUTE(M72,CHAR(160),""))),0),TRIM(SUBSTITUTE(V72,CHAR(160),""))="Devis 2",IFERROR(VALUE(TRIM(SUBSTITUTE(P72,CHAR(160),""))),0),TRIM(SUBSTITUTE(V72,CHAR(160),""))="Devis 3",IFERROR(VALUE(TRIM(SUBSTITUTE(S72,CHAR(160),""))),0),TRUE,0)*IFERROR(VALUE(TRIM(SUBSTITUTE(D72,CHAR(160),""))),0))</f>
        <v/>
      </c>
      <c r="X72" s="54" t="str" cm="1">
        <f t="array" ref="X72">IF(_xlfn.IFS(TRIM(SUBSTITUTE(V72,CHAR(160),""))="Devis 1",IFERROR(VALUE(TRIM(SUBSTITUTE(N72,CHAR(160),""))),0),TRIM(SUBSTITUTE(V72,CHAR(160),""))="Devis 2",IFERROR(VALUE(TRIM(SUBSTITUTE(Q72,CHAR(160),""))),0),TRIM(SUBSTITUTE(V72,CHAR(160),""))="Devis 3",IFERROR(VALUE(TRIM(SUBSTITUTE(T72,CHAR(160),""))),0),TRUE,0)*IFERROR(VALUE(TRIM(SUBSTITUTE(D72,CHAR(160),""))),0)=0,IF(W72&lt;&gt;"",0,""),_xlfn.IFS(TRIM(SUBSTITUTE(V72,CHAR(160),""))="Devis 1",IFERROR(VALUE(TRIM(SUBSTITUTE(N72,CHAR(160),""))),0),TRIM(SUBSTITUTE(V72,CHAR(160),""))="Devis 2",IFERROR(VALUE(TRIM(SUBSTITUTE(Q72,CHAR(160),""))),0),TRIM(SUBSTITUTE(V72,CHAR(160),""))="Devis 3",IFERROR(VALUE(TRIM(SUBSTITUTE(T72,CHAR(160),""))),0),TRUE,0)*IFERROR(VALUE(TRIM(SUBSTITUTE(D72,CHAR(160),""))),0))</f>
        <v/>
      </c>
      <c r="Y72" s="112" t="str">
        <f t="shared" si="33"/>
        <v/>
      </c>
      <c r="Z72" s="113"/>
      <c r="AA72" s="130" t="str">
        <f t="shared" si="34"/>
        <v/>
      </c>
      <c r="AB72" s="130" t="str">
        <f t="shared" si="35"/>
        <v/>
      </c>
      <c r="AC72" s="130" t="str">
        <f t="shared" si="36"/>
        <v/>
      </c>
      <c r="AD72" s="130" t="str">
        <f t="shared" si="37"/>
        <v/>
      </c>
      <c r="AE72" s="130" t="str">
        <f t="shared" si="38"/>
        <v/>
      </c>
      <c r="AF72" s="130" t="str">
        <f t="shared" si="39"/>
        <v/>
      </c>
      <c r="AG72" s="130" t="str">
        <f t="shared" si="40"/>
        <v/>
      </c>
      <c r="AH72" s="130" t="str">
        <f t="shared" si="41"/>
        <v/>
      </c>
      <c r="AI72" s="130"/>
      <c r="AJ72" s="130" t="str">
        <f t="shared" si="42"/>
        <v/>
      </c>
      <c r="AK72" s="130" t="str">
        <f t="shared" si="43"/>
        <v/>
      </c>
      <c r="AL72" s="29" t="str">
        <f t="shared" si="44"/>
        <v/>
      </c>
      <c r="AM72" s="9" t="str">
        <f t="shared" si="45"/>
        <v/>
      </c>
      <c r="AN72" s="27" t="str">
        <f t="shared" si="46"/>
        <v/>
      </c>
      <c r="AO72" s="30" t="str">
        <f t="shared" si="47"/>
        <v/>
      </c>
      <c r="AP72" s="9" t="str">
        <f t="shared" si="48"/>
        <v/>
      </c>
      <c r="AQ72" s="27" t="str">
        <f t="shared" si="49"/>
        <v/>
      </c>
      <c r="AR72" s="31" t="str">
        <f t="shared" si="50"/>
        <v/>
      </c>
      <c r="AS72" s="9" t="str">
        <f t="shared" si="51"/>
        <v/>
      </c>
      <c r="AT72" s="32" t="str">
        <f t="shared" si="52"/>
        <v/>
      </c>
      <c r="AU72" s="28" t="str">
        <f t="shared" si="53"/>
        <v/>
      </c>
      <c r="AV72" s="136"/>
      <c r="AW72" s="33" t="str">
        <f t="shared" si="54"/>
        <v/>
      </c>
      <c r="AX72" s="33" t="str">
        <f t="shared" si="55"/>
        <v/>
      </c>
      <c r="AY72" s="33" t="str">
        <f t="shared" si="56"/>
        <v/>
      </c>
      <c r="AZ72" s="55" t="str" cm="1">
        <f t="array" ref="AZ72">IF($AC72="","",IF((IFERROR(_xlfn.IFS($AU72="Devis 1",(IFERROR(VALUE(TRIM(SUBSTITUTE(AL72,CHAR(160),""))),0)),$AU72="Devis 2",(IFERROR(VALUE(TRIM(SUBSTITUTE(AO72,CHAR(160),""))),0)),$AU72="Devis 3",(IFERROR(VALUE(TRIM(SUBSTITUTE(AR72,CHAR(160),""))),0))),0))*(IFERROR(VALUE(TRIM(SUBSTITUTE($AC72,CHAR(160),""))),0))=0,"",(IFERROR(_xlfn.IFS($AU72="Devis 1",(IFERROR(VALUE(TRIM(SUBSTITUTE(AL72,CHAR(160),""))),0)),$AU72="Devis 2",(IFERROR(VALUE(TRIM(SUBSTITUTE(AO72,CHAR(160),""))),0)),$AU72="Devis 3",(IFERROR(VALUE(TRIM(SUBSTITUTE(AR72,CHAR(160),""))),0))),0))*(IFERROR(VALUE(TRIM(SUBSTITUTE($AC72,CHAR(160),""))),0))))</f>
        <v/>
      </c>
      <c r="BA72" s="55" t="str" cm="1">
        <f t="array" ref="BA72">IF($AC72="","",IF((IFERROR(_xlfn.IFS(TRIM(SUBSTITUTE($AU72,CHAR(160),""))="Devis 1", IFERROR(VALUE(TRIM(SUBSTITUTE(AM72,CHAR(160),""))),0),TRIM(SUBSTITUTE($AU72,CHAR(160),""))="Devis 2", IFERROR(VALUE(TRIM(SUBSTITUTE(AP72,CHAR(160),""))),0),TRIM(SUBSTITUTE($AU72,CHAR(160),""))="Devis 3", IFERROR(VALUE(TRIM(SUBSTITUTE(AS72,CHAR(160),""))),0)),0) * IFERROR(VALUE(TRIM(SUBSTITUTE($AC72,CHAR(160),""))),0)) = 0,IF(AZ72&lt;&gt;"",0,""),(IFERROR(_xlfn.IFS(TRIM(SUBSTITUTE($AU72,CHAR(160),""))="Devis 1", IFERROR(VALUE(TRIM(SUBSTITUTE(AM72,CHAR(160),""))),0),TRIM(SUBSTITUTE($AU72,CHAR(160),""))="Devis 2", IFERROR(VALUE(TRIM(SUBSTITUTE(AP72,CHAR(160),""))),0),TRIM(SUBSTITUTE($AU72,CHAR(160),""))="Devis 3", IFERROR(VALUE(TRIM(SUBSTITUTE(AS72,CHAR(160),""))),0)),0) * IFERROR(VALUE(TRIM(SUBSTITUTE($AC72,CHAR(160),""))),0))))</f>
        <v/>
      </c>
      <c r="BB72" s="55" t="str" cm="1">
        <f t="array" ref="BB72">IF($AC72="","",IF(IFERROR(_xlfn.IFS($AU72="Devis 1",IFERROR(VALUE(TRIM(SUBSTITUTE(AN72,CHAR(160),""))),0),$AU72="Devis 2",IFERROR(VALUE(TRIM(SUBSTITUTE(AQ72,CHAR(160),""))),0),$AU72="Devis 3",IFERROR(VALUE(TRIM(SUBSTITUTE(AT72,CHAR(160),""))),0)),0)*IFERROR(VALUE(TRIM(SUBSTITUTE($AC72,CHAR(160),""))),0)=0,"",IFERROR(_xlfn.IFS($AU72="Devis 1",IFERROR(VALUE(TRIM(SUBSTITUTE(AN72,CHAR(160),""))),0),$AU72="Devis 2",IFERROR(VALUE(TRIM(SUBSTITUTE(AQ72,CHAR(160),""))),0),$AU72="Devis 3",IFERROR(VALUE(TRIM(SUBSTITUTE(AT72,CHAR(160),""))),0)),0)*IFERROR(VALUE(TRIM(SUBSTITUTE($AC72,CHAR(160),""))),0)))</f>
        <v/>
      </c>
      <c r="BC72" s="34"/>
      <c r="BD72" s="8" t="str" cm="1">
        <f t="array" ref="BD72">IF(OR(BB72="",AY72="",AZ72="",AW72="",BA72="",AX72=""),"",_xlfn.IFS((IFERROR(VALUE(TRIM(SUBSTITUTE(BB72,CHAR(160),""))),0))&gt;(IFERROR(VALUE(TRIM(SUBSTITUTE(AY72,CHAR(160),""))),0)),"KO : Le montant retenu TTC est supérieur au montant raisonnable TTC. Merci de revoir la ligne de dépense ou plafonner son montant.",(IFERROR(VALUE(TRIM(SUBSTITUTE(AZ72,CHAR(160),""))),0))&gt;(IFERROR(VALUE(TRIM(SUBSTITUTE(AW72,CHAR(160),""))),0)),"Attention : Le montant retenu HT est supérieur au montant HT raisonnable. Merci de revoir la ligne de dépense, plafonner son montant, ou justifier la reventillation HT / TVA.",(IFERROR(VALUE(TRIM(SUBSTITUTE(BA72,CHAR(160),""))),0))&gt;(IFERROR(VALUE(TRIM(SUBSTITUTE(AX72,CHAR(160),""))),0)),"Attention : Le montant TVA retenu est supérieur au montant TVA raisonnable. Merci de revoir la ligne de dépense, plafonner son montant, ou justifier la reventillation HT / TVA.",(IFERROR(VALUE(TRIM(SUBSTITUTE(BB72,CHAR(160),""))),0))=0,"",(IFERROR(VALUE(TRIM(SUBSTITUTE(AY72,CHAR(160),""))),0))=(IFERROR(VALUE(TRIM(SUBSTITUTE(BB72,CHAR(160),""))),0)),"OK",(IFERROR(VALUE(TRIM(SUBSTITUTE(AY72,CHAR(160),""))),0))&gt;(IFERROR(VALUE(TRIM(SUBSTITUTE(BB72,CHAR(160),""))),0))," OK : Montant instruit inférieur au montant raisonnable.",TRUE,""))</f>
        <v/>
      </c>
      <c r="BE72" s="139" t="str" cm="1">
        <f t="array" ref="BE72">IF(OR(BB72="",Y72="",AZ72="",W72="",BA72="",X72=""),"",_xlfn.IFS((IFERROR(VALUE(TRIM(SUBSTITUTE(BB72,CHAR(160),""))),0))&gt;(IFERROR(VALUE(TRIM(SUBSTITUTE(Y72,CHAR(160),""))),0)),"KO : Le montant retenu TTC est supérieur au montant présenté TTC. Merci de revoir la ligne de dépense ou plafonner son montant.",(IFERROR(VALUE(TRIM(SUBSTITUTE(AZ72,CHAR(160),""))),0))&gt;(IFERROR(VALUE(TRIM(SUBSTITUTE(W72,CHAR(160),""))),0)),"Attention : Le montant retenu HT est supérieur au montant HT présenté. Merci de revoir la ligne de dépense,plafonner son montant,ou justifier la reventillation HT/TVA.",(IFERROR(VALUE(TRIM(SUBSTITUTE(BA72,CHAR(160),""))),0))&gt;(IFERROR(VALUE(TRIM(SUBSTITUTE(X72,CHAR(160),""))),0)),"Attention : Le montant TVA retenu est supérieur au montant TVA présenté. Merci de revoir la ligne de dépense,plafonner son montant,ou justifier la reventillation HT/TVA.",(IFERROR(VALUE(TRIM(SUBSTITUTE(Y72,CHAR(160),""))),0))=0,"",(IFERROR(VALUE(TRIM(SUBSTITUTE(BB72,CHAR(160),""))),0))=(IFERROR(VALUE(TRIM(SUBSTITUTE(Y72,CHAR(160),""))),0)),"OK",
OR((IFERROR(VALUE(TRIM(SUBSTITUTE(BB72,CHAR(160),""))),0))=0,(IFERROR(VALUE(TRIM(SUBSTITUTE(AZ72,CHAR(160),""))),0))=0),"Attention : montant présenté entièrement écarté",(IFERROR(VALUE(TRIM(SUBSTITUTE(BB72,CHAR(160),""))),0))&lt;(IFERROR(VALUE(TRIM(SUBSTITUTE(Y72,CHAR(160),""))),0)),"Attention : montant présenté partiellement écarté",TRUE,""))</f>
        <v/>
      </c>
      <c r="BF72" s="33" t="str">
        <f t="shared" si="57"/>
        <v/>
      </c>
      <c r="BG72" s="33" t="str">
        <f t="shared" si="58"/>
        <v/>
      </c>
      <c r="BH72" s="10" t="str">
        <f t="shared" si="59"/>
        <v/>
      </c>
    </row>
    <row r="73" spans="1:60" ht="15" customHeight="1">
      <c r="A73" s="52">
        <v>62</v>
      </c>
      <c r="B73" s="539"/>
      <c r="C73" s="117"/>
      <c r="D73" s="118"/>
      <c r="E73" s="117"/>
      <c r="F73" s="117"/>
      <c r="G73" s="117"/>
      <c r="H73" s="117"/>
      <c r="I73" s="117"/>
      <c r="J73" s="117"/>
      <c r="K73" s="117"/>
      <c r="L73" s="117"/>
      <c r="M73" s="100"/>
      <c r="N73" s="4"/>
      <c r="O73" s="27" t="str">
        <f t="shared" si="30"/>
        <v/>
      </c>
      <c r="P73" s="5"/>
      <c r="Q73" s="4"/>
      <c r="R73" s="27" t="str">
        <f t="shared" si="31"/>
        <v/>
      </c>
      <c r="S73" s="6"/>
      <c r="T73" s="4"/>
      <c r="U73" s="101" t="str">
        <f t="shared" si="32"/>
        <v/>
      </c>
      <c r="V73" s="110"/>
      <c r="W73" s="109" t="str" cm="1">
        <f t="array" ref="W73">IF((_xlfn.IFS(TRIM(SUBSTITUTE(V73,CHAR(160),""))="Devis 1",IFERROR(VALUE(TRIM(SUBSTITUTE(M73,CHAR(160),""))),0),TRIM(SUBSTITUTE(V73,CHAR(160),""))="Devis 2",IFERROR(VALUE(TRIM(SUBSTITUTE(P73,CHAR(160),""))),0),TRIM(SUBSTITUTE(V73,CHAR(160),""))="Devis 3",IFERROR(VALUE(TRIM(SUBSTITUTE(S73,CHAR(160),""))),0),TRUE,0)*IFERROR(VALUE(TRIM(SUBSTITUTE(D73,CHAR(160),""))),0))=0,"",_xlfn.IFS(TRIM(SUBSTITUTE(V73,CHAR(160),""))="Devis 1",IFERROR(VALUE(TRIM(SUBSTITUTE(M73,CHAR(160),""))),0),TRIM(SUBSTITUTE(V73,CHAR(160),""))="Devis 2",IFERROR(VALUE(TRIM(SUBSTITUTE(P73,CHAR(160),""))),0),TRIM(SUBSTITUTE(V73,CHAR(160),""))="Devis 3",IFERROR(VALUE(TRIM(SUBSTITUTE(S73,CHAR(160),""))),0),TRUE,0)*IFERROR(VALUE(TRIM(SUBSTITUTE(D73,CHAR(160),""))),0))</f>
        <v/>
      </c>
      <c r="X73" s="54" t="str" cm="1">
        <f t="array" ref="X73">IF(_xlfn.IFS(TRIM(SUBSTITUTE(V73,CHAR(160),""))="Devis 1",IFERROR(VALUE(TRIM(SUBSTITUTE(N73,CHAR(160),""))),0),TRIM(SUBSTITUTE(V73,CHAR(160),""))="Devis 2",IFERROR(VALUE(TRIM(SUBSTITUTE(Q73,CHAR(160),""))),0),TRIM(SUBSTITUTE(V73,CHAR(160),""))="Devis 3",IFERROR(VALUE(TRIM(SUBSTITUTE(T73,CHAR(160),""))),0),TRUE,0)*IFERROR(VALUE(TRIM(SUBSTITUTE(D73,CHAR(160),""))),0)=0,IF(W73&lt;&gt;"",0,""),_xlfn.IFS(TRIM(SUBSTITUTE(V73,CHAR(160),""))="Devis 1",IFERROR(VALUE(TRIM(SUBSTITUTE(N73,CHAR(160),""))),0),TRIM(SUBSTITUTE(V73,CHAR(160),""))="Devis 2",IFERROR(VALUE(TRIM(SUBSTITUTE(Q73,CHAR(160),""))),0),TRIM(SUBSTITUTE(V73,CHAR(160),""))="Devis 3",IFERROR(VALUE(TRIM(SUBSTITUTE(T73,CHAR(160),""))),0),TRUE,0)*IFERROR(VALUE(TRIM(SUBSTITUTE(D73,CHAR(160),""))),0))</f>
        <v/>
      </c>
      <c r="Y73" s="112" t="str">
        <f t="shared" si="33"/>
        <v/>
      </c>
      <c r="Z73" s="113"/>
      <c r="AA73" s="130" t="str">
        <f t="shared" si="34"/>
        <v/>
      </c>
      <c r="AB73" s="130" t="str">
        <f t="shared" si="35"/>
        <v/>
      </c>
      <c r="AC73" s="130" t="str">
        <f t="shared" si="36"/>
        <v/>
      </c>
      <c r="AD73" s="130" t="str">
        <f t="shared" si="37"/>
        <v/>
      </c>
      <c r="AE73" s="130" t="str">
        <f t="shared" si="38"/>
        <v/>
      </c>
      <c r="AF73" s="130" t="str">
        <f t="shared" si="39"/>
        <v/>
      </c>
      <c r="AG73" s="130" t="str">
        <f t="shared" si="40"/>
        <v/>
      </c>
      <c r="AH73" s="130" t="str">
        <f t="shared" si="41"/>
        <v/>
      </c>
      <c r="AI73" s="130"/>
      <c r="AJ73" s="130" t="str">
        <f t="shared" si="42"/>
        <v/>
      </c>
      <c r="AK73" s="130" t="str">
        <f t="shared" si="43"/>
        <v/>
      </c>
      <c r="AL73" s="29" t="str">
        <f t="shared" si="44"/>
        <v/>
      </c>
      <c r="AM73" s="9" t="str">
        <f t="shared" si="45"/>
        <v/>
      </c>
      <c r="AN73" s="27" t="str">
        <f t="shared" si="46"/>
        <v/>
      </c>
      <c r="AO73" s="30" t="str">
        <f t="shared" si="47"/>
        <v/>
      </c>
      <c r="AP73" s="9" t="str">
        <f t="shared" si="48"/>
        <v/>
      </c>
      <c r="AQ73" s="27" t="str">
        <f t="shared" si="49"/>
        <v/>
      </c>
      <c r="AR73" s="31" t="str">
        <f t="shared" si="50"/>
        <v/>
      </c>
      <c r="AS73" s="9" t="str">
        <f t="shared" si="51"/>
        <v/>
      </c>
      <c r="AT73" s="32" t="str">
        <f t="shared" si="52"/>
        <v/>
      </c>
      <c r="AU73" s="28" t="str">
        <f t="shared" si="53"/>
        <v/>
      </c>
      <c r="AV73" s="136"/>
      <c r="AW73" s="33" t="str">
        <f t="shared" si="54"/>
        <v/>
      </c>
      <c r="AX73" s="33" t="str">
        <f t="shared" si="55"/>
        <v/>
      </c>
      <c r="AY73" s="33" t="str">
        <f t="shared" si="56"/>
        <v/>
      </c>
      <c r="AZ73" s="55" t="str" cm="1">
        <f t="array" ref="AZ73">IF($AC73="","",IF((IFERROR(_xlfn.IFS($AU73="Devis 1",(IFERROR(VALUE(TRIM(SUBSTITUTE(AL73,CHAR(160),""))),0)),$AU73="Devis 2",(IFERROR(VALUE(TRIM(SUBSTITUTE(AO73,CHAR(160),""))),0)),$AU73="Devis 3",(IFERROR(VALUE(TRIM(SUBSTITUTE(AR73,CHAR(160),""))),0))),0))*(IFERROR(VALUE(TRIM(SUBSTITUTE($AC73,CHAR(160),""))),0))=0,"",(IFERROR(_xlfn.IFS($AU73="Devis 1",(IFERROR(VALUE(TRIM(SUBSTITUTE(AL73,CHAR(160),""))),0)),$AU73="Devis 2",(IFERROR(VALUE(TRIM(SUBSTITUTE(AO73,CHAR(160),""))),0)),$AU73="Devis 3",(IFERROR(VALUE(TRIM(SUBSTITUTE(AR73,CHAR(160),""))),0))),0))*(IFERROR(VALUE(TRIM(SUBSTITUTE($AC73,CHAR(160),""))),0))))</f>
        <v/>
      </c>
      <c r="BA73" s="55" t="str" cm="1">
        <f t="array" ref="BA73">IF($AC73="","",IF((IFERROR(_xlfn.IFS(TRIM(SUBSTITUTE($AU73,CHAR(160),""))="Devis 1", IFERROR(VALUE(TRIM(SUBSTITUTE(AM73,CHAR(160),""))),0),TRIM(SUBSTITUTE($AU73,CHAR(160),""))="Devis 2", IFERROR(VALUE(TRIM(SUBSTITUTE(AP73,CHAR(160),""))),0),TRIM(SUBSTITUTE($AU73,CHAR(160),""))="Devis 3", IFERROR(VALUE(TRIM(SUBSTITUTE(AS73,CHAR(160),""))),0)),0) * IFERROR(VALUE(TRIM(SUBSTITUTE($AC73,CHAR(160),""))),0)) = 0,IF(AZ73&lt;&gt;"",0,""),(IFERROR(_xlfn.IFS(TRIM(SUBSTITUTE($AU73,CHAR(160),""))="Devis 1", IFERROR(VALUE(TRIM(SUBSTITUTE(AM73,CHAR(160),""))),0),TRIM(SUBSTITUTE($AU73,CHAR(160),""))="Devis 2", IFERROR(VALUE(TRIM(SUBSTITUTE(AP73,CHAR(160),""))),0),TRIM(SUBSTITUTE($AU73,CHAR(160),""))="Devis 3", IFERROR(VALUE(TRIM(SUBSTITUTE(AS73,CHAR(160),""))),0)),0) * IFERROR(VALUE(TRIM(SUBSTITUTE($AC73,CHAR(160),""))),0))))</f>
        <v/>
      </c>
      <c r="BB73" s="55" t="str" cm="1">
        <f t="array" ref="BB73">IF($AC73="","",IF(IFERROR(_xlfn.IFS($AU73="Devis 1",IFERROR(VALUE(TRIM(SUBSTITUTE(AN73,CHAR(160),""))),0),$AU73="Devis 2",IFERROR(VALUE(TRIM(SUBSTITUTE(AQ73,CHAR(160),""))),0),$AU73="Devis 3",IFERROR(VALUE(TRIM(SUBSTITUTE(AT73,CHAR(160),""))),0)),0)*IFERROR(VALUE(TRIM(SUBSTITUTE($AC73,CHAR(160),""))),0)=0,"",IFERROR(_xlfn.IFS($AU73="Devis 1",IFERROR(VALUE(TRIM(SUBSTITUTE(AN73,CHAR(160),""))),0),$AU73="Devis 2",IFERROR(VALUE(TRIM(SUBSTITUTE(AQ73,CHAR(160),""))),0),$AU73="Devis 3",IFERROR(VALUE(TRIM(SUBSTITUTE(AT73,CHAR(160),""))),0)),0)*IFERROR(VALUE(TRIM(SUBSTITUTE($AC73,CHAR(160),""))),0)))</f>
        <v/>
      </c>
      <c r="BC73" s="34"/>
      <c r="BD73" s="8" t="str" cm="1">
        <f t="array" ref="BD73">IF(OR(BB73="",AY73="",AZ73="",AW73="",BA73="",AX73=""),"",_xlfn.IFS((IFERROR(VALUE(TRIM(SUBSTITUTE(BB73,CHAR(160),""))),0))&gt;(IFERROR(VALUE(TRIM(SUBSTITUTE(AY73,CHAR(160),""))),0)),"KO : Le montant retenu TTC est supérieur au montant raisonnable TTC. Merci de revoir la ligne de dépense ou plafonner son montant.",(IFERROR(VALUE(TRIM(SUBSTITUTE(AZ73,CHAR(160),""))),0))&gt;(IFERROR(VALUE(TRIM(SUBSTITUTE(AW73,CHAR(160),""))),0)),"Attention : Le montant retenu HT est supérieur au montant HT raisonnable. Merci de revoir la ligne de dépense, plafonner son montant, ou justifier la reventillation HT / TVA.",(IFERROR(VALUE(TRIM(SUBSTITUTE(BA73,CHAR(160),""))),0))&gt;(IFERROR(VALUE(TRIM(SUBSTITUTE(AX73,CHAR(160),""))),0)),"Attention : Le montant TVA retenu est supérieur au montant TVA raisonnable. Merci de revoir la ligne de dépense, plafonner son montant, ou justifier la reventillation HT / TVA.",(IFERROR(VALUE(TRIM(SUBSTITUTE(BB73,CHAR(160),""))),0))=0,"",(IFERROR(VALUE(TRIM(SUBSTITUTE(AY73,CHAR(160),""))),0))=(IFERROR(VALUE(TRIM(SUBSTITUTE(BB73,CHAR(160),""))),0)),"OK",(IFERROR(VALUE(TRIM(SUBSTITUTE(AY73,CHAR(160),""))),0))&gt;(IFERROR(VALUE(TRIM(SUBSTITUTE(BB73,CHAR(160),""))),0))," OK : Montant instruit inférieur au montant raisonnable.",TRUE,""))</f>
        <v/>
      </c>
      <c r="BE73" s="139" t="str" cm="1">
        <f t="array" ref="BE73">IF(OR(BB73="",Y73="",AZ73="",W73="",BA73="",X73=""),"",_xlfn.IFS((IFERROR(VALUE(TRIM(SUBSTITUTE(BB73,CHAR(160),""))),0))&gt;(IFERROR(VALUE(TRIM(SUBSTITUTE(Y73,CHAR(160),""))),0)),"KO : Le montant retenu TTC est supérieur au montant présenté TTC. Merci de revoir la ligne de dépense ou plafonner son montant.",(IFERROR(VALUE(TRIM(SUBSTITUTE(AZ73,CHAR(160),""))),0))&gt;(IFERROR(VALUE(TRIM(SUBSTITUTE(W73,CHAR(160),""))),0)),"Attention : Le montant retenu HT est supérieur au montant HT présenté. Merci de revoir la ligne de dépense,plafonner son montant,ou justifier la reventillation HT/TVA.",(IFERROR(VALUE(TRIM(SUBSTITUTE(BA73,CHAR(160),""))),0))&gt;(IFERROR(VALUE(TRIM(SUBSTITUTE(X73,CHAR(160),""))),0)),"Attention : Le montant TVA retenu est supérieur au montant TVA présenté. Merci de revoir la ligne de dépense,plafonner son montant,ou justifier la reventillation HT/TVA.",(IFERROR(VALUE(TRIM(SUBSTITUTE(Y73,CHAR(160),""))),0))=0,"",(IFERROR(VALUE(TRIM(SUBSTITUTE(BB73,CHAR(160),""))),0))=(IFERROR(VALUE(TRIM(SUBSTITUTE(Y73,CHAR(160),""))),0)),"OK",
OR((IFERROR(VALUE(TRIM(SUBSTITUTE(BB73,CHAR(160),""))),0))=0,(IFERROR(VALUE(TRIM(SUBSTITUTE(AZ73,CHAR(160),""))),0))=0),"Attention : montant présenté entièrement écarté",(IFERROR(VALUE(TRIM(SUBSTITUTE(BB73,CHAR(160),""))),0))&lt;(IFERROR(VALUE(TRIM(SUBSTITUTE(Y73,CHAR(160),""))),0)),"Attention : montant présenté partiellement écarté",TRUE,""))</f>
        <v/>
      </c>
      <c r="BF73" s="33" t="str">
        <f t="shared" si="57"/>
        <v/>
      </c>
      <c r="BG73" s="33" t="str">
        <f t="shared" si="58"/>
        <v/>
      </c>
      <c r="BH73" s="10" t="str">
        <f t="shared" si="59"/>
        <v/>
      </c>
    </row>
    <row r="74" spans="1:60" ht="15" customHeight="1">
      <c r="A74" s="52">
        <v>63</v>
      </c>
      <c r="B74" s="539"/>
      <c r="C74" s="117"/>
      <c r="D74" s="118"/>
      <c r="E74" s="117"/>
      <c r="F74" s="117"/>
      <c r="G74" s="117"/>
      <c r="H74" s="117"/>
      <c r="I74" s="117"/>
      <c r="J74" s="117"/>
      <c r="K74" s="117"/>
      <c r="L74" s="117"/>
      <c r="M74" s="100"/>
      <c r="N74" s="4"/>
      <c r="O74" s="27" t="str">
        <f t="shared" si="30"/>
        <v/>
      </c>
      <c r="P74" s="5"/>
      <c r="Q74" s="4"/>
      <c r="R74" s="27" t="str">
        <f t="shared" si="31"/>
        <v/>
      </c>
      <c r="S74" s="6"/>
      <c r="T74" s="4"/>
      <c r="U74" s="101" t="str">
        <f t="shared" si="32"/>
        <v/>
      </c>
      <c r="V74" s="110"/>
      <c r="W74" s="109" t="str" cm="1">
        <f t="array" ref="W74">IF((_xlfn.IFS(TRIM(SUBSTITUTE(V74,CHAR(160),""))="Devis 1",IFERROR(VALUE(TRIM(SUBSTITUTE(M74,CHAR(160),""))),0),TRIM(SUBSTITUTE(V74,CHAR(160),""))="Devis 2",IFERROR(VALUE(TRIM(SUBSTITUTE(P74,CHAR(160),""))),0),TRIM(SUBSTITUTE(V74,CHAR(160),""))="Devis 3",IFERROR(VALUE(TRIM(SUBSTITUTE(S74,CHAR(160),""))),0),TRUE,0)*IFERROR(VALUE(TRIM(SUBSTITUTE(D74,CHAR(160),""))),0))=0,"",_xlfn.IFS(TRIM(SUBSTITUTE(V74,CHAR(160),""))="Devis 1",IFERROR(VALUE(TRIM(SUBSTITUTE(M74,CHAR(160),""))),0),TRIM(SUBSTITUTE(V74,CHAR(160),""))="Devis 2",IFERROR(VALUE(TRIM(SUBSTITUTE(P74,CHAR(160),""))),0),TRIM(SUBSTITUTE(V74,CHAR(160),""))="Devis 3",IFERROR(VALUE(TRIM(SUBSTITUTE(S74,CHAR(160),""))),0),TRUE,0)*IFERROR(VALUE(TRIM(SUBSTITUTE(D74,CHAR(160),""))),0))</f>
        <v/>
      </c>
      <c r="X74" s="54" t="str" cm="1">
        <f t="array" ref="X74">IF(_xlfn.IFS(TRIM(SUBSTITUTE(V74,CHAR(160),""))="Devis 1",IFERROR(VALUE(TRIM(SUBSTITUTE(N74,CHAR(160),""))),0),TRIM(SUBSTITUTE(V74,CHAR(160),""))="Devis 2",IFERROR(VALUE(TRIM(SUBSTITUTE(Q74,CHAR(160),""))),0),TRIM(SUBSTITUTE(V74,CHAR(160),""))="Devis 3",IFERROR(VALUE(TRIM(SUBSTITUTE(T74,CHAR(160),""))),0),TRUE,0)*IFERROR(VALUE(TRIM(SUBSTITUTE(D74,CHAR(160),""))),0)=0,IF(W74&lt;&gt;"",0,""),_xlfn.IFS(TRIM(SUBSTITUTE(V74,CHAR(160),""))="Devis 1",IFERROR(VALUE(TRIM(SUBSTITUTE(N74,CHAR(160),""))),0),TRIM(SUBSTITUTE(V74,CHAR(160),""))="Devis 2",IFERROR(VALUE(TRIM(SUBSTITUTE(Q74,CHAR(160),""))),0),TRIM(SUBSTITUTE(V74,CHAR(160),""))="Devis 3",IFERROR(VALUE(TRIM(SUBSTITUTE(T74,CHAR(160),""))),0),TRUE,0)*IFERROR(VALUE(TRIM(SUBSTITUTE(D74,CHAR(160),""))),0))</f>
        <v/>
      </c>
      <c r="Y74" s="112" t="str">
        <f t="shared" si="33"/>
        <v/>
      </c>
      <c r="Z74" s="113"/>
      <c r="AA74" s="130" t="str">
        <f t="shared" si="34"/>
        <v/>
      </c>
      <c r="AB74" s="130" t="str">
        <f t="shared" si="35"/>
        <v/>
      </c>
      <c r="AC74" s="130" t="str">
        <f t="shared" si="36"/>
        <v/>
      </c>
      <c r="AD74" s="130" t="str">
        <f t="shared" si="37"/>
        <v/>
      </c>
      <c r="AE74" s="130" t="str">
        <f t="shared" si="38"/>
        <v/>
      </c>
      <c r="AF74" s="130" t="str">
        <f t="shared" si="39"/>
        <v/>
      </c>
      <c r="AG74" s="130" t="str">
        <f t="shared" si="40"/>
        <v/>
      </c>
      <c r="AH74" s="130" t="str">
        <f t="shared" si="41"/>
        <v/>
      </c>
      <c r="AI74" s="130"/>
      <c r="AJ74" s="130" t="str">
        <f t="shared" si="42"/>
        <v/>
      </c>
      <c r="AK74" s="130" t="str">
        <f t="shared" si="43"/>
        <v/>
      </c>
      <c r="AL74" s="29" t="str">
        <f t="shared" si="44"/>
        <v/>
      </c>
      <c r="AM74" s="9" t="str">
        <f t="shared" si="45"/>
        <v/>
      </c>
      <c r="AN74" s="27" t="str">
        <f t="shared" si="46"/>
        <v/>
      </c>
      <c r="AO74" s="30" t="str">
        <f t="shared" si="47"/>
        <v/>
      </c>
      <c r="AP74" s="9" t="str">
        <f t="shared" si="48"/>
        <v/>
      </c>
      <c r="AQ74" s="27" t="str">
        <f t="shared" si="49"/>
        <v/>
      </c>
      <c r="AR74" s="31" t="str">
        <f t="shared" si="50"/>
        <v/>
      </c>
      <c r="AS74" s="9" t="str">
        <f t="shared" si="51"/>
        <v/>
      </c>
      <c r="AT74" s="32" t="str">
        <f t="shared" si="52"/>
        <v/>
      </c>
      <c r="AU74" s="28" t="str">
        <f t="shared" si="53"/>
        <v/>
      </c>
      <c r="AV74" s="136"/>
      <c r="AW74" s="33" t="str">
        <f t="shared" si="54"/>
        <v/>
      </c>
      <c r="AX74" s="33" t="str">
        <f t="shared" si="55"/>
        <v/>
      </c>
      <c r="AY74" s="33" t="str">
        <f t="shared" si="56"/>
        <v/>
      </c>
      <c r="AZ74" s="55" t="str" cm="1">
        <f t="array" ref="AZ74">IF($AC74="","",IF((IFERROR(_xlfn.IFS($AU74="Devis 1",(IFERROR(VALUE(TRIM(SUBSTITUTE(AL74,CHAR(160),""))),0)),$AU74="Devis 2",(IFERROR(VALUE(TRIM(SUBSTITUTE(AO74,CHAR(160),""))),0)),$AU74="Devis 3",(IFERROR(VALUE(TRIM(SUBSTITUTE(AR74,CHAR(160),""))),0))),0))*(IFERROR(VALUE(TRIM(SUBSTITUTE($AC74,CHAR(160),""))),0))=0,"",(IFERROR(_xlfn.IFS($AU74="Devis 1",(IFERROR(VALUE(TRIM(SUBSTITUTE(AL74,CHAR(160),""))),0)),$AU74="Devis 2",(IFERROR(VALUE(TRIM(SUBSTITUTE(AO74,CHAR(160),""))),0)),$AU74="Devis 3",(IFERROR(VALUE(TRIM(SUBSTITUTE(AR74,CHAR(160),""))),0))),0))*(IFERROR(VALUE(TRIM(SUBSTITUTE($AC74,CHAR(160),""))),0))))</f>
        <v/>
      </c>
      <c r="BA74" s="55" t="str" cm="1">
        <f t="array" ref="BA74">IF($AC74="","",IF((IFERROR(_xlfn.IFS(TRIM(SUBSTITUTE($AU74,CHAR(160),""))="Devis 1", IFERROR(VALUE(TRIM(SUBSTITUTE(AM74,CHAR(160),""))),0),TRIM(SUBSTITUTE($AU74,CHAR(160),""))="Devis 2", IFERROR(VALUE(TRIM(SUBSTITUTE(AP74,CHAR(160),""))),0),TRIM(SUBSTITUTE($AU74,CHAR(160),""))="Devis 3", IFERROR(VALUE(TRIM(SUBSTITUTE(AS74,CHAR(160),""))),0)),0) * IFERROR(VALUE(TRIM(SUBSTITUTE($AC74,CHAR(160),""))),0)) = 0,IF(AZ74&lt;&gt;"",0,""),(IFERROR(_xlfn.IFS(TRIM(SUBSTITUTE($AU74,CHAR(160),""))="Devis 1", IFERROR(VALUE(TRIM(SUBSTITUTE(AM74,CHAR(160),""))),0),TRIM(SUBSTITUTE($AU74,CHAR(160),""))="Devis 2", IFERROR(VALUE(TRIM(SUBSTITUTE(AP74,CHAR(160),""))),0),TRIM(SUBSTITUTE($AU74,CHAR(160),""))="Devis 3", IFERROR(VALUE(TRIM(SUBSTITUTE(AS74,CHAR(160),""))),0)),0) * IFERROR(VALUE(TRIM(SUBSTITUTE($AC74,CHAR(160),""))),0))))</f>
        <v/>
      </c>
      <c r="BB74" s="55" t="str" cm="1">
        <f t="array" ref="BB74">IF($AC74="","",IF(IFERROR(_xlfn.IFS($AU74="Devis 1",IFERROR(VALUE(TRIM(SUBSTITUTE(AN74,CHAR(160),""))),0),$AU74="Devis 2",IFERROR(VALUE(TRIM(SUBSTITUTE(AQ74,CHAR(160),""))),0),$AU74="Devis 3",IFERROR(VALUE(TRIM(SUBSTITUTE(AT74,CHAR(160),""))),0)),0)*IFERROR(VALUE(TRIM(SUBSTITUTE($AC74,CHAR(160),""))),0)=0,"",IFERROR(_xlfn.IFS($AU74="Devis 1",IFERROR(VALUE(TRIM(SUBSTITUTE(AN74,CHAR(160),""))),0),$AU74="Devis 2",IFERROR(VALUE(TRIM(SUBSTITUTE(AQ74,CHAR(160),""))),0),$AU74="Devis 3",IFERROR(VALUE(TRIM(SUBSTITUTE(AT74,CHAR(160),""))),0)),0)*IFERROR(VALUE(TRIM(SUBSTITUTE($AC74,CHAR(160),""))),0)))</f>
        <v/>
      </c>
      <c r="BC74" s="34"/>
      <c r="BD74" s="8" t="str" cm="1">
        <f t="array" ref="BD74">IF(OR(BB74="",AY74="",AZ74="",AW74="",BA74="",AX74=""),"",_xlfn.IFS((IFERROR(VALUE(TRIM(SUBSTITUTE(BB74,CHAR(160),""))),0))&gt;(IFERROR(VALUE(TRIM(SUBSTITUTE(AY74,CHAR(160),""))),0)),"KO : Le montant retenu TTC est supérieur au montant raisonnable TTC. Merci de revoir la ligne de dépense ou plafonner son montant.",(IFERROR(VALUE(TRIM(SUBSTITUTE(AZ74,CHAR(160),""))),0))&gt;(IFERROR(VALUE(TRIM(SUBSTITUTE(AW74,CHAR(160),""))),0)),"Attention : Le montant retenu HT est supérieur au montant HT raisonnable. Merci de revoir la ligne de dépense, plafonner son montant, ou justifier la reventillation HT / TVA.",(IFERROR(VALUE(TRIM(SUBSTITUTE(BA74,CHAR(160),""))),0))&gt;(IFERROR(VALUE(TRIM(SUBSTITUTE(AX74,CHAR(160),""))),0)),"Attention : Le montant TVA retenu est supérieur au montant TVA raisonnable. Merci de revoir la ligne de dépense, plafonner son montant, ou justifier la reventillation HT / TVA.",(IFERROR(VALUE(TRIM(SUBSTITUTE(BB74,CHAR(160),""))),0))=0,"",(IFERROR(VALUE(TRIM(SUBSTITUTE(AY74,CHAR(160),""))),0))=(IFERROR(VALUE(TRIM(SUBSTITUTE(BB74,CHAR(160),""))),0)),"OK",(IFERROR(VALUE(TRIM(SUBSTITUTE(AY74,CHAR(160),""))),0))&gt;(IFERROR(VALUE(TRIM(SUBSTITUTE(BB74,CHAR(160),""))),0))," OK : Montant instruit inférieur au montant raisonnable.",TRUE,""))</f>
        <v/>
      </c>
      <c r="BE74" s="139" t="str" cm="1">
        <f t="array" ref="BE74">IF(OR(BB74="",Y74="",AZ74="",W74="",BA74="",X74=""),"",_xlfn.IFS((IFERROR(VALUE(TRIM(SUBSTITUTE(BB74,CHAR(160),""))),0))&gt;(IFERROR(VALUE(TRIM(SUBSTITUTE(Y74,CHAR(160),""))),0)),"KO : Le montant retenu TTC est supérieur au montant présenté TTC. Merci de revoir la ligne de dépense ou plafonner son montant.",(IFERROR(VALUE(TRIM(SUBSTITUTE(AZ74,CHAR(160),""))),0))&gt;(IFERROR(VALUE(TRIM(SUBSTITUTE(W74,CHAR(160),""))),0)),"Attention : Le montant retenu HT est supérieur au montant HT présenté. Merci de revoir la ligne de dépense,plafonner son montant,ou justifier la reventillation HT/TVA.",(IFERROR(VALUE(TRIM(SUBSTITUTE(BA74,CHAR(160),""))),0))&gt;(IFERROR(VALUE(TRIM(SUBSTITUTE(X74,CHAR(160),""))),0)),"Attention : Le montant TVA retenu est supérieur au montant TVA présenté. Merci de revoir la ligne de dépense,plafonner son montant,ou justifier la reventillation HT/TVA.",(IFERROR(VALUE(TRIM(SUBSTITUTE(Y74,CHAR(160),""))),0))=0,"",(IFERROR(VALUE(TRIM(SUBSTITUTE(BB74,CHAR(160),""))),0))=(IFERROR(VALUE(TRIM(SUBSTITUTE(Y74,CHAR(160),""))),0)),"OK",
OR((IFERROR(VALUE(TRIM(SUBSTITUTE(BB74,CHAR(160),""))),0))=0,(IFERROR(VALUE(TRIM(SUBSTITUTE(AZ74,CHAR(160),""))),0))=0),"Attention : montant présenté entièrement écarté",(IFERROR(VALUE(TRIM(SUBSTITUTE(BB74,CHAR(160),""))),0))&lt;(IFERROR(VALUE(TRIM(SUBSTITUTE(Y74,CHAR(160),""))),0)),"Attention : montant présenté partiellement écarté",TRUE,""))</f>
        <v/>
      </c>
      <c r="BF74" s="33" t="str">
        <f t="shared" si="57"/>
        <v/>
      </c>
      <c r="BG74" s="33" t="str">
        <f t="shared" si="58"/>
        <v/>
      </c>
      <c r="BH74" s="10" t="str">
        <f t="shared" si="59"/>
        <v/>
      </c>
    </row>
    <row r="75" spans="1:60" ht="15" customHeight="1">
      <c r="A75" s="52">
        <v>64</v>
      </c>
      <c r="B75" s="539"/>
      <c r="C75" s="117"/>
      <c r="D75" s="118"/>
      <c r="E75" s="117"/>
      <c r="F75" s="117"/>
      <c r="G75" s="117"/>
      <c r="H75" s="117"/>
      <c r="I75" s="117"/>
      <c r="J75" s="117"/>
      <c r="K75" s="117"/>
      <c r="L75" s="117"/>
      <c r="M75" s="100"/>
      <c r="N75" s="4"/>
      <c r="O75" s="27" t="str">
        <f t="shared" ref="O75:O106" si="60">IF(OR(M75="", N75=""), "", IFERROR(VALUE(TRIM(SUBSTITUTE(M75,CHAR(160),""))),0) + IFERROR(VALUE(TRIM(SUBSTITUTE(N75,CHAR(160),""))),0))</f>
        <v/>
      </c>
      <c r="P75" s="5"/>
      <c r="Q75" s="4"/>
      <c r="R75" s="27" t="str">
        <f t="shared" ref="R75:R106" si="61">IF(OR(P75="", Q75=""), "", IFERROR(VALUE(TRIM(SUBSTITUTE(P75,CHAR(160),""))),0) + IFERROR(VALUE(TRIM(SUBSTITUTE(Q75,CHAR(160),""))),0))</f>
        <v/>
      </c>
      <c r="S75" s="6"/>
      <c r="T75" s="4"/>
      <c r="U75" s="101" t="str">
        <f t="shared" ref="U75:U106" si="62">IF(OR(S75="", T75=""), "", IFERROR(VALUE(TRIM(SUBSTITUTE(S75,CHAR(160),""))),0) + IFERROR(VALUE(TRIM(SUBSTITUTE(T75,CHAR(160),""))),0))</f>
        <v/>
      </c>
      <c r="V75" s="110"/>
      <c r="W75" s="109" t="str" cm="1">
        <f t="array" ref="W75">IF((_xlfn.IFS(TRIM(SUBSTITUTE(V75,CHAR(160),""))="Devis 1",IFERROR(VALUE(TRIM(SUBSTITUTE(M75,CHAR(160),""))),0),TRIM(SUBSTITUTE(V75,CHAR(160),""))="Devis 2",IFERROR(VALUE(TRIM(SUBSTITUTE(P75,CHAR(160),""))),0),TRIM(SUBSTITUTE(V75,CHAR(160),""))="Devis 3",IFERROR(VALUE(TRIM(SUBSTITUTE(S75,CHAR(160),""))),0),TRUE,0)*IFERROR(VALUE(TRIM(SUBSTITUTE(D75,CHAR(160),""))),0))=0,"",_xlfn.IFS(TRIM(SUBSTITUTE(V75,CHAR(160),""))="Devis 1",IFERROR(VALUE(TRIM(SUBSTITUTE(M75,CHAR(160),""))),0),TRIM(SUBSTITUTE(V75,CHAR(160),""))="Devis 2",IFERROR(VALUE(TRIM(SUBSTITUTE(P75,CHAR(160),""))),0),TRIM(SUBSTITUTE(V75,CHAR(160),""))="Devis 3",IFERROR(VALUE(TRIM(SUBSTITUTE(S75,CHAR(160),""))),0),TRUE,0)*IFERROR(VALUE(TRIM(SUBSTITUTE(D75,CHAR(160),""))),0))</f>
        <v/>
      </c>
      <c r="X75" s="54" t="str" cm="1">
        <f t="array" ref="X75">IF(_xlfn.IFS(TRIM(SUBSTITUTE(V75,CHAR(160),""))="Devis 1",IFERROR(VALUE(TRIM(SUBSTITUTE(N75,CHAR(160),""))),0),TRIM(SUBSTITUTE(V75,CHAR(160),""))="Devis 2",IFERROR(VALUE(TRIM(SUBSTITUTE(Q75,CHAR(160),""))),0),TRIM(SUBSTITUTE(V75,CHAR(160),""))="Devis 3",IFERROR(VALUE(TRIM(SUBSTITUTE(T75,CHAR(160),""))),0),TRUE,0)*IFERROR(VALUE(TRIM(SUBSTITUTE(D75,CHAR(160),""))),0)=0,IF(W75&lt;&gt;"",0,""),_xlfn.IFS(TRIM(SUBSTITUTE(V75,CHAR(160),""))="Devis 1",IFERROR(VALUE(TRIM(SUBSTITUTE(N75,CHAR(160),""))),0),TRIM(SUBSTITUTE(V75,CHAR(160),""))="Devis 2",IFERROR(VALUE(TRIM(SUBSTITUTE(Q75,CHAR(160),""))),0),TRIM(SUBSTITUTE(V75,CHAR(160),""))="Devis 3",IFERROR(VALUE(TRIM(SUBSTITUTE(T75,CHAR(160),""))),0),TRUE,0)*IFERROR(VALUE(TRIM(SUBSTITUTE(D75,CHAR(160),""))),0))</f>
        <v/>
      </c>
      <c r="Y75" s="112" t="str">
        <f t="shared" ref="Y75:Y106" si="63">IF(OR(W75="", X75=""), "", IFERROR(VALUE(TRIM(SUBSTITUTE(W75,CHAR(160),""))),0) + IFERROR(VALUE(TRIM(SUBSTITUTE(X75,CHAR(160),""))),0))</f>
        <v/>
      </c>
      <c r="Z75" s="113"/>
      <c r="AA75" s="130" t="str">
        <f t="shared" ref="AA75:AA111" si="64">IF(B75="","",B75)</f>
        <v/>
      </c>
      <c r="AB75" s="130" t="str">
        <f t="shared" ref="AB75:AB111" si="65">IF(C75="","",C75)</f>
        <v/>
      </c>
      <c r="AC75" s="130" t="str">
        <f t="shared" ref="AC75:AC111" si="66">IF(D75="","",D75)</f>
        <v/>
      </c>
      <c r="AD75" s="130" t="str">
        <f t="shared" ref="AD75:AD111" si="67">IF(E75="","",E75)</f>
        <v/>
      </c>
      <c r="AE75" s="130" t="str">
        <f t="shared" ref="AE75:AE111" si="68">IF(F75="","",F75)</f>
        <v/>
      </c>
      <c r="AF75" s="130" t="str">
        <f t="shared" ref="AF75:AF111" si="69">IF(G75="","",G75)</f>
        <v/>
      </c>
      <c r="AG75" s="130" t="str">
        <f t="shared" ref="AG75:AG111" si="70">IF(H75="","",H75)</f>
        <v/>
      </c>
      <c r="AH75" s="130" t="str">
        <f t="shared" ref="AH75:AH111" si="71">IF(I75="","",I75)</f>
        <v/>
      </c>
      <c r="AI75" s="130"/>
      <c r="AJ75" s="130" t="str">
        <f t="shared" ref="AJ75:AJ111" si="72">IF(K75="","",K75)</f>
        <v/>
      </c>
      <c r="AK75" s="130" t="str">
        <f t="shared" ref="AK75:AK111" si="73">IF(L75="","",L75)</f>
        <v/>
      </c>
      <c r="AL75" s="29" t="str">
        <f t="shared" ref="AL75:AL111" si="74">IF(M75="","",M75)</f>
        <v/>
      </c>
      <c r="AM75" s="9" t="str">
        <f t="shared" ref="AM75:AM111" si="75">IF(N75="","",N75)</f>
        <v/>
      </c>
      <c r="AN75" s="27" t="str">
        <f t="shared" ref="AN75:AN106" si="76">IF(OR(AL75="", AM75=""), "", IFERROR(VALUE(TRIM(SUBSTITUTE(AL75,CHAR(160),""))),0) + IFERROR(VALUE(TRIM(SUBSTITUTE(AM75,CHAR(160),""))),0))</f>
        <v/>
      </c>
      <c r="AO75" s="30" t="str">
        <f t="shared" ref="AO75:AO111" si="77">IF(P75="","",P75)</f>
        <v/>
      </c>
      <c r="AP75" s="9" t="str">
        <f t="shared" ref="AP75:AP111" si="78">IF(Q75="","",Q75)</f>
        <v/>
      </c>
      <c r="AQ75" s="27" t="str">
        <f t="shared" ref="AQ75:AQ106" si="79">IF(OR(AO75="",AP75=""),"",IFERROR(VALUE(TRIM(SUBSTITUTE(AO75,CHAR(160),""))),0)+IFERROR(VALUE(TRIM(SUBSTITUTE(AP75,CHAR(160),""))),0))</f>
        <v/>
      </c>
      <c r="AR75" s="31" t="str">
        <f t="shared" ref="AR75:AR111" si="80">IF(S75="","",S75)</f>
        <v/>
      </c>
      <c r="AS75" s="9" t="str">
        <f t="shared" ref="AS75:AS111" si="81">IF(T75="","",T75)</f>
        <v/>
      </c>
      <c r="AT75" s="32" t="str">
        <f t="shared" ref="AT75:AT106" si="82">IF(OR(AR75="",AS75=""),"",IFERROR(VALUE(TRIM(SUBSTITUTE(AR75,CHAR(160),""))),0)+IFERROR(VALUE(TRIM(SUBSTITUTE(AS75,CHAR(160),""))),0))</f>
        <v/>
      </c>
      <c r="AU75" s="28" t="str">
        <f t="shared" ref="AU75:AU111" si="83">IF(V75="","",V75)</f>
        <v/>
      </c>
      <c r="AV75" s="136"/>
      <c r="AW75" s="33" t="str">
        <f t="shared" ref="AW75:AW111" si="84">IF((1.15*MIN(IF((IFERROR(VALUE(TRIM(SUBSTITUTE(AL75,CHAR(160),""))),0))=0,1E+30,(IFERROR(VALUE(TRIM(SUBSTITUTE(AL75,CHAR(160),""))),0))),IF((IFERROR(VALUE(TRIM(SUBSTITUTE(AO75,CHAR(160),""))),0))=0,1E+30,(IFERROR(VALUE(TRIM(SUBSTITUTE(AO75,CHAR(160),""))),0))),IF((IFERROR(VALUE(TRIM(SUBSTITUTE(AR75,CHAR(160),""))),0))=0,1E+30,(IFERROR(VALUE(TRIM(SUBSTITUTE(AR75,CHAR(160),""))),0))))*(IFERROR(VALUE(TRIM(SUBSTITUTE(AC75,CHAR(160),""))),0)))=0,"",(1.15*MIN(IF((IFERROR(VALUE(TRIM(SUBSTITUTE(AL75,CHAR(160),""))),0))=0,1E+30,(IFERROR(VALUE(TRIM(SUBSTITUTE(AL75,CHAR(160),""))),0))),IF((IFERROR(VALUE(TRIM(SUBSTITUTE(AO75,CHAR(160),""))),0))=0,1E+30,(IFERROR(VALUE(TRIM(SUBSTITUTE(AO75,CHAR(160),""))),0))),IF((IFERROR(VALUE(TRIM(SUBSTITUTE(AR75,CHAR(160),""))),0))=0,1E+30,(IFERROR(VALUE(TRIM(SUBSTITUTE(AR75,CHAR(160),""))),0))))*(IFERROR(VALUE(TRIM(SUBSTITUTE(AC75,CHAR(160),""))),0))))</f>
        <v/>
      </c>
      <c r="AX75" s="33" t="str">
        <f t="shared" ref="AX75:AX106" si="85">IF(AW75="","",IF( AND(IFERROR(VALUE(TRIM(SUBSTITUTE(AM75,CHAR(160),""))),0)=0,IFERROR(VALUE(TRIM(SUBSTITUTE(AP75,CHAR(160),""))),0)=0,IFERROR(VALUE(TRIM(SUBSTITUTE(AS75,CHAR(160),""))),0)=0),0,1.15*MIN(IF(IFERROR(VALUE(TRIM(SUBSTITUTE(AM75,CHAR(160),""))),0)=0, 1E+30, IFERROR(VALUE(TRIM(SUBSTITUTE(AM75,CHAR(160),""))),0)),IF(IFERROR(VALUE(TRIM(SUBSTITUTE(AP75,CHAR(160),""))),0)=0, 1E+30, IFERROR(VALUE(TRIM(SUBSTITUTE(AP75,CHAR(160),""))),0)),IF(IFERROR(VALUE(TRIM(SUBSTITUTE(AS75,CHAR(160),""))),0)=0, 1E+30, IFERROR(VALUE(TRIM(SUBSTITUTE(AS75,CHAR(160),""))),0))) *IFERROR(VALUE(TRIM(SUBSTITUTE(AC75,CHAR(160),""))),0)))</f>
        <v/>
      </c>
      <c r="AY75" s="33" t="str">
        <f t="shared" ref="AY75:AY106" si="86">IF(AW75="","",AW75+AX75)</f>
        <v/>
      </c>
      <c r="AZ75" s="55" t="str" cm="1">
        <f t="array" ref="AZ75">IF($AC75="","",IF((IFERROR(_xlfn.IFS($AU75="Devis 1",(IFERROR(VALUE(TRIM(SUBSTITUTE(AL75,CHAR(160),""))),0)),$AU75="Devis 2",(IFERROR(VALUE(TRIM(SUBSTITUTE(AO75,CHAR(160),""))),0)),$AU75="Devis 3",(IFERROR(VALUE(TRIM(SUBSTITUTE(AR75,CHAR(160),""))),0))),0))*(IFERROR(VALUE(TRIM(SUBSTITUTE($AC75,CHAR(160),""))),0))=0,"",(IFERROR(_xlfn.IFS($AU75="Devis 1",(IFERROR(VALUE(TRIM(SUBSTITUTE(AL75,CHAR(160),""))),0)),$AU75="Devis 2",(IFERROR(VALUE(TRIM(SUBSTITUTE(AO75,CHAR(160),""))),0)),$AU75="Devis 3",(IFERROR(VALUE(TRIM(SUBSTITUTE(AR75,CHAR(160),""))),0))),0))*(IFERROR(VALUE(TRIM(SUBSTITUTE($AC75,CHAR(160),""))),0))))</f>
        <v/>
      </c>
      <c r="BA75" s="55" t="str" cm="1">
        <f t="array" ref="BA75">IF($AC75="","",IF((IFERROR(_xlfn.IFS(TRIM(SUBSTITUTE($AU75,CHAR(160),""))="Devis 1", IFERROR(VALUE(TRIM(SUBSTITUTE(AM75,CHAR(160),""))),0),TRIM(SUBSTITUTE($AU75,CHAR(160),""))="Devis 2", IFERROR(VALUE(TRIM(SUBSTITUTE(AP75,CHAR(160),""))),0),TRIM(SUBSTITUTE($AU75,CHAR(160),""))="Devis 3", IFERROR(VALUE(TRIM(SUBSTITUTE(AS75,CHAR(160),""))),0)),0) * IFERROR(VALUE(TRIM(SUBSTITUTE($AC75,CHAR(160),""))),0)) = 0,IF(AZ75&lt;&gt;"",0,""),(IFERROR(_xlfn.IFS(TRIM(SUBSTITUTE($AU75,CHAR(160),""))="Devis 1", IFERROR(VALUE(TRIM(SUBSTITUTE(AM75,CHAR(160),""))),0),TRIM(SUBSTITUTE($AU75,CHAR(160),""))="Devis 2", IFERROR(VALUE(TRIM(SUBSTITUTE(AP75,CHAR(160),""))),0),TRIM(SUBSTITUTE($AU75,CHAR(160),""))="Devis 3", IFERROR(VALUE(TRIM(SUBSTITUTE(AS75,CHAR(160),""))),0)),0) * IFERROR(VALUE(TRIM(SUBSTITUTE($AC75,CHAR(160),""))),0))))</f>
        <v/>
      </c>
      <c r="BB75" s="55" t="str" cm="1">
        <f t="array" ref="BB75">IF($AC75="","",IF(IFERROR(_xlfn.IFS($AU75="Devis 1",IFERROR(VALUE(TRIM(SUBSTITUTE(AN75,CHAR(160),""))),0),$AU75="Devis 2",IFERROR(VALUE(TRIM(SUBSTITUTE(AQ75,CHAR(160),""))),0),$AU75="Devis 3",IFERROR(VALUE(TRIM(SUBSTITUTE(AT75,CHAR(160),""))),0)),0)*IFERROR(VALUE(TRIM(SUBSTITUTE($AC75,CHAR(160),""))),0)=0,"",IFERROR(_xlfn.IFS($AU75="Devis 1",IFERROR(VALUE(TRIM(SUBSTITUTE(AN75,CHAR(160),""))),0),$AU75="Devis 2",IFERROR(VALUE(TRIM(SUBSTITUTE(AQ75,CHAR(160),""))),0),$AU75="Devis 3",IFERROR(VALUE(TRIM(SUBSTITUTE(AT75,CHAR(160),""))),0)),0)*IFERROR(VALUE(TRIM(SUBSTITUTE($AC75,CHAR(160),""))),0)))</f>
        <v/>
      </c>
      <c r="BC75" s="34"/>
      <c r="BD75" s="8" t="str" cm="1">
        <f t="array" ref="BD75">IF(OR(BB75="",AY75="",AZ75="",AW75="",BA75="",AX75=""),"",_xlfn.IFS((IFERROR(VALUE(TRIM(SUBSTITUTE(BB75,CHAR(160),""))),0))&gt;(IFERROR(VALUE(TRIM(SUBSTITUTE(AY75,CHAR(160),""))),0)),"KO : Le montant retenu TTC est supérieur au montant raisonnable TTC. Merci de revoir la ligne de dépense ou plafonner son montant.",(IFERROR(VALUE(TRIM(SUBSTITUTE(AZ75,CHAR(160),""))),0))&gt;(IFERROR(VALUE(TRIM(SUBSTITUTE(AW75,CHAR(160),""))),0)),"Attention : Le montant retenu HT est supérieur au montant HT raisonnable. Merci de revoir la ligne de dépense, plafonner son montant, ou justifier la reventillation HT / TVA.",(IFERROR(VALUE(TRIM(SUBSTITUTE(BA75,CHAR(160),""))),0))&gt;(IFERROR(VALUE(TRIM(SUBSTITUTE(AX75,CHAR(160),""))),0)),"Attention : Le montant TVA retenu est supérieur au montant TVA raisonnable. Merci de revoir la ligne de dépense, plafonner son montant, ou justifier la reventillation HT / TVA.",(IFERROR(VALUE(TRIM(SUBSTITUTE(BB75,CHAR(160),""))),0))=0,"",(IFERROR(VALUE(TRIM(SUBSTITUTE(AY75,CHAR(160),""))),0))=(IFERROR(VALUE(TRIM(SUBSTITUTE(BB75,CHAR(160),""))),0)),"OK",(IFERROR(VALUE(TRIM(SUBSTITUTE(AY75,CHAR(160),""))),0))&gt;(IFERROR(VALUE(TRIM(SUBSTITUTE(BB75,CHAR(160),""))),0))," OK : Montant instruit inférieur au montant raisonnable.",TRUE,""))</f>
        <v/>
      </c>
      <c r="BE75" s="139" t="str" cm="1">
        <f t="array" ref="BE75">IF(OR(BB75="",Y75="",AZ75="",W75="",BA75="",X75=""),"",_xlfn.IFS((IFERROR(VALUE(TRIM(SUBSTITUTE(BB75,CHAR(160),""))),0))&gt;(IFERROR(VALUE(TRIM(SUBSTITUTE(Y75,CHAR(160),""))),0)),"KO : Le montant retenu TTC est supérieur au montant présenté TTC. Merci de revoir la ligne de dépense ou plafonner son montant.",(IFERROR(VALUE(TRIM(SUBSTITUTE(AZ75,CHAR(160),""))),0))&gt;(IFERROR(VALUE(TRIM(SUBSTITUTE(W75,CHAR(160),""))),0)),"Attention : Le montant retenu HT est supérieur au montant HT présenté. Merci de revoir la ligne de dépense,plafonner son montant,ou justifier la reventillation HT/TVA.",(IFERROR(VALUE(TRIM(SUBSTITUTE(BA75,CHAR(160),""))),0))&gt;(IFERROR(VALUE(TRIM(SUBSTITUTE(X75,CHAR(160),""))),0)),"Attention : Le montant TVA retenu est supérieur au montant TVA présenté. Merci de revoir la ligne de dépense,plafonner son montant,ou justifier la reventillation HT/TVA.",(IFERROR(VALUE(TRIM(SUBSTITUTE(Y75,CHAR(160),""))),0))=0,"",(IFERROR(VALUE(TRIM(SUBSTITUTE(BB75,CHAR(160),""))),0))=(IFERROR(VALUE(TRIM(SUBSTITUTE(Y75,CHAR(160),""))),0)),"OK",
OR((IFERROR(VALUE(TRIM(SUBSTITUTE(BB75,CHAR(160),""))),0))=0,(IFERROR(VALUE(TRIM(SUBSTITUTE(AZ75,CHAR(160),""))),0))=0),"Attention : montant présenté entièrement écarté",(IFERROR(VALUE(TRIM(SUBSTITUTE(BB75,CHAR(160),""))),0))&lt;(IFERROR(VALUE(TRIM(SUBSTITUTE(Y75,CHAR(160),""))),0)),"Attention : montant présenté partiellement écarté",TRUE,""))</f>
        <v/>
      </c>
      <c r="BF75" s="33" t="str">
        <f t="shared" ref="BF75:BF111" si="87">IF(OR(W75="",AZ75=""),"",(IFERROR(VALUE(TRIM(SUBSTITUTE(W75,CHAR(160),""))),0))-(IFERROR(VALUE(TRIM(SUBSTITUTE(AZ75,CHAR(160),""))),0)))</f>
        <v/>
      </c>
      <c r="BG75" s="33" t="str">
        <f t="shared" ref="BG75:BG111" si="88">IF(OR(X75="",BA75=""),"",(IFERROR(VALUE(TRIM(SUBSTITUTE(X75,CHAR(160),""))),0))-(IFERROR(VALUE(TRIM(SUBSTITUTE(BA75,CHAR(160),""))),0)))</f>
        <v/>
      </c>
      <c r="BH75" s="10" t="str">
        <f t="shared" ref="BH75:BH111" si="89">IF(OR(Y75="",BB75=""),"",(IFERROR(VALUE(TRIM(SUBSTITUTE(Y75,CHAR(160),""))),0))-(IFERROR(VALUE(TRIM(SUBSTITUTE(BB75,CHAR(160),""))),0)))</f>
        <v/>
      </c>
    </row>
    <row r="76" spans="1:60" ht="15" customHeight="1">
      <c r="A76" s="52">
        <v>65</v>
      </c>
      <c r="B76" s="539"/>
      <c r="C76" s="117"/>
      <c r="D76" s="118"/>
      <c r="E76" s="117"/>
      <c r="F76" s="117"/>
      <c r="G76" s="117"/>
      <c r="H76" s="117"/>
      <c r="I76" s="117"/>
      <c r="J76" s="117"/>
      <c r="K76" s="117"/>
      <c r="L76" s="117"/>
      <c r="M76" s="100"/>
      <c r="N76" s="4"/>
      <c r="O76" s="27" t="str">
        <f t="shared" si="60"/>
        <v/>
      </c>
      <c r="P76" s="5"/>
      <c r="Q76" s="4"/>
      <c r="R76" s="27" t="str">
        <f t="shared" si="61"/>
        <v/>
      </c>
      <c r="S76" s="6"/>
      <c r="T76" s="4"/>
      <c r="U76" s="101" t="str">
        <f t="shared" si="62"/>
        <v/>
      </c>
      <c r="V76" s="110"/>
      <c r="W76" s="109" t="str" cm="1">
        <f t="array" ref="W76">IF((_xlfn.IFS(TRIM(SUBSTITUTE(V76,CHAR(160),""))="Devis 1",IFERROR(VALUE(TRIM(SUBSTITUTE(M76,CHAR(160),""))),0),TRIM(SUBSTITUTE(V76,CHAR(160),""))="Devis 2",IFERROR(VALUE(TRIM(SUBSTITUTE(P76,CHAR(160),""))),0),TRIM(SUBSTITUTE(V76,CHAR(160),""))="Devis 3",IFERROR(VALUE(TRIM(SUBSTITUTE(S76,CHAR(160),""))),0),TRUE,0)*IFERROR(VALUE(TRIM(SUBSTITUTE(D76,CHAR(160),""))),0))=0,"",_xlfn.IFS(TRIM(SUBSTITUTE(V76,CHAR(160),""))="Devis 1",IFERROR(VALUE(TRIM(SUBSTITUTE(M76,CHAR(160),""))),0),TRIM(SUBSTITUTE(V76,CHAR(160),""))="Devis 2",IFERROR(VALUE(TRIM(SUBSTITUTE(P76,CHAR(160),""))),0),TRIM(SUBSTITUTE(V76,CHAR(160),""))="Devis 3",IFERROR(VALUE(TRIM(SUBSTITUTE(S76,CHAR(160),""))),0),TRUE,0)*IFERROR(VALUE(TRIM(SUBSTITUTE(D76,CHAR(160),""))),0))</f>
        <v/>
      </c>
      <c r="X76" s="54" t="str" cm="1">
        <f t="array" ref="X76">IF(_xlfn.IFS(TRIM(SUBSTITUTE(V76,CHAR(160),""))="Devis 1",IFERROR(VALUE(TRIM(SUBSTITUTE(N76,CHAR(160),""))),0),TRIM(SUBSTITUTE(V76,CHAR(160),""))="Devis 2",IFERROR(VALUE(TRIM(SUBSTITUTE(Q76,CHAR(160),""))),0),TRIM(SUBSTITUTE(V76,CHAR(160),""))="Devis 3",IFERROR(VALUE(TRIM(SUBSTITUTE(T76,CHAR(160),""))),0),TRUE,0)*IFERROR(VALUE(TRIM(SUBSTITUTE(D76,CHAR(160),""))),0)=0,IF(W76&lt;&gt;"",0,""),_xlfn.IFS(TRIM(SUBSTITUTE(V76,CHAR(160),""))="Devis 1",IFERROR(VALUE(TRIM(SUBSTITUTE(N76,CHAR(160),""))),0),TRIM(SUBSTITUTE(V76,CHAR(160),""))="Devis 2",IFERROR(VALUE(TRIM(SUBSTITUTE(Q76,CHAR(160),""))),0),TRIM(SUBSTITUTE(V76,CHAR(160),""))="Devis 3",IFERROR(VALUE(TRIM(SUBSTITUTE(T76,CHAR(160),""))),0),TRUE,0)*IFERROR(VALUE(TRIM(SUBSTITUTE(D76,CHAR(160),""))),0))</f>
        <v/>
      </c>
      <c r="Y76" s="112" t="str">
        <f t="shared" si="63"/>
        <v/>
      </c>
      <c r="Z76" s="113"/>
      <c r="AA76" s="130" t="str">
        <f t="shared" si="64"/>
        <v/>
      </c>
      <c r="AB76" s="130" t="str">
        <f t="shared" si="65"/>
        <v/>
      </c>
      <c r="AC76" s="130" t="str">
        <f t="shared" si="66"/>
        <v/>
      </c>
      <c r="AD76" s="130" t="str">
        <f t="shared" si="67"/>
        <v/>
      </c>
      <c r="AE76" s="130" t="str">
        <f t="shared" si="68"/>
        <v/>
      </c>
      <c r="AF76" s="130" t="str">
        <f t="shared" si="69"/>
        <v/>
      </c>
      <c r="AG76" s="130" t="str">
        <f t="shared" si="70"/>
        <v/>
      </c>
      <c r="AH76" s="130" t="str">
        <f t="shared" si="71"/>
        <v/>
      </c>
      <c r="AI76" s="130"/>
      <c r="AJ76" s="130" t="str">
        <f t="shared" si="72"/>
        <v/>
      </c>
      <c r="AK76" s="130" t="str">
        <f t="shared" si="73"/>
        <v/>
      </c>
      <c r="AL76" s="29" t="str">
        <f t="shared" si="74"/>
        <v/>
      </c>
      <c r="AM76" s="9" t="str">
        <f t="shared" si="75"/>
        <v/>
      </c>
      <c r="AN76" s="27" t="str">
        <f t="shared" si="76"/>
        <v/>
      </c>
      <c r="AO76" s="30" t="str">
        <f t="shared" si="77"/>
        <v/>
      </c>
      <c r="AP76" s="9" t="str">
        <f t="shared" si="78"/>
        <v/>
      </c>
      <c r="AQ76" s="27" t="str">
        <f t="shared" si="79"/>
        <v/>
      </c>
      <c r="AR76" s="31" t="str">
        <f t="shared" si="80"/>
        <v/>
      </c>
      <c r="AS76" s="9" t="str">
        <f t="shared" si="81"/>
        <v/>
      </c>
      <c r="AT76" s="32" t="str">
        <f t="shared" si="82"/>
        <v/>
      </c>
      <c r="AU76" s="28" t="str">
        <f t="shared" si="83"/>
        <v/>
      </c>
      <c r="AV76" s="136"/>
      <c r="AW76" s="33" t="str">
        <f t="shared" si="84"/>
        <v/>
      </c>
      <c r="AX76" s="33" t="str">
        <f t="shared" si="85"/>
        <v/>
      </c>
      <c r="AY76" s="33" t="str">
        <f t="shared" si="86"/>
        <v/>
      </c>
      <c r="AZ76" s="55" t="str" cm="1">
        <f t="array" ref="AZ76">IF($AC76="","",IF((IFERROR(_xlfn.IFS($AU76="Devis 1",(IFERROR(VALUE(TRIM(SUBSTITUTE(AL76,CHAR(160),""))),0)),$AU76="Devis 2",(IFERROR(VALUE(TRIM(SUBSTITUTE(AO76,CHAR(160),""))),0)),$AU76="Devis 3",(IFERROR(VALUE(TRIM(SUBSTITUTE(AR76,CHAR(160),""))),0))),0))*(IFERROR(VALUE(TRIM(SUBSTITUTE($AC76,CHAR(160),""))),0))=0,"",(IFERROR(_xlfn.IFS($AU76="Devis 1",(IFERROR(VALUE(TRIM(SUBSTITUTE(AL76,CHAR(160),""))),0)),$AU76="Devis 2",(IFERROR(VALUE(TRIM(SUBSTITUTE(AO76,CHAR(160),""))),0)),$AU76="Devis 3",(IFERROR(VALUE(TRIM(SUBSTITUTE(AR76,CHAR(160),""))),0))),0))*(IFERROR(VALUE(TRIM(SUBSTITUTE($AC76,CHAR(160),""))),0))))</f>
        <v/>
      </c>
      <c r="BA76" s="55" t="str" cm="1">
        <f t="array" ref="BA76">IF($AC76="","",IF((IFERROR(_xlfn.IFS(TRIM(SUBSTITUTE($AU76,CHAR(160),""))="Devis 1", IFERROR(VALUE(TRIM(SUBSTITUTE(AM76,CHAR(160),""))),0),TRIM(SUBSTITUTE($AU76,CHAR(160),""))="Devis 2", IFERROR(VALUE(TRIM(SUBSTITUTE(AP76,CHAR(160),""))),0),TRIM(SUBSTITUTE($AU76,CHAR(160),""))="Devis 3", IFERROR(VALUE(TRIM(SUBSTITUTE(AS76,CHAR(160),""))),0)),0) * IFERROR(VALUE(TRIM(SUBSTITUTE($AC76,CHAR(160),""))),0)) = 0,IF(AZ76&lt;&gt;"",0,""),(IFERROR(_xlfn.IFS(TRIM(SUBSTITUTE($AU76,CHAR(160),""))="Devis 1", IFERROR(VALUE(TRIM(SUBSTITUTE(AM76,CHAR(160),""))),0),TRIM(SUBSTITUTE($AU76,CHAR(160),""))="Devis 2", IFERROR(VALUE(TRIM(SUBSTITUTE(AP76,CHAR(160),""))),0),TRIM(SUBSTITUTE($AU76,CHAR(160),""))="Devis 3", IFERROR(VALUE(TRIM(SUBSTITUTE(AS76,CHAR(160),""))),0)),0) * IFERROR(VALUE(TRIM(SUBSTITUTE($AC76,CHAR(160),""))),0))))</f>
        <v/>
      </c>
      <c r="BB76" s="55" t="str" cm="1">
        <f t="array" ref="BB76">IF($AC76="","",IF(IFERROR(_xlfn.IFS($AU76="Devis 1",IFERROR(VALUE(TRIM(SUBSTITUTE(AN76,CHAR(160),""))),0),$AU76="Devis 2",IFERROR(VALUE(TRIM(SUBSTITUTE(AQ76,CHAR(160),""))),0),$AU76="Devis 3",IFERROR(VALUE(TRIM(SUBSTITUTE(AT76,CHAR(160),""))),0)),0)*IFERROR(VALUE(TRIM(SUBSTITUTE($AC76,CHAR(160),""))),0)=0,"",IFERROR(_xlfn.IFS($AU76="Devis 1",IFERROR(VALUE(TRIM(SUBSTITUTE(AN76,CHAR(160),""))),0),$AU76="Devis 2",IFERROR(VALUE(TRIM(SUBSTITUTE(AQ76,CHAR(160),""))),0),$AU76="Devis 3",IFERROR(VALUE(TRIM(SUBSTITUTE(AT76,CHAR(160),""))),0)),0)*IFERROR(VALUE(TRIM(SUBSTITUTE($AC76,CHAR(160),""))),0)))</f>
        <v/>
      </c>
      <c r="BC76" s="34"/>
      <c r="BD76" s="8" t="str" cm="1">
        <f t="array" ref="BD76">IF(OR(BB76="",AY76="",AZ76="",AW76="",BA76="",AX76=""),"",_xlfn.IFS((IFERROR(VALUE(TRIM(SUBSTITUTE(BB76,CHAR(160),""))),0))&gt;(IFERROR(VALUE(TRIM(SUBSTITUTE(AY76,CHAR(160),""))),0)),"KO : Le montant retenu TTC est supérieur au montant raisonnable TTC. Merci de revoir la ligne de dépense ou plafonner son montant.",(IFERROR(VALUE(TRIM(SUBSTITUTE(AZ76,CHAR(160),""))),0))&gt;(IFERROR(VALUE(TRIM(SUBSTITUTE(AW76,CHAR(160),""))),0)),"Attention : Le montant retenu HT est supérieur au montant HT raisonnable. Merci de revoir la ligne de dépense, plafonner son montant, ou justifier la reventillation HT / TVA.",(IFERROR(VALUE(TRIM(SUBSTITUTE(BA76,CHAR(160),""))),0))&gt;(IFERROR(VALUE(TRIM(SUBSTITUTE(AX76,CHAR(160),""))),0)),"Attention : Le montant TVA retenu est supérieur au montant TVA raisonnable. Merci de revoir la ligne de dépense, plafonner son montant, ou justifier la reventillation HT / TVA.",(IFERROR(VALUE(TRIM(SUBSTITUTE(BB76,CHAR(160),""))),0))=0,"",(IFERROR(VALUE(TRIM(SUBSTITUTE(AY76,CHAR(160),""))),0))=(IFERROR(VALUE(TRIM(SUBSTITUTE(BB76,CHAR(160),""))),0)),"OK",(IFERROR(VALUE(TRIM(SUBSTITUTE(AY76,CHAR(160),""))),0))&gt;(IFERROR(VALUE(TRIM(SUBSTITUTE(BB76,CHAR(160),""))),0))," OK : Montant instruit inférieur au montant raisonnable.",TRUE,""))</f>
        <v/>
      </c>
      <c r="BE76" s="139" t="str" cm="1">
        <f t="array" ref="BE76">IF(OR(BB76="",Y76="",AZ76="",W76="",BA76="",X76=""),"",_xlfn.IFS((IFERROR(VALUE(TRIM(SUBSTITUTE(BB76,CHAR(160),""))),0))&gt;(IFERROR(VALUE(TRIM(SUBSTITUTE(Y76,CHAR(160),""))),0)),"KO : Le montant retenu TTC est supérieur au montant présenté TTC. Merci de revoir la ligne de dépense ou plafonner son montant.",(IFERROR(VALUE(TRIM(SUBSTITUTE(AZ76,CHAR(160),""))),0))&gt;(IFERROR(VALUE(TRIM(SUBSTITUTE(W76,CHAR(160),""))),0)),"Attention : Le montant retenu HT est supérieur au montant HT présenté. Merci de revoir la ligne de dépense,plafonner son montant,ou justifier la reventillation HT/TVA.",(IFERROR(VALUE(TRIM(SUBSTITUTE(BA76,CHAR(160),""))),0))&gt;(IFERROR(VALUE(TRIM(SUBSTITUTE(X76,CHAR(160),""))),0)),"Attention : Le montant TVA retenu est supérieur au montant TVA présenté. Merci de revoir la ligne de dépense,plafonner son montant,ou justifier la reventillation HT/TVA.",(IFERROR(VALUE(TRIM(SUBSTITUTE(Y76,CHAR(160),""))),0))=0,"",(IFERROR(VALUE(TRIM(SUBSTITUTE(BB76,CHAR(160),""))),0))=(IFERROR(VALUE(TRIM(SUBSTITUTE(Y76,CHAR(160),""))),0)),"OK",
OR((IFERROR(VALUE(TRIM(SUBSTITUTE(BB76,CHAR(160),""))),0))=0,(IFERROR(VALUE(TRIM(SUBSTITUTE(AZ76,CHAR(160),""))),0))=0),"Attention : montant présenté entièrement écarté",(IFERROR(VALUE(TRIM(SUBSTITUTE(BB76,CHAR(160),""))),0))&lt;(IFERROR(VALUE(TRIM(SUBSTITUTE(Y76,CHAR(160),""))),0)),"Attention : montant présenté partiellement écarté",TRUE,""))</f>
        <v/>
      </c>
      <c r="BF76" s="33" t="str">
        <f t="shared" si="87"/>
        <v/>
      </c>
      <c r="BG76" s="33" t="str">
        <f t="shared" si="88"/>
        <v/>
      </c>
      <c r="BH76" s="10" t="str">
        <f t="shared" si="89"/>
        <v/>
      </c>
    </row>
    <row r="77" spans="1:60" ht="15" customHeight="1">
      <c r="A77" s="52">
        <v>66</v>
      </c>
      <c r="B77" s="539"/>
      <c r="C77" s="117"/>
      <c r="D77" s="118"/>
      <c r="E77" s="117"/>
      <c r="F77" s="117"/>
      <c r="G77" s="117"/>
      <c r="H77" s="117"/>
      <c r="I77" s="117"/>
      <c r="J77" s="117"/>
      <c r="K77" s="117"/>
      <c r="L77" s="117"/>
      <c r="M77" s="100"/>
      <c r="N77" s="4"/>
      <c r="O77" s="27" t="str">
        <f t="shared" si="60"/>
        <v/>
      </c>
      <c r="P77" s="5"/>
      <c r="Q77" s="4"/>
      <c r="R77" s="27" t="str">
        <f t="shared" si="61"/>
        <v/>
      </c>
      <c r="S77" s="6"/>
      <c r="T77" s="4"/>
      <c r="U77" s="101" t="str">
        <f t="shared" si="62"/>
        <v/>
      </c>
      <c r="V77" s="110"/>
      <c r="W77" s="109" t="str" cm="1">
        <f t="array" ref="W77">IF((_xlfn.IFS(TRIM(SUBSTITUTE(V77,CHAR(160),""))="Devis 1",IFERROR(VALUE(TRIM(SUBSTITUTE(M77,CHAR(160),""))),0),TRIM(SUBSTITUTE(V77,CHAR(160),""))="Devis 2",IFERROR(VALUE(TRIM(SUBSTITUTE(P77,CHAR(160),""))),0),TRIM(SUBSTITUTE(V77,CHAR(160),""))="Devis 3",IFERROR(VALUE(TRIM(SUBSTITUTE(S77,CHAR(160),""))),0),TRUE,0)*IFERROR(VALUE(TRIM(SUBSTITUTE(D77,CHAR(160),""))),0))=0,"",_xlfn.IFS(TRIM(SUBSTITUTE(V77,CHAR(160),""))="Devis 1",IFERROR(VALUE(TRIM(SUBSTITUTE(M77,CHAR(160),""))),0),TRIM(SUBSTITUTE(V77,CHAR(160),""))="Devis 2",IFERROR(VALUE(TRIM(SUBSTITUTE(P77,CHAR(160),""))),0),TRIM(SUBSTITUTE(V77,CHAR(160),""))="Devis 3",IFERROR(VALUE(TRIM(SUBSTITUTE(S77,CHAR(160),""))),0),TRUE,0)*IFERROR(VALUE(TRIM(SUBSTITUTE(D77,CHAR(160),""))),0))</f>
        <v/>
      </c>
      <c r="X77" s="54" t="str" cm="1">
        <f t="array" ref="X77">IF(_xlfn.IFS(TRIM(SUBSTITUTE(V77,CHAR(160),""))="Devis 1",IFERROR(VALUE(TRIM(SUBSTITUTE(N77,CHAR(160),""))),0),TRIM(SUBSTITUTE(V77,CHAR(160),""))="Devis 2",IFERROR(VALUE(TRIM(SUBSTITUTE(Q77,CHAR(160),""))),0),TRIM(SUBSTITUTE(V77,CHAR(160),""))="Devis 3",IFERROR(VALUE(TRIM(SUBSTITUTE(T77,CHAR(160),""))),0),TRUE,0)*IFERROR(VALUE(TRIM(SUBSTITUTE(D77,CHAR(160),""))),0)=0,IF(W77&lt;&gt;"",0,""),_xlfn.IFS(TRIM(SUBSTITUTE(V77,CHAR(160),""))="Devis 1",IFERROR(VALUE(TRIM(SUBSTITUTE(N77,CHAR(160),""))),0),TRIM(SUBSTITUTE(V77,CHAR(160),""))="Devis 2",IFERROR(VALUE(TRIM(SUBSTITUTE(Q77,CHAR(160),""))),0),TRIM(SUBSTITUTE(V77,CHAR(160),""))="Devis 3",IFERROR(VALUE(TRIM(SUBSTITUTE(T77,CHAR(160),""))),0),TRUE,0)*IFERROR(VALUE(TRIM(SUBSTITUTE(D77,CHAR(160),""))),0))</f>
        <v/>
      </c>
      <c r="Y77" s="112" t="str">
        <f t="shared" si="63"/>
        <v/>
      </c>
      <c r="Z77" s="113"/>
      <c r="AA77" s="130" t="str">
        <f t="shared" si="64"/>
        <v/>
      </c>
      <c r="AB77" s="130" t="str">
        <f t="shared" si="65"/>
        <v/>
      </c>
      <c r="AC77" s="130" t="str">
        <f t="shared" si="66"/>
        <v/>
      </c>
      <c r="AD77" s="130" t="str">
        <f t="shared" si="67"/>
        <v/>
      </c>
      <c r="AE77" s="130" t="str">
        <f t="shared" si="68"/>
        <v/>
      </c>
      <c r="AF77" s="130" t="str">
        <f t="shared" si="69"/>
        <v/>
      </c>
      <c r="AG77" s="130" t="str">
        <f t="shared" si="70"/>
        <v/>
      </c>
      <c r="AH77" s="130" t="str">
        <f t="shared" si="71"/>
        <v/>
      </c>
      <c r="AI77" s="130"/>
      <c r="AJ77" s="130" t="str">
        <f t="shared" si="72"/>
        <v/>
      </c>
      <c r="AK77" s="130" t="str">
        <f t="shared" si="73"/>
        <v/>
      </c>
      <c r="AL77" s="29" t="str">
        <f t="shared" si="74"/>
        <v/>
      </c>
      <c r="AM77" s="9" t="str">
        <f t="shared" si="75"/>
        <v/>
      </c>
      <c r="AN77" s="27" t="str">
        <f t="shared" si="76"/>
        <v/>
      </c>
      <c r="AO77" s="30" t="str">
        <f t="shared" si="77"/>
        <v/>
      </c>
      <c r="AP77" s="9" t="str">
        <f t="shared" si="78"/>
        <v/>
      </c>
      <c r="AQ77" s="27" t="str">
        <f t="shared" si="79"/>
        <v/>
      </c>
      <c r="AR77" s="31" t="str">
        <f t="shared" si="80"/>
        <v/>
      </c>
      <c r="AS77" s="9" t="str">
        <f t="shared" si="81"/>
        <v/>
      </c>
      <c r="AT77" s="32" t="str">
        <f t="shared" si="82"/>
        <v/>
      </c>
      <c r="AU77" s="28" t="str">
        <f t="shared" si="83"/>
        <v/>
      </c>
      <c r="AV77" s="136"/>
      <c r="AW77" s="33" t="str">
        <f t="shared" si="84"/>
        <v/>
      </c>
      <c r="AX77" s="33" t="str">
        <f t="shared" si="85"/>
        <v/>
      </c>
      <c r="AY77" s="33" t="str">
        <f t="shared" si="86"/>
        <v/>
      </c>
      <c r="AZ77" s="55" t="str" cm="1">
        <f t="array" ref="AZ77">IF($AC77="","",IF((IFERROR(_xlfn.IFS($AU77="Devis 1",(IFERROR(VALUE(TRIM(SUBSTITUTE(AL77,CHAR(160),""))),0)),$AU77="Devis 2",(IFERROR(VALUE(TRIM(SUBSTITUTE(AO77,CHAR(160),""))),0)),$AU77="Devis 3",(IFERROR(VALUE(TRIM(SUBSTITUTE(AR77,CHAR(160),""))),0))),0))*(IFERROR(VALUE(TRIM(SUBSTITUTE($AC77,CHAR(160),""))),0))=0,"",(IFERROR(_xlfn.IFS($AU77="Devis 1",(IFERROR(VALUE(TRIM(SUBSTITUTE(AL77,CHAR(160),""))),0)),$AU77="Devis 2",(IFERROR(VALUE(TRIM(SUBSTITUTE(AO77,CHAR(160),""))),0)),$AU77="Devis 3",(IFERROR(VALUE(TRIM(SUBSTITUTE(AR77,CHAR(160),""))),0))),0))*(IFERROR(VALUE(TRIM(SUBSTITUTE($AC77,CHAR(160),""))),0))))</f>
        <v/>
      </c>
      <c r="BA77" s="55" t="str" cm="1">
        <f t="array" ref="BA77">IF($AC77="","",IF((IFERROR(_xlfn.IFS(TRIM(SUBSTITUTE($AU77,CHAR(160),""))="Devis 1", IFERROR(VALUE(TRIM(SUBSTITUTE(AM77,CHAR(160),""))),0),TRIM(SUBSTITUTE($AU77,CHAR(160),""))="Devis 2", IFERROR(VALUE(TRIM(SUBSTITUTE(AP77,CHAR(160),""))),0),TRIM(SUBSTITUTE($AU77,CHAR(160),""))="Devis 3", IFERROR(VALUE(TRIM(SUBSTITUTE(AS77,CHAR(160),""))),0)),0) * IFERROR(VALUE(TRIM(SUBSTITUTE($AC77,CHAR(160),""))),0)) = 0,IF(AZ77&lt;&gt;"",0,""),(IFERROR(_xlfn.IFS(TRIM(SUBSTITUTE($AU77,CHAR(160),""))="Devis 1", IFERROR(VALUE(TRIM(SUBSTITUTE(AM77,CHAR(160),""))),0),TRIM(SUBSTITUTE($AU77,CHAR(160),""))="Devis 2", IFERROR(VALUE(TRIM(SUBSTITUTE(AP77,CHAR(160),""))),0),TRIM(SUBSTITUTE($AU77,CHAR(160),""))="Devis 3", IFERROR(VALUE(TRIM(SUBSTITUTE(AS77,CHAR(160),""))),0)),0) * IFERROR(VALUE(TRIM(SUBSTITUTE($AC77,CHAR(160),""))),0))))</f>
        <v/>
      </c>
      <c r="BB77" s="55" t="str" cm="1">
        <f t="array" ref="BB77">IF($AC77="","",IF(IFERROR(_xlfn.IFS($AU77="Devis 1",IFERROR(VALUE(TRIM(SUBSTITUTE(AN77,CHAR(160),""))),0),$AU77="Devis 2",IFERROR(VALUE(TRIM(SUBSTITUTE(AQ77,CHAR(160),""))),0),$AU77="Devis 3",IFERROR(VALUE(TRIM(SUBSTITUTE(AT77,CHAR(160),""))),0)),0)*IFERROR(VALUE(TRIM(SUBSTITUTE($AC77,CHAR(160),""))),0)=0,"",IFERROR(_xlfn.IFS($AU77="Devis 1",IFERROR(VALUE(TRIM(SUBSTITUTE(AN77,CHAR(160),""))),0),$AU77="Devis 2",IFERROR(VALUE(TRIM(SUBSTITUTE(AQ77,CHAR(160),""))),0),$AU77="Devis 3",IFERROR(VALUE(TRIM(SUBSTITUTE(AT77,CHAR(160),""))),0)),0)*IFERROR(VALUE(TRIM(SUBSTITUTE($AC77,CHAR(160),""))),0)))</f>
        <v/>
      </c>
      <c r="BC77" s="34"/>
      <c r="BD77" s="8" t="str" cm="1">
        <f t="array" ref="BD77">IF(OR(BB77="",AY77="",AZ77="",AW77="",BA77="",AX77=""),"",_xlfn.IFS((IFERROR(VALUE(TRIM(SUBSTITUTE(BB77,CHAR(160),""))),0))&gt;(IFERROR(VALUE(TRIM(SUBSTITUTE(AY77,CHAR(160),""))),0)),"KO : Le montant retenu TTC est supérieur au montant raisonnable TTC. Merci de revoir la ligne de dépense ou plafonner son montant.",(IFERROR(VALUE(TRIM(SUBSTITUTE(AZ77,CHAR(160),""))),0))&gt;(IFERROR(VALUE(TRIM(SUBSTITUTE(AW77,CHAR(160),""))),0)),"Attention : Le montant retenu HT est supérieur au montant HT raisonnable. Merci de revoir la ligne de dépense, plafonner son montant, ou justifier la reventillation HT / TVA.",(IFERROR(VALUE(TRIM(SUBSTITUTE(BA77,CHAR(160),""))),0))&gt;(IFERROR(VALUE(TRIM(SUBSTITUTE(AX77,CHAR(160),""))),0)),"Attention : Le montant TVA retenu est supérieur au montant TVA raisonnable. Merci de revoir la ligne de dépense, plafonner son montant, ou justifier la reventillation HT / TVA.",(IFERROR(VALUE(TRIM(SUBSTITUTE(BB77,CHAR(160),""))),0))=0,"",(IFERROR(VALUE(TRIM(SUBSTITUTE(AY77,CHAR(160),""))),0))=(IFERROR(VALUE(TRIM(SUBSTITUTE(BB77,CHAR(160),""))),0)),"OK",(IFERROR(VALUE(TRIM(SUBSTITUTE(AY77,CHAR(160),""))),0))&gt;(IFERROR(VALUE(TRIM(SUBSTITUTE(BB77,CHAR(160),""))),0))," OK : Montant instruit inférieur au montant raisonnable.",TRUE,""))</f>
        <v/>
      </c>
      <c r="BE77" s="139" t="str" cm="1">
        <f t="array" ref="BE77">IF(OR(BB77="",Y77="",AZ77="",W77="",BA77="",X77=""),"",_xlfn.IFS((IFERROR(VALUE(TRIM(SUBSTITUTE(BB77,CHAR(160),""))),0))&gt;(IFERROR(VALUE(TRIM(SUBSTITUTE(Y77,CHAR(160),""))),0)),"KO : Le montant retenu TTC est supérieur au montant présenté TTC. Merci de revoir la ligne de dépense ou plafonner son montant.",(IFERROR(VALUE(TRIM(SUBSTITUTE(AZ77,CHAR(160),""))),0))&gt;(IFERROR(VALUE(TRIM(SUBSTITUTE(W77,CHAR(160),""))),0)),"Attention : Le montant retenu HT est supérieur au montant HT présenté. Merci de revoir la ligne de dépense,plafonner son montant,ou justifier la reventillation HT/TVA.",(IFERROR(VALUE(TRIM(SUBSTITUTE(BA77,CHAR(160),""))),0))&gt;(IFERROR(VALUE(TRIM(SUBSTITUTE(X77,CHAR(160),""))),0)),"Attention : Le montant TVA retenu est supérieur au montant TVA présenté. Merci de revoir la ligne de dépense,plafonner son montant,ou justifier la reventillation HT/TVA.",(IFERROR(VALUE(TRIM(SUBSTITUTE(Y77,CHAR(160),""))),0))=0,"",(IFERROR(VALUE(TRIM(SUBSTITUTE(BB77,CHAR(160),""))),0))=(IFERROR(VALUE(TRIM(SUBSTITUTE(Y77,CHAR(160),""))),0)),"OK",
OR((IFERROR(VALUE(TRIM(SUBSTITUTE(BB77,CHAR(160),""))),0))=0,(IFERROR(VALUE(TRIM(SUBSTITUTE(AZ77,CHAR(160),""))),0))=0),"Attention : montant présenté entièrement écarté",(IFERROR(VALUE(TRIM(SUBSTITUTE(BB77,CHAR(160),""))),0))&lt;(IFERROR(VALUE(TRIM(SUBSTITUTE(Y77,CHAR(160),""))),0)),"Attention : montant présenté partiellement écarté",TRUE,""))</f>
        <v/>
      </c>
      <c r="BF77" s="33" t="str">
        <f t="shared" si="87"/>
        <v/>
      </c>
      <c r="BG77" s="33" t="str">
        <f t="shared" si="88"/>
        <v/>
      </c>
      <c r="BH77" s="10" t="str">
        <f t="shared" si="89"/>
        <v/>
      </c>
    </row>
    <row r="78" spans="1:60" ht="15" customHeight="1">
      <c r="A78" s="52">
        <v>67</v>
      </c>
      <c r="B78" s="539"/>
      <c r="C78" s="117"/>
      <c r="D78" s="118"/>
      <c r="E78" s="117"/>
      <c r="F78" s="117"/>
      <c r="G78" s="117"/>
      <c r="H78" s="117"/>
      <c r="I78" s="117"/>
      <c r="J78" s="117"/>
      <c r="K78" s="117"/>
      <c r="L78" s="117"/>
      <c r="M78" s="100"/>
      <c r="N78" s="4"/>
      <c r="O78" s="27" t="str">
        <f t="shared" si="60"/>
        <v/>
      </c>
      <c r="P78" s="5"/>
      <c r="Q78" s="4"/>
      <c r="R78" s="27" t="str">
        <f t="shared" si="61"/>
        <v/>
      </c>
      <c r="S78" s="6"/>
      <c r="T78" s="4"/>
      <c r="U78" s="101" t="str">
        <f t="shared" si="62"/>
        <v/>
      </c>
      <c r="V78" s="110"/>
      <c r="W78" s="109" t="str" cm="1">
        <f t="array" ref="W78">IF((_xlfn.IFS(TRIM(SUBSTITUTE(V78,CHAR(160),""))="Devis 1",IFERROR(VALUE(TRIM(SUBSTITUTE(M78,CHAR(160),""))),0),TRIM(SUBSTITUTE(V78,CHAR(160),""))="Devis 2",IFERROR(VALUE(TRIM(SUBSTITUTE(P78,CHAR(160),""))),0),TRIM(SUBSTITUTE(V78,CHAR(160),""))="Devis 3",IFERROR(VALUE(TRIM(SUBSTITUTE(S78,CHAR(160),""))),0),TRUE,0)*IFERROR(VALUE(TRIM(SUBSTITUTE(D78,CHAR(160),""))),0))=0,"",_xlfn.IFS(TRIM(SUBSTITUTE(V78,CHAR(160),""))="Devis 1",IFERROR(VALUE(TRIM(SUBSTITUTE(M78,CHAR(160),""))),0),TRIM(SUBSTITUTE(V78,CHAR(160),""))="Devis 2",IFERROR(VALUE(TRIM(SUBSTITUTE(P78,CHAR(160),""))),0),TRIM(SUBSTITUTE(V78,CHAR(160),""))="Devis 3",IFERROR(VALUE(TRIM(SUBSTITUTE(S78,CHAR(160),""))),0),TRUE,0)*IFERROR(VALUE(TRIM(SUBSTITUTE(D78,CHAR(160),""))),0))</f>
        <v/>
      </c>
      <c r="X78" s="54" t="str" cm="1">
        <f t="array" ref="X78">IF(_xlfn.IFS(TRIM(SUBSTITUTE(V78,CHAR(160),""))="Devis 1",IFERROR(VALUE(TRIM(SUBSTITUTE(N78,CHAR(160),""))),0),TRIM(SUBSTITUTE(V78,CHAR(160),""))="Devis 2",IFERROR(VALUE(TRIM(SUBSTITUTE(Q78,CHAR(160),""))),0),TRIM(SUBSTITUTE(V78,CHAR(160),""))="Devis 3",IFERROR(VALUE(TRIM(SUBSTITUTE(T78,CHAR(160),""))),0),TRUE,0)*IFERROR(VALUE(TRIM(SUBSTITUTE(D78,CHAR(160),""))),0)=0,IF(W78&lt;&gt;"",0,""),_xlfn.IFS(TRIM(SUBSTITUTE(V78,CHAR(160),""))="Devis 1",IFERROR(VALUE(TRIM(SUBSTITUTE(N78,CHAR(160),""))),0),TRIM(SUBSTITUTE(V78,CHAR(160),""))="Devis 2",IFERROR(VALUE(TRIM(SUBSTITUTE(Q78,CHAR(160),""))),0),TRIM(SUBSTITUTE(V78,CHAR(160),""))="Devis 3",IFERROR(VALUE(TRIM(SUBSTITUTE(T78,CHAR(160),""))),0),TRUE,0)*IFERROR(VALUE(TRIM(SUBSTITUTE(D78,CHAR(160),""))),0))</f>
        <v/>
      </c>
      <c r="Y78" s="112" t="str">
        <f t="shared" si="63"/>
        <v/>
      </c>
      <c r="Z78" s="113"/>
      <c r="AA78" s="130" t="str">
        <f t="shared" si="64"/>
        <v/>
      </c>
      <c r="AB78" s="130" t="str">
        <f t="shared" si="65"/>
        <v/>
      </c>
      <c r="AC78" s="130" t="str">
        <f t="shared" si="66"/>
        <v/>
      </c>
      <c r="AD78" s="130" t="str">
        <f t="shared" si="67"/>
        <v/>
      </c>
      <c r="AE78" s="130" t="str">
        <f t="shared" si="68"/>
        <v/>
      </c>
      <c r="AF78" s="130" t="str">
        <f t="shared" si="69"/>
        <v/>
      </c>
      <c r="AG78" s="130" t="str">
        <f t="shared" si="70"/>
        <v/>
      </c>
      <c r="AH78" s="130" t="str">
        <f t="shared" si="71"/>
        <v/>
      </c>
      <c r="AI78" s="130"/>
      <c r="AJ78" s="130" t="str">
        <f t="shared" si="72"/>
        <v/>
      </c>
      <c r="AK78" s="130" t="str">
        <f t="shared" si="73"/>
        <v/>
      </c>
      <c r="AL78" s="29" t="str">
        <f t="shared" si="74"/>
        <v/>
      </c>
      <c r="AM78" s="9" t="str">
        <f t="shared" si="75"/>
        <v/>
      </c>
      <c r="AN78" s="27" t="str">
        <f t="shared" si="76"/>
        <v/>
      </c>
      <c r="AO78" s="30" t="str">
        <f t="shared" si="77"/>
        <v/>
      </c>
      <c r="AP78" s="9" t="str">
        <f t="shared" si="78"/>
        <v/>
      </c>
      <c r="AQ78" s="27" t="str">
        <f t="shared" si="79"/>
        <v/>
      </c>
      <c r="AR78" s="31" t="str">
        <f t="shared" si="80"/>
        <v/>
      </c>
      <c r="AS78" s="9" t="str">
        <f t="shared" si="81"/>
        <v/>
      </c>
      <c r="AT78" s="32" t="str">
        <f t="shared" si="82"/>
        <v/>
      </c>
      <c r="AU78" s="28" t="str">
        <f t="shared" si="83"/>
        <v/>
      </c>
      <c r="AV78" s="136"/>
      <c r="AW78" s="33" t="str">
        <f t="shared" si="84"/>
        <v/>
      </c>
      <c r="AX78" s="33" t="str">
        <f t="shared" si="85"/>
        <v/>
      </c>
      <c r="AY78" s="33" t="str">
        <f t="shared" si="86"/>
        <v/>
      </c>
      <c r="AZ78" s="55" t="str" cm="1">
        <f t="array" ref="AZ78">IF($AC78="","",IF((IFERROR(_xlfn.IFS($AU78="Devis 1",(IFERROR(VALUE(TRIM(SUBSTITUTE(AL78,CHAR(160),""))),0)),$AU78="Devis 2",(IFERROR(VALUE(TRIM(SUBSTITUTE(AO78,CHAR(160),""))),0)),$AU78="Devis 3",(IFERROR(VALUE(TRIM(SUBSTITUTE(AR78,CHAR(160),""))),0))),0))*(IFERROR(VALUE(TRIM(SUBSTITUTE($AC78,CHAR(160),""))),0))=0,"",(IFERROR(_xlfn.IFS($AU78="Devis 1",(IFERROR(VALUE(TRIM(SUBSTITUTE(AL78,CHAR(160),""))),0)),$AU78="Devis 2",(IFERROR(VALUE(TRIM(SUBSTITUTE(AO78,CHAR(160),""))),0)),$AU78="Devis 3",(IFERROR(VALUE(TRIM(SUBSTITUTE(AR78,CHAR(160),""))),0))),0))*(IFERROR(VALUE(TRIM(SUBSTITUTE($AC78,CHAR(160),""))),0))))</f>
        <v/>
      </c>
      <c r="BA78" s="55" t="str" cm="1">
        <f t="array" ref="BA78">IF($AC78="","",IF((IFERROR(_xlfn.IFS(TRIM(SUBSTITUTE($AU78,CHAR(160),""))="Devis 1", IFERROR(VALUE(TRIM(SUBSTITUTE(AM78,CHAR(160),""))),0),TRIM(SUBSTITUTE($AU78,CHAR(160),""))="Devis 2", IFERROR(VALUE(TRIM(SUBSTITUTE(AP78,CHAR(160),""))),0),TRIM(SUBSTITUTE($AU78,CHAR(160),""))="Devis 3", IFERROR(VALUE(TRIM(SUBSTITUTE(AS78,CHAR(160),""))),0)),0) * IFERROR(VALUE(TRIM(SUBSTITUTE($AC78,CHAR(160),""))),0)) = 0,IF(AZ78&lt;&gt;"",0,""),(IFERROR(_xlfn.IFS(TRIM(SUBSTITUTE($AU78,CHAR(160),""))="Devis 1", IFERROR(VALUE(TRIM(SUBSTITUTE(AM78,CHAR(160),""))),0),TRIM(SUBSTITUTE($AU78,CHAR(160),""))="Devis 2", IFERROR(VALUE(TRIM(SUBSTITUTE(AP78,CHAR(160),""))),0),TRIM(SUBSTITUTE($AU78,CHAR(160),""))="Devis 3", IFERROR(VALUE(TRIM(SUBSTITUTE(AS78,CHAR(160),""))),0)),0) * IFERROR(VALUE(TRIM(SUBSTITUTE($AC78,CHAR(160),""))),0))))</f>
        <v/>
      </c>
      <c r="BB78" s="55" t="str" cm="1">
        <f t="array" ref="BB78">IF($AC78="","",IF(IFERROR(_xlfn.IFS($AU78="Devis 1",IFERROR(VALUE(TRIM(SUBSTITUTE(AN78,CHAR(160),""))),0),$AU78="Devis 2",IFERROR(VALUE(TRIM(SUBSTITUTE(AQ78,CHAR(160),""))),0),$AU78="Devis 3",IFERROR(VALUE(TRIM(SUBSTITUTE(AT78,CHAR(160),""))),0)),0)*IFERROR(VALUE(TRIM(SUBSTITUTE($AC78,CHAR(160),""))),0)=0,"",IFERROR(_xlfn.IFS($AU78="Devis 1",IFERROR(VALUE(TRIM(SUBSTITUTE(AN78,CHAR(160),""))),0),$AU78="Devis 2",IFERROR(VALUE(TRIM(SUBSTITUTE(AQ78,CHAR(160),""))),0),$AU78="Devis 3",IFERROR(VALUE(TRIM(SUBSTITUTE(AT78,CHAR(160),""))),0)),0)*IFERROR(VALUE(TRIM(SUBSTITUTE($AC78,CHAR(160),""))),0)))</f>
        <v/>
      </c>
      <c r="BC78" s="34"/>
      <c r="BD78" s="8" t="str" cm="1">
        <f t="array" ref="BD78">IF(OR(BB78="",AY78="",AZ78="",AW78="",BA78="",AX78=""),"",_xlfn.IFS((IFERROR(VALUE(TRIM(SUBSTITUTE(BB78,CHAR(160),""))),0))&gt;(IFERROR(VALUE(TRIM(SUBSTITUTE(AY78,CHAR(160),""))),0)),"KO : Le montant retenu TTC est supérieur au montant raisonnable TTC. Merci de revoir la ligne de dépense ou plafonner son montant.",(IFERROR(VALUE(TRIM(SUBSTITUTE(AZ78,CHAR(160),""))),0))&gt;(IFERROR(VALUE(TRIM(SUBSTITUTE(AW78,CHAR(160),""))),0)),"Attention : Le montant retenu HT est supérieur au montant HT raisonnable. Merci de revoir la ligne de dépense, plafonner son montant, ou justifier la reventillation HT / TVA.",(IFERROR(VALUE(TRIM(SUBSTITUTE(BA78,CHAR(160),""))),0))&gt;(IFERROR(VALUE(TRIM(SUBSTITUTE(AX78,CHAR(160),""))),0)),"Attention : Le montant TVA retenu est supérieur au montant TVA raisonnable. Merci de revoir la ligne de dépense, plafonner son montant, ou justifier la reventillation HT / TVA.",(IFERROR(VALUE(TRIM(SUBSTITUTE(BB78,CHAR(160),""))),0))=0,"",(IFERROR(VALUE(TRIM(SUBSTITUTE(AY78,CHAR(160),""))),0))=(IFERROR(VALUE(TRIM(SUBSTITUTE(BB78,CHAR(160),""))),0)),"OK",(IFERROR(VALUE(TRIM(SUBSTITUTE(AY78,CHAR(160),""))),0))&gt;(IFERROR(VALUE(TRIM(SUBSTITUTE(BB78,CHAR(160),""))),0))," OK : Montant instruit inférieur au montant raisonnable.",TRUE,""))</f>
        <v/>
      </c>
      <c r="BE78" s="139" t="str" cm="1">
        <f t="array" ref="BE78">IF(OR(BB78="",Y78="",AZ78="",W78="",BA78="",X78=""),"",_xlfn.IFS((IFERROR(VALUE(TRIM(SUBSTITUTE(BB78,CHAR(160),""))),0))&gt;(IFERROR(VALUE(TRIM(SUBSTITUTE(Y78,CHAR(160),""))),0)),"KO : Le montant retenu TTC est supérieur au montant présenté TTC. Merci de revoir la ligne de dépense ou plafonner son montant.",(IFERROR(VALUE(TRIM(SUBSTITUTE(AZ78,CHAR(160),""))),0))&gt;(IFERROR(VALUE(TRIM(SUBSTITUTE(W78,CHAR(160),""))),0)),"Attention : Le montant retenu HT est supérieur au montant HT présenté. Merci de revoir la ligne de dépense,plafonner son montant,ou justifier la reventillation HT/TVA.",(IFERROR(VALUE(TRIM(SUBSTITUTE(BA78,CHAR(160),""))),0))&gt;(IFERROR(VALUE(TRIM(SUBSTITUTE(X78,CHAR(160),""))),0)),"Attention : Le montant TVA retenu est supérieur au montant TVA présenté. Merci de revoir la ligne de dépense,plafonner son montant,ou justifier la reventillation HT/TVA.",(IFERROR(VALUE(TRIM(SUBSTITUTE(Y78,CHAR(160),""))),0))=0,"",(IFERROR(VALUE(TRIM(SUBSTITUTE(BB78,CHAR(160),""))),0))=(IFERROR(VALUE(TRIM(SUBSTITUTE(Y78,CHAR(160),""))),0)),"OK",
OR((IFERROR(VALUE(TRIM(SUBSTITUTE(BB78,CHAR(160),""))),0))=0,(IFERROR(VALUE(TRIM(SUBSTITUTE(AZ78,CHAR(160),""))),0))=0),"Attention : montant présenté entièrement écarté",(IFERROR(VALUE(TRIM(SUBSTITUTE(BB78,CHAR(160),""))),0))&lt;(IFERROR(VALUE(TRIM(SUBSTITUTE(Y78,CHAR(160),""))),0)),"Attention : montant présenté partiellement écarté",TRUE,""))</f>
        <v/>
      </c>
      <c r="BF78" s="33" t="str">
        <f t="shared" si="87"/>
        <v/>
      </c>
      <c r="BG78" s="33" t="str">
        <f t="shared" si="88"/>
        <v/>
      </c>
      <c r="BH78" s="10" t="str">
        <f t="shared" si="89"/>
        <v/>
      </c>
    </row>
    <row r="79" spans="1:60" ht="15" customHeight="1">
      <c r="A79" s="52">
        <v>68</v>
      </c>
      <c r="B79" s="539"/>
      <c r="C79" s="117"/>
      <c r="D79" s="118"/>
      <c r="E79" s="117"/>
      <c r="F79" s="117"/>
      <c r="G79" s="117"/>
      <c r="H79" s="117"/>
      <c r="I79" s="117"/>
      <c r="J79" s="117"/>
      <c r="K79" s="117"/>
      <c r="L79" s="117"/>
      <c r="M79" s="100"/>
      <c r="N79" s="4"/>
      <c r="O79" s="27" t="str">
        <f t="shared" si="60"/>
        <v/>
      </c>
      <c r="P79" s="5"/>
      <c r="Q79" s="4"/>
      <c r="R79" s="27" t="str">
        <f t="shared" si="61"/>
        <v/>
      </c>
      <c r="S79" s="6"/>
      <c r="T79" s="4"/>
      <c r="U79" s="101" t="str">
        <f t="shared" si="62"/>
        <v/>
      </c>
      <c r="V79" s="110"/>
      <c r="W79" s="109" t="str" cm="1">
        <f t="array" ref="W79">IF((_xlfn.IFS(TRIM(SUBSTITUTE(V79,CHAR(160),""))="Devis 1",IFERROR(VALUE(TRIM(SUBSTITUTE(M79,CHAR(160),""))),0),TRIM(SUBSTITUTE(V79,CHAR(160),""))="Devis 2",IFERROR(VALUE(TRIM(SUBSTITUTE(P79,CHAR(160),""))),0),TRIM(SUBSTITUTE(V79,CHAR(160),""))="Devis 3",IFERROR(VALUE(TRIM(SUBSTITUTE(S79,CHAR(160),""))),0),TRUE,0)*IFERROR(VALUE(TRIM(SUBSTITUTE(D79,CHAR(160),""))),0))=0,"",_xlfn.IFS(TRIM(SUBSTITUTE(V79,CHAR(160),""))="Devis 1",IFERROR(VALUE(TRIM(SUBSTITUTE(M79,CHAR(160),""))),0),TRIM(SUBSTITUTE(V79,CHAR(160),""))="Devis 2",IFERROR(VALUE(TRIM(SUBSTITUTE(P79,CHAR(160),""))),0),TRIM(SUBSTITUTE(V79,CHAR(160),""))="Devis 3",IFERROR(VALUE(TRIM(SUBSTITUTE(S79,CHAR(160),""))),0),TRUE,0)*IFERROR(VALUE(TRIM(SUBSTITUTE(D79,CHAR(160),""))),0))</f>
        <v/>
      </c>
      <c r="X79" s="54" t="str" cm="1">
        <f t="array" ref="X79">IF(_xlfn.IFS(TRIM(SUBSTITUTE(V79,CHAR(160),""))="Devis 1",IFERROR(VALUE(TRIM(SUBSTITUTE(N79,CHAR(160),""))),0),TRIM(SUBSTITUTE(V79,CHAR(160),""))="Devis 2",IFERROR(VALUE(TRIM(SUBSTITUTE(Q79,CHAR(160),""))),0),TRIM(SUBSTITUTE(V79,CHAR(160),""))="Devis 3",IFERROR(VALUE(TRIM(SUBSTITUTE(T79,CHAR(160),""))),0),TRUE,0)*IFERROR(VALUE(TRIM(SUBSTITUTE(D79,CHAR(160),""))),0)=0,IF(W79&lt;&gt;"",0,""),_xlfn.IFS(TRIM(SUBSTITUTE(V79,CHAR(160),""))="Devis 1",IFERROR(VALUE(TRIM(SUBSTITUTE(N79,CHAR(160),""))),0),TRIM(SUBSTITUTE(V79,CHAR(160),""))="Devis 2",IFERROR(VALUE(TRIM(SUBSTITUTE(Q79,CHAR(160),""))),0),TRIM(SUBSTITUTE(V79,CHAR(160),""))="Devis 3",IFERROR(VALUE(TRIM(SUBSTITUTE(T79,CHAR(160),""))),0),TRUE,0)*IFERROR(VALUE(TRIM(SUBSTITUTE(D79,CHAR(160),""))),0))</f>
        <v/>
      </c>
      <c r="Y79" s="112" t="str">
        <f t="shared" si="63"/>
        <v/>
      </c>
      <c r="Z79" s="113"/>
      <c r="AA79" s="130" t="str">
        <f t="shared" si="64"/>
        <v/>
      </c>
      <c r="AB79" s="130" t="str">
        <f t="shared" si="65"/>
        <v/>
      </c>
      <c r="AC79" s="130" t="str">
        <f t="shared" si="66"/>
        <v/>
      </c>
      <c r="AD79" s="130" t="str">
        <f t="shared" si="67"/>
        <v/>
      </c>
      <c r="AE79" s="130" t="str">
        <f t="shared" si="68"/>
        <v/>
      </c>
      <c r="AF79" s="130" t="str">
        <f t="shared" si="69"/>
        <v/>
      </c>
      <c r="AG79" s="130" t="str">
        <f t="shared" si="70"/>
        <v/>
      </c>
      <c r="AH79" s="130" t="str">
        <f t="shared" si="71"/>
        <v/>
      </c>
      <c r="AI79" s="130"/>
      <c r="AJ79" s="130" t="str">
        <f t="shared" si="72"/>
        <v/>
      </c>
      <c r="AK79" s="130" t="str">
        <f t="shared" si="73"/>
        <v/>
      </c>
      <c r="AL79" s="29" t="str">
        <f t="shared" si="74"/>
        <v/>
      </c>
      <c r="AM79" s="9" t="str">
        <f t="shared" si="75"/>
        <v/>
      </c>
      <c r="AN79" s="27" t="str">
        <f t="shared" si="76"/>
        <v/>
      </c>
      <c r="AO79" s="30" t="str">
        <f t="shared" si="77"/>
        <v/>
      </c>
      <c r="AP79" s="9" t="str">
        <f t="shared" si="78"/>
        <v/>
      </c>
      <c r="AQ79" s="27" t="str">
        <f t="shared" si="79"/>
        <v/>
      </c>
      <c r="AR79" s="31" t="str">
        <f t="shared" si="80"/>
        <v/>
      </c>
      <c r="AS79" s="9" t="str">
        <f t="shared" si="81"/>
        <v/>
      </c>
      <c r="AT79" s="32" t="str">
        <f t="shared" si="82"/>
        <v/>
      </c>
      <c r="AU79" s="28" t="str">
        <f t="shared" si="83"/>
        <v/>
      </c>
      <c r="AV79" s="136"/>
      <c r="AW79" s="33" t="str">
        <f t="shared" si="84"/>
        <v/>
      </c>
      <c r="AX79" s="33" t="str">
        <f t="shared" si="85"/>
        <v/>
      </c>
      <c r="AY79" s="33" t="str">
        <f t="shared" si="86"/>
        <v/>
      </c>
      <c r="AZ79" s="55" t="str" cm="1">
        <f t="array" ref="AZ79">IF($AC79="","",IF((IFERROR(_xlfn.IFS($AU79="Devis 1",(IFERROR(VALUE(TRIM(SUBSTITUTE(AL79,CHAR(160),""))),0)),$AU79="Devis 2",(IFERROR(VALUE(TRIM(SUBSTITUTE(AO79,CHAR(160),""))),0)),$AU79="Devis 3",(IFERROR(VALUE(TRIM(SUBSTITUTE(AR79,CHAR(160),""))),0))),0))*(IFERROR(VALUE(TRIM(SUBSTITUTE($AC79,CHAR(160),""))),0))=0,"",(IFERROR(_xlfn.IFS($AU79="Devis 1",(IFERROR(VALUE(TRIM(SUBSTITUTE(AL79,CHAR(160),""))),0)),$AU79="Devis 2",(IFERROR(VALUE(TRIM(SUBSTITUTE(AO79,CHAR(160),""))),0)),$AU79="Devis 3",(IFERROR(VALUE(TRIM(SUBSTITUTE(AR79,CHAR(160),""))),0))),0))*(IFERROR(VALUE(TRIM(SUBSTITUTE($AC79,CHAR(160),""))),0))))</f>
        <v/>
      </c>
      <c r="BA79" s="55" t="str" cm="1">
        <f t="array" ref="BA79">IF($AC79="","",IF((IFERROR(_xlfn.IFS(TRIM(SUBSTITUTE($AU79,CHAR(160),""))="Devis 1", IFERROR(VALUE(TRIM(SUBSTITUTE(AM79,CHAR(160),""))),0),TRIM(SUBSTITUTE($AU79,CHAR(160),""))="Devis 2", IFERROR(VALUE(TRIM(SUBSTITUTE(AP79,CHAR(160),""))),0),TRIM(SUBSTITUTE($AU79,CHAR(160),""))="Devis 3", IFERROR(VALUE(TRIM(SUBSTITUTE(AS79,CHAR(160),""))),0)),0) * IFERROR(VALUE(TRIM(SUBSTITUTE($AC79,CHAR(160),""))),0)) = 0,IF(AZ79&lt;&gt;"",0,""),(IFERROR(_xlfn.IFS(TRIM(SUBSTITUTE($AU79,CHAR(160),""))="Devis 1", IFERROR(VALUE(TRIM(SUBSTITUTE(AM79,CHAR(160),""))),0),TRIM(SUBSTITUTE($AU79,CHAR(160),""))="Devis 2", IFERROR(VALUE(TRIM(SUBSTITUTE(AP79,CHAR(160),""))),0),TRIM(SUBSTITUTE($AU79,CHAR(160),""))="Devis 3", IFERROR(VALUE(TRIM(SUBSTITUTE(AS79,CHAR(160),""))),0)),0) * IFERROR(VALUE(TRIM(SUBSTITUTE($AC79,CHAR(160),""))),0))))</f>
        <v/>
      </c>
      <c r="BB79" s="55" t="str" cm="1">
        <f t="array" ref="BB79">IF($AC79="","",IF(IFERROR(_xlfn.IFS($AU79="Devis 1",IFERROR(VALUE(TRIM(SUBSTITUTE(AN79,CHAR(160),""))),0),$AU79="Devis 2",IFERROR(VALUE(TRIM(SUBSTITUTE(AQ79,CHAR(160),""))),0),$AU79="Devis 3",IFERROR(VALUE(TRIM(SUBSTITUTE(AT79,CHAR(160),""))),0)),0)*IFERROR(VALUE(TRIM(SUBSTITUTE($AC79,CHAR(160),""))),0)=0,"",IFERROR(_xlfn.IFS($AU79="Devis 1",IFERROR(VALUE(TRIM(SUBSTITUTE(AN79,CHAR(160),""))),0),$AU79="Devis 2",IFERROR(VALUE(TRIM(SUBSTITUTE(AQ79,CHAR(160),""))),0),$AU79="Devis 3",IFERROR(VALUE(TRIM(SUBSTITUTE(AT79,CHAR(160),""))),0)),0)*IFERROR(VALUE(TRIM(SUBSTITUTE($AC79,CHAR(160),""))),0)))</f>
        <v/>
      </c>
      <c r="BC79" s="34"/>
      <c r="BD79" s="8" t="str" cm="1">
        <f t="array" ref="BD79">IF(OR(BB79="",AY79="",AZ79="",AW79="",BA79="",AX79=""),"",_xlfn.IFS((IFERROR(VALUE(TRIM(SUBSTITUTE(BB79,CHAR(160),""))),0))&gt;(IFERROR(VALUE(TRIM(SUBSTITUTE(AY79,CHAR(160),""))),0)),"KO : Le montant retenu TTC est supérieur au montant raisonnable TTC. Merci de revoir la ligne de dépense ou plafonner son montant.",(IFERROR(VALUE(TRIM(SUBSTITUTE(AZ79,CHAR(160),""))),0))&gt;(IFERROR(VALUE(TRIM(SUBSTITUTE(AW79,CHAR(160),""))),0)),"Attention : Le montant retenu HT est supérieur au montant HT raisonnable. Merci de revoir la ligne de dépense, plafonner son montant, ou justifier la reventillation HT / TVA.",(IFERROR(VALUE(TRIM(SUBSTITUTE(BA79,CHAR(160),""))),0))&gt;(IFERROR(VALUE(TRIM(SUBSTITUTE(AX79,CHAR(160),""))),0)),"Attention : Le montant TVA retenu est supérieur au montant TVA raisonnable. Merci de revoir la ligne de dépense, plafonner son montant, ou justifier la reventillation HT / TVA.",(IFERROR(VALUE(TRIM(SUBSTITUTE(BB79,CHAR(160),""))),0))=0,"",(IFERROR(VALUE(TRIM(SUBSTITUTE(AY79,CHAR(160),""))),0))=(IFERROR(VALUE(TRIM(SUBSTITUTE(BB79,CHAR(160),""))),0)),"OK",(IFERROR(VALUE(TRIM(SUBSTITUTE(AY79,CHAR(160),""))),0))&gt;(IFERROR(VALUE(TRIM(SUBSTITUTE(BB79,CHAR(160),""))),0))," OK : Montant instruit inférieur au montant raisonnable.",TRUE,""))</f>
        <v/>
      </c>
      <c r="BE79" s="139" t="str" cm="1">
        <f t="array" ref="BE79">IF(OR(BB79="",Y79="",AZ79="",W79="",BA79="",X79=""),"",_xlfn.IFS((IFERROR(VALUE(TRIM(SUBSTITUTE(BB79,CHAR(160),""))),0))&gt;(IFERROR(VALUE(TRIM(SUBSTITUTE(Y79,CHAR(160),""))),0)),"KO : Le montant retenu TTC est supérieur au montant présenté TTC. Merci de revoir la ligne de dépense ou plafonner son montant.",(IFERROR(VALUE(TRIM(SUBSTITUTE(AZ79,CHAR(160),""))),0))&gt;(IFERROR(VALUE(TRIM(SUBSTITUTE(W79,CHAR(160),""))),0)),"Attention : Le montant retenu HT est supérieur au montant HT présenté. Merci de revoir la ligne de dépense,plafonner son montant,ou justifier la reventillation HT/TVA.",(IFERROR(VALUE(TRIM(SUBSTITUTE(BA79,CHAR(160),""))),0))&gt;(IFERROR(VALUE(TRIM(SUBSTITUTE(X79,CHAR(160),""))),0)),"Attention : Le montant TVA retenu est supérieur au montant TVA présenté. Merci de revoir la ligne de dépense,plafonner son montant,ou justifier la reventillation HT/TVA.",(IFERROR(VALUE(TRIM(SUBSTITUTE(Y79,CHAR(160),""))),0))=0,"",(IFERROR(VALUE(TRIM(SUBSTITUTE(BB79,CHAR(160),""))),0))=(IFERROR(VALUE(TRIM(SUBSTITUTE(Y79,CHAR(160),""))),0)),"OK",
OR((IFERROR(VALUE(TRIM(SUBSTITUTE(BB79,CHAR(160),""))),0))=0,(IFERROR(VALUE(TRIM(SUBSTITUTE(AZ79,CHAR(160),""))),0))=0),"Attention : montant présenté entièrement écarté",(IFERROR(VALUE(TRIM(SUBSTITUTE(BB79,CHAR(160),""))),0))&lt;(IFERROR(VALUE(TRIM(SUBSTITUTE(Y79,CHAR(160),""))),0)),"Attention : montant présenté partiellement écarté",TRUE,""))</f>
        <v/>
      </c>
      <c r="BF79" s="33" t="str">
        <f t="shared" si="87"/>
        <v/>
      </c>
      <c r="BG79" s="33" t="str">
        <f t="shared" si="88"/>
        <v/>
      </c>
      <c r="BH79" s="10" t="str">
        <f t="shared" si="89"/>
        <v/>
      </c>
    </row>
    <row r="80" spans="1:60" ht="15" customHeight="1">
      <c r="A80" s="52">
        <v>69</v>
      </c>
      <c r="B80" s="539"/>
      <c r="C80" s="117"/>
      <c r="D80" s="118"/>
      <c r="E80" s="117"/>
      <c r="F80" s="117"/>
      <c r="G80" s="117"/>
      <c r="H80" s="117"/>
      <c r="I80" s="117"/>
      <c r="J80" s="117"/>
      <c r="K80" s="117"/>
      <c r="L80" s="117"/>
      <c r="M80" s="100"/>
      <c r="N80" s="4"/>
      <c r="O80" s="27" t="str">
        <f t="shared" si="60"/>
        <v/>
      </c>
      <c r="P80" s="5"/>
      <c r="Q80" s="4"/>
      <c r="R80" s="27" t="str">
        <f t="shared" si="61"/>
        <v/>
      </c>
      <c r="S80" s="6"/>
      <c r="T80" s="4"/>
      <c r="U80" s="101" t="str">
        <f t="shared" si="62"/>
        <v/>
      </c>
      <c r="V80" s="110"/>
      <c r="W80" s="109" t="str" cm="1">
        <f t="array" ref="W80">IF((_xlfn.IFS(TRIM(SUBSTITUTE(V80,CHAR(160),""))="Devis 1",IFERROR(VALUE(TRIM(SUBSTITUTE(M80,CHAR(160),""))),0),TRIM(SUBSTITUTE(V80,CHAR(160),""))="Devis 2",IFERROR(VALUE(TRIM(SUBSTITUTE(P80,CHAR(160),""))),0),TRIM(SUBSTITUTE(V80,CHAR(160),""))="Devis 3",IFERROR(VALUE(TRIM(SUBSTITUTE(S80,CHAR(160),""))),0),TRUE,0)*IFERROR(VALUE(TRIM(SUBSTITUTE(D80,CHAR(160),""))),0))=0,"",_xlfn.IFS(TRIM(SUBSTITUTE(V80,CHAR(160),""))="Devis 1",IFERROR(VALUE(TRIM(SUBSTITUTE(M80,CHAR(160),""))),0),TRIM(SUBSTITUTE(V80,CHAR(160),""))="Devis 2",IFERROR(VALUE(TRIM(SUBSTITUTE(P80,CHAR(160),""))),0),TRIM(SUBSTITUTE(V80,CHAR(160),""))="Devis 3",IFERROR(VALUE(TRIM(SUBSTITUTE(S80,CHAR(160),""))),0),TRUE,0)*IFERROR(VALUE(TRIM(SUBSTITUTE(D80,CHAR(160),""))),0))</f>
        <v/>
      </c>
      <c r="X80" s="54" t="str" cm="1">
        <f t="array" ref="X80">IF(_xlfn.IFS(TRIM(SUBSTITUTE(V80,CHAR(160),""))="Devis 1",IFERROR(VALUE(TRIM(SUBSTITUTE(N80,CHAR(160),""))),0),TRIM(SUBSTITUTE(V80,CHAR(160),""))="Devis 2",IFERROR(VALUE(TRIM(SUBSTITUTE(Q80,CHAR(160),""))),0),TRIM(SUBSTITUTE(V80,CHAR(160),""))="Devis 3",IFERROR(VALUE(TRIM(SUBSTITUTE(T80,CHAR(160),""))),0),TRUE,0)*IFERROR(VALUE(TRIM(SUBSTITUTE(D80,CHAR(160),""))),0)=0,IF(W80&lt;&gt;"",0,""),_xlfn.IFS(TRIM(SUBSTITUTE(V80,CHAR(160),""))="Devis 1",IFERROR(VALUE(TRIM(SUBSTITUTE(N80,CHAR(160),""))),0),TRIM(SUBSTITUTE(V80,CHAR(160),""))="Devis 2",IFERROR(VALUE(TRIM(SUBSTITUTE(Q80,CHAR(160),""))),0),TRIM(SUBSTITUTE(V80,CHAR(160),""))="Devis 3",IFERROR(VALUE(TRIM(SUBSTITUTE(T80,CHAR(160),""))),0),TRUE,0)*IFERROR(VALUE(TRIM(SUBSTITUTE(D80,CHAR(160),""))),0))</f>
        <v/>
      </c>
      <c r="Y80" s="112" t="str">
        <f t="shared" si="63"/>
        <v/>
      </c>
      <c r="Z80" s="113"/>
      <c r="AA80" s="130" t="str">
        <f t="shared" si="64"/>
        <v/>
      </c>
      <c r="AB80" s="130" t="str">
        <f t="shared" si="65"/>
        <v/>
      </c>
      <c r="AC80" s="130" t="str">
        <f t="shared" si="66"/>
        <v/>
      </c>
      <c r="AD80" s="130" t="str">
        <f t="shared" si="67"/>
        <v/>
      </c>
      <c r="AE80" s="130" t="str">
        <f t="shared" si="68"/>
        <v/>
      </c>
      <c r="AF80" s="130" t="str">
        <f t="shared" si="69"/>
        <v/>
      </c>
      <c r="AG80" s="130" t="str">
        <f t="shared" si="70"/>
        <v/>
      </c>
      <c r="AH80" s="130" t="str">
        <f t="shared" si="71"/>
        <v/>
      </c>
      <c r="AI80" s="130"/>
      <c r="AJ80" s="130" t="str">
        <f t="shared" si="72"/>
        <v/>
      </c>
      <c r="AK80" s="130" t="str">
        <f t="shared" si="73"/>
        <v/>
      </c>
      <c r="AL80" s="29" t="str">
        <f t="shared" si="74"/>
        <v/>
      </c>
      <c r="AM80" s="9" t="str">
        <f t="shared" si="75"/>
        <v/>
      </c>
      <c r="AN80" s="27" t="str">
        <f t="shared" si="76"/>
        <v/>
      </c>
      <c r="AO80" s="30" t="str">
        <f t="shared" si="77"/>
        <v/>
      </c>
      <c r="AP80" s="9" t="str">
        <f t="shared" si="78"/>
        <v/>
      </c>
      <c r="AQ80" s="27" t="str">
        <f t="shared" si="79"/>
        <v/>
      </c>
      <c r="AR80" s="31" t="str">
        <f t="shared" si="80"/>
        <v/>
      </c>
      <c r="AS80" s="9" t="str">
        <f t="shared" si="81"/>
        <v/>
      </c>
      <c r="AT80" s="32" t="str">
        <f t="shared" si="82"/>
        <v/>
      </c>
      <c r="AU80" s="28" t="str">
        <f t="shared" si="83"/>
        <v/>
      </c>
      <c r="AV80" s="136"/>
      <c r="AW80" s="33" t="str">
        <f t="shared" si="84"/>
        <v/>
      </c>
      <c r="AX80" s="33" t="str">
        <f t="shared" si="85"/>
        <v/>
      </c>
      <c r="AY80" s="33" t="str">
        <f t="shared" si="86"/>
        <v/>
      </c>
      <c r="AZ80" s="55" t="str" cm="1">
        <f t="array" ref="AZ80">IF($AC80="","",IF((IFERROR(_xlfn.IFS($AU80="Devis 1",(IFERROR(VALUE(TRIM(SUBSTITUTE(AL80,CHAR(160),""))),0)),$AU80="Devis 2",(IFERROR(VALUE(TRIM(SUBSTITUTE(AO80,CHAR(160),""))),0)),$AU80="Devis 3",(IFERROR(VALUE(TRIM(SUBSTITUTE(AR80,CHAR(160),""))),0))),0))*(IFERROR(VALUE(TRIM(SUBSTITUTE($AC80,CHAR(160),""))),0))=0,"",(IFERROR(_xlfn.IFS($AU80="Devis 1",(IFERROR(VALUE(TRIM(SUBSTITUTE(AL80,CHAR(160),""))),0)),$AU80="Devis 2",(IFERROR(VALUE(TRIM(SUBSTITUTE(AO80,CHAR(160),""))),0)),$AU80="Devis 3",(IFERROR(VALUE(TRIM(SUBSTITUTE(AR80,CHAR(160),""))),0))),0))*(IFERROR(VALUE(TRIM(SUBSTITUTE($AC80,CHAR(160),""))),0))))</f>
        <v/>
      </c>
      <c r="BA80" s="55" t="str" cm="1">
        <f t="array" ref="BA80">IF($AC80="","",IF((IFERROR(_xlfn.IFS(TRIM(SUBSTITUTE($AU80,CHAR(160),""))="Devis 1", IFERROR(VALUE(TRIM(SUBSTITUTE(AM80,CHAR(160),""))),0),TRIM(SUBSTITUTE($AU80,CHAR(160),""))="Devis 2", IFERROR(VALUE(TRIM(SUBSTITUTE(AP80,CHAR(160),""))),0),TRIM(SUBSTITUTE($AU80,CHAR(160),""))="Devis 3", IFERROR(VALUE(TRIM(SUBSTITUTE(AS80,CHAR(160),""))),0)),0) * IFERROR(VALUE(TRIM(SUBSTITUTE($AC80,CHAR(160),""))),0)) = 0,IF(AZ80&lt;&gt;"",0,""),(IFERROR(_xlfn.IFS(TRIM(SUBSTITUTE($AU80,CHAR(160),""))="Devis 1", IFERROR(VALUE(TRIM(SUBSTITUTE(AM80,CHAR(160),""))),0),TRIM(SUBSTITUTE($AU80,CHAR(160),""))="Devis 2", IFERROR(VALUE(TRIM(SUBSTITUTE(AP80,CHAR(160),""))),0),TRIM(SUBSTITUTE($AU80,CHAR(160),""))="Devis 3", IFERROR(VALUE(TRIM(SUBSTITUTE(AS80,CHAR(160),""))),0)),0) * IFERROR(VALUE(TRIM(SUBSTITUTE($AC80,CHAR(160),""))),0))))</f>
        <v/>
      </c>
      <c r="BB80" s="55" t="str" cm="1">
        <f t="array" ref="BB80">IF($AC80="","",IF(IFERROR(_xlfn.IFS($AU80="Devis 1",IFERROR(VALUE(TRIM(SUBSTITUTE(AN80,CHAR(160),""))),0),$AU80="Devis 2",IFERROR(VALUE(TRIM(SUBSTITUTE(AQ80,CHAR(160),""))),0),$AU80="Devis 3",IFERROR(VALUE(TRIM(SUBSTITUTE(AT80,CHAR(160),""))),0)),0)*IFERROR(VALUE(TRIM(SUBSTITUTE($AC80,CHAR(160),""))),0)=0,"",IFERROR(_xlfn.IFS($AU80="Devis 1",IFERROR(VALUE(TRIM(SUBSTITUTE(AN80,CHAR(160),""))),0),$AU80="Devis 2",IFERROR(VALUE(TRIM(SUBSTITUTE(AQ80,CHAR(160),""))),0),$AU80="Devis 3",IFERROR(VALUE(TRIM(SUBSTITUTE(AT80,CHAR(160),""))),0)),0)*IFERROR(VALUE(TRIM(SUBSTITUTE($AC80,CHAR(160),""))),0)))</f>
        <v/>
      </c>
      <c r="BC80" s="34"/>
      <c r="BD80" s="8" t="str" cm="1">
        <f t="array" ref="BD80">IF(OR(BB80="",AY80="",AZ80="",AW80="",BA80="",AX80=""),"",_xlfn.IFS((IFERROR(VALUE(TRIM(SUBSTITUTE(BB80,CHAR(160),""))),0))&gt;(IFERROR(VALUE(TRIM(SUBSTITUTE(AY80,CHAR(160),""))),0)),"KO : Le montant retenu TTC est supérieur au montant raisonnable TTC. Merci de revoir la ligne de dépense ou plafonner son montant.",(IFERROR(VALUE(TRIM(SUBSTITUTE(AZ80,CHAR(160),""))),0))&gt;(IFERROR(VALUE(TRIM(SUBSTITUTE(AW80,CHAR(160),""))),0)),"Attention : Le montant retenu HT est supérieur au montant HT raisonnable. Merci de revoir la ligne de dépense, plafonner son montant, ou justifier la reventillation HT / TVA.",(IFERROR(VALUE(TRIM(SUBSTITUTE(BA80,CHAR(160),""))),0))&gt;(IFERROR(VALUE(TRIM(SUBSTITUTE(AX80,CHAR(160),""))),0)),"Attention : Le montant TVA retenu est supérieur au montant TVA raisonnable. Merci de revoir la ligne de dépense, plafonner son montant, ou justifier la reventillation HT / TVA.",(IFERROR(VALUE(TRIM(SUBSTITUTE(BB80,CHAR(160),""))),0))=0,"",(IFERROR(VALUE(TRIM(SUBSTITUTE(AY80,CHAR(160),""))),0))=(IFERROR(VALUE(TRIM(SUBSTITUTE(BB80,CHAR(160),""))),0)),"OK",(IFERROR(VALUE(TRIM(SUBSTITUTE(AY80,CHAR(160),""))),0))&gt;(IFERROR(VALUE(TRIM(SUBSTITUTE(BB80,CHAR(160),""))),0))," OK : Montant instruit inférieur au montant raisonnable.",TRUE,""))</f>
        <v/>
      </c>
      <c r="BE80" s="139" t="str" cm="1">
        <f t="array" ref="BE80">IF(OR(BB80="",Y80="",AZ80="",W80="",BA80="",X80=""),"",_xlfn.IFS((IFERROR(VALUE(TRIM(SUBSTITUTE(BB80,CHAR(160),""))),0))&gt;(IFERROR(VALUE(TRIM(SUBSTITUTE(Y80,CHAR(160),""))),0)),"KO : Le montant retenu TTC est supérieur au montant présenté TTC. Merci de revoir la ligne de dépense ou plafonner son montant.",(IFERROR(VALUE(TRIM(SUBSTITUTE(AZ80,CHAR(160),""))),0))&gt;(IFERROR(VALUE(TRIM(SUBSTITUTE(W80,CHAR(160),""))),0)),"Attention : Le montant retenu HT est supérieur au montant HT présenté. Merci de revoir la ligne de dépense,plafonner son montant,ou justifier la reventillation HT/TVA.",(IFERROR(VALUE(TRIM(SUBSTITUTE(BA80,CHAR(160),""))),0))&gt;(IFERROR(VALUE(TRIM(SUBSTITUTE(X80,CHAR(160),""))),0)),"Attention : Le montant TVA retenu est supérieur au montant TVA présenté. Merci de revoir la ligne de dépense,plafonner son montant,ou justifier la reventillation HT/TVA.",(IFERROR(VALUE(TRIM(SUBSTITUTE(Y80,CHAR(160),""))),0))=0,"",(IFERROR(VALUE(TRIM(SUBSTITUTE(BB80,CHAR(160),""))),0))=(IFERROR(VALUE(TRIM(SUBSTITUTE(Y80,CHAR(160),""))),0)),"OK",
OR((IFERROR(VALUE(TRIM(SUBSTITUTE(BB80,CHAR(160),""))),0))=0,(IFERROR(VALUE(TRIM(SUBSTITUTE(AZ80,CHAR(160),""))),0))=0),"Attention : montant présenté entièrement écarté",(IFERROR(VALUE(TRIM(SUBSTITUTE(BB80,CHAR(160),""))),0))&lt;(IFERROR(VALUE(TRIM(SUBSTITUTE(Y80,CHAR(160),""))),0)),"Attention : montant présenté partiellement écarté",TRUE,""))</f>
        <v/>
      </c>
      <c r="BF80" s="33" t="str">
        <f t="shared" si="87"/>
        <v/>
      </c>
      <c r="BG80" s="33" t="str">
        <f t="shared" si="88"/>
        <v/>
      </c>
      <c r="BH80" s="10" t="str">
        <f t="shared" si="89"/>
        <v/>
      </c>
    </row>
    <row r="81" spans="1:60" ht="15" customHeight="1">
      <c r="A81" s="52">
        <v>70</v>
      </c>
      <c r="B81" s="539"/>
      <c r="C81" s="117"/>
      <c r="D81" s="118"/>
      <c r="E81" s="117"/>
      <c r="F81" s="117"/>
      <c r="G81" s="117"/>
      <c r="H81" s="117"/>
      <c r="I81" s="117"/>
      <c r="J81" s="117"/>
      <c r="K81" s="117"/>
      <c r="L81" s="117"/>
      <c r="M81" s="100"/>
      <c r="N81" s="4"/>
      <c r="O81" s="27" t="str">
        <f t="shared" si="60"/>
        <v/>
      </c>
      <c r="P81" s="5"/>
      <c r="Q81" s="4"/>
      <c r="R81" s="27" t="str">
        <f t="shared" si="61"/>
        <v/>
      </c>
      <c r="S81" s="6"/>
      <c r="T81" s="4"/>
      <c r="U81" s="101" t="str">
        <f t="shared" si="62"/>
        <v/>
      </c>
      <c r="V81" s="110"/>
      <c r="W81" s="109" t="str" cm="1">
        <f t="array" ref="W81">IF((_xlfn.IFS(TRIM(SUBSTITUTE(V81,CHAR(160),""))="Devis 1",IFERROR(VALUE(TRIM(SUBSTITUTE(M81,CHAR(160),""))),0),TRIM(SUBSTITUTE(V81,CHAR(160),""))="Devis 2",IFERROR(VALUE(TRIM(SUBSTITUTE(P81,CHAR(160),""))),0),TRIM(SUBSTITUTE(V81,CHAR(160),""))="Devis 3",IFERROR(VALUE(TRIM(SUBSTITUTE(S81,CHAR(160),""))),0),TRUE,0)*IFERROR(VALUE(TRIM(SUBSTITUTE(D81,CHAR(160),""))),0))=0,"",_xlfn.IFS(TRIM(SUBSTITUTE(V81,CHAR(160),""))="Devis 1",IFERROR(VALUE(TRIM(SUBSTITUTE(M81,CHAR(160),""))),0),TRIM(SUBSTITUTE(V81,CHAR(160),""))="Devis 2",IFERROR(VALUE(TRIM(SUBSTITUTE(P81,CHAR(160),""))),0),TRIM(SUBSTITUTE(V81,CHAR(160),""))="Devis 3",IFERROR(VALUE(TRIM(SUBSTITUTE(S81,CHAR(160),""))),0),TRUE,0)*IFERROR(VALUE(TRIM(SUBSTITUTE(D81,CHAR(160),""))),0))</f>
        <v/>
      </c>
      <c r="X81" s="54" t="str" cm="1">
        <f t="array" ref="X81">IF(_xlfn.IFS(TRIM(SUBSTITUTE(V81,CHAR(160),""))="Devis 1",IFERROR(VALUE(TRIM(SUBSTITUTE(N81,CHAR(160),""))),0),TRIM(SUBSTITUTE(V81,CHAR(160),""))="Devis 2",IFERROR(VALUE(TRIM(SUBSTITUTE(Q81,CHAR(160),""))),0),TRIM(SUBSTITUTE(V81,CHAR(160),""))="Devis 3",IFERROR(VALUE(TRIM(SUBSTITUTE(T81,CHAR(160),""))),0),TRUE,0)*IFERROR(VALUE(TRIM(SUBSTITUTE(D81,CHAR(160),""))),0)=0,IF(W81&lt;&gt;"",0,""),_xlfn.IFS(TRIM(SUBSTITUTE(V81,CHAR(160),""))="Devis 1",IFERROR(VALUE(TRIM(SUBSTITUTE(N81,CHAR(160),""))),0),TRIM(SUBSTITUTE(V81,CHAR(160),""))="Devis 2",IFERROR(VALUE(TRIM(SUBSTITUTE(Q81,CHAR(160),""))),0),TRIM(SUBSTITUTE(V81,CHAR(160),""))="Devis 3",IFERROR(VALUE(TRIM(SUBSTITUTE(T81,CHAR(160),""))),0),TRUE,0)*IFERROR(VALUE(TRIM(SUBSTITUTE(D81,CHAR(160),""))),0))</f>
        <v/>
      </c>
      <c r="Y81" s="112" t="str">
        <f t="shared" si="63"/>
        <v/>
      </c>
      <c r="Z81" s="113"/>
      <c r="AA81" s="130" t="str">
        <f t="shared" si="64"/>
        <v/>
      </c>
      <c r="AB81" s="130" t="str">
        <f t="shared" si="65"/>
        <v/>
      </c>
      <c r="AC81" s="130" t="str">
        <f t="shared" si="66"/>
        <v/>
      </c>
      <c r="AD81" s="130" t="str">
        <f t="shared" si="67"/>
        <v/>
      </c>
      <c r="AE81" s="130" t="str">
        <f t="shared" si="68"/>
        <v/>
      </c>
      <c r="AF81" s="130" t="str">
        <f t="shared" si="69"/>
        <v/>
      </c>
      <c r="AG81" s="130" t="str">
        <f t="shared" si="70"/>
        <v/>
      </c>
      <c r="AH81" s="130" t="str">
        <f t="shared" si="71"/>
        <v/>
      </c>
      <c r="AI81" s="130"/>
      <c r="AJ81" s="130" t="str">
        <f t="shared" si="72"/>
        <v/>
      </c>
      <c r="AK81" s="130" t="str">
        <f t="shared" si="73"/>
        <v/>
      </c>
      <c r="AL81" s="29" t="str">
        <f t="shared" si="74"/>
        <v/>
      </c>
      <c r="AM81" s="9" t="str">
        <f t="shared" si="75"/>
        <v/>
      </c>
      <c r="AN81" s="27" t="str">
        <f t="shared" si="76"/>
        <v/>
      </c>
      <c r="AO81" s="30" t="str">
        <f t="shared" si="77"/>
        <v/>
      </c>
      <c r="AP81" s="9" t="str">
        <f t="shared" si="78"/>
        <v/>
      </c>
      <c r="AQ81" s="27" t="str">
        <f t="shared" si="79"/>
        <v/>
      </c>
      <c r="AR81" s="31" t="str">
        <f t="shared" si="80"/>
        <v/>
      </c>
      <c r="AS81" s="9" t="str">
        <f t="shared" si="81"/>
        <v/>
      </c>
      <c r="AT81" s="32" t="str">
        <f t="shared" si="82"/>
        <v/>
      </c>
      <c r="AU81" s="28" t="str">
        <f t="shared" si="83"/>
        <v/>
      </c>
      <c r="AV81" s="136"/>
      <c r="AW81" s="33" t="str">
        <f t="shared" si="84"/>
        <v/>
      </c>
      <c r="AX81" s="33" t="str">
        <f t="shared" si="85"/>
        <v/>
      </c>
      <c r="AY81" s="33" t="str">
        <f t="shared" si="86"/>
        <v/>
      </c>
      <c r="AZ81" s="55" t="str" cm="1">
        <f t="array" ref="AZ81">IF($AC81="","",IF((IFERROR(_xlfn.IFS($AU81="Devis 1",(IFERROR(VALUE(TRIM(SUBSTITUTE(AL81,CHAR(160),""))),0)),$AU81="Devis 2",(IFERROR(VALUE(TRIM(SUBSTITUTE(AO81,CHAR(160),""))),0)),$AU81="Devis 3",(IFERROR(VALUE(TRIM(SUBSTITUTE(AR81,CHAR(160),""))),0))),0))*(IFERROR(VALUE(TRIM(SUBSTITUTE($AC81,CHAR(160),""))),0))=0,"",(IFERROR(_xlfn.IFS($AU81="Devis 1",(IFERROR(VALUE(TRIM(SUBSTITUTE(AL81,CHAR(160),""))),0)),$AU81="Devis 2",(IFERROR(VALUE(TRIM(SUBSTITUTE(AO81,CHAR(160),""))),0)),$AU81="Devis 3",(IFERROR(VALUE(TRIM(SUBSTITUTE(AR81,CHAR(160),""))),0))),0))*(IFERROR(VALUE(TRIM(SUBSTITUTE($AC81,CHAR(160),""))),0))))</f>
        <v/>
      </c>
      <c r="BA81" s="55" t="str" cm="1">
        <f t="array" ref="BA81">IF($AC81="","",IF((IFERROR(_xlfn.IFS(TRIM(SUBSTITUTE($AU81,CHAR(160),""))="Devis 1", IFERROR(VALUE(TRIM(SUBSTITUTE(AM81,CHAR(160),""))),0),TRIM(SUBSTITUTE($AU81,CHAR(160),""))="Devis 2", IFERROR(VALUE(TRIM(SUBSTITUTE(AP81,CHAR(160),""))),0),TRIM(SUBSTITUTE($AU81,CHAR(160),""))="Devis 3", IFERROR(VALUE(TRIM(SUBSTITUTE(AS81,CHAR(160),""))),0)),0) * IFERROR(VALUE(TRIM(SUBSTITUTE($AC81,CHAR(160),""))),0)) = 0,IF(AZ81&lt;&gt;"",0,""),(IFERROR(_xlfn.IFS(TRIM(SUBSTITUTE($AU81,CHAR(160),""))="Devis 1", IFERROR(VALUE(TRIM(SUBSTITUTE(AM81,CHAR(160),""))),0),TRIM(SUBSTITUTE($AU81,CHAR(160),""))="Devis 2", IFERROR(VALUE(TRIM(SUBSTITUTE(AP81,CHAR(160),""))),0),TRIM(SUBSTITUTE($AU81,CHAR(160),""))="Devis 3", IFERROR(VALUE(TRIM(SUBSTITUTE(AS81,CHAR(160),""))),0)),0) * IFERROR(VALUE(TRIM(SUBSTITUTE($AC81,CHAR(160),""))),0))))</f>
        <v/>
      </c>
      <c r="BB81" s="55" t="str" cm="1">
        <f t="array" ref="BB81">IF($AC81="","",IF(IFERROR(_xlfn.IFS($AU81="Devis 1",IFERROR(VALUE(TRIM(SUBSTITUTE(AN81,CHAR(160),""))),0),$AU81="Devis 2",IFERROR(VALUE(TRIM(SUBSTITUTE(AQ81,CHAR(160),""))),0),$AU81="Devis 3",IFERROR(VALUE(TRIM(SUBSTITUTE(AT81,CHAR(160),""))),0)),0)*IFERROR(VALUE(TRIM(SUBSTITUTE($AC81,CHAR(160),""))),0)=0,"",IFERROR(_xlfn.IFS($AU81="Devis 1",IFERROR(VALUE(TRIM(SUBSTITUTE(AN81,CHAR(160),""))),0),$AU81="Devis 2",IFERROR(VALUE(TRIM(SUBSTITUTE(AQ81,CHAR(160),""))),0),$AU81="Devis 3",IFERROR(VALUE(TRIM(SUBSTITUTE(AT81,CHAR(160),""))),0)),0)*IFERROR(VALUE(TRIM(SUBSTITUTE($AC81,CHAR(160),""))),0)))</f>
        <v/>
      </c>
      <c r="BC81" s="34"/>
      <c r="BD81" s="8" t="str" cm="1">
        <f t="array" ref="BD81">IF(OR(BB81="",AY81="",AZ81="",AW81="",BA81="",AX81=""),"",_xlfn.IFS((IFERROR(VALUE(TRIM(SUBSTITUTE(BB81,CHAR(160),""))),0))&gt;(IFERROR(VALUE(TRIM(SUBSTITUTE(AY81,CHAR(160),""))),0)),"KO : Le montant retenu TTC est supérieur au montant raisonnable TTC. Merci de revoir la ligne de dépense ou plafonner son montant.",(IFERROR(VALUE(TRIM(SUBSTITUTE(AZ81,CHAR(160),""))),0))&gt;(IFERROR(VALUE(TRIM(SUBSTITUTE(AW81,CHAR(160),""))),0)),"Attention : Le montant retenu HT est supérieur au montant HT raisonnable. Merci de revoir la ligne de dépense, plafonner son montant, ou justifier la reventillation HT / TVA.",(IFERROR(VALUE(TRIM(SUBSTITUTE(BA81,CHAR(160),""))),0))&gt;(IFERROR(VALUE(TRIM(SUBSTITUTE(AX81,CHAR(160),""))),0)),"Attention : Le montant TVA retenu est supérieur au montant TVA raisonnable. Merci de revoir la ligne de dépense, plafonner son montant, ou justifier la reventillation HT / TVA.",(IFERROR(VALUE(TRIM(SUBSTITUTE(BB81,CHAR(160),""))),0))=0,"",(IFERROR(VALUE(TRIM(SUBSTITUTE(AY81,CHAR(160),""))),0))=(IFERROR(VALUE(TRIM(SUBSTITUTE(BB81,CHAR(160),""))),0)),"OK",(IFERROR(VALUE(TRIM(SUBSTITUTE(AY81,CHAR(160),""))),0))&gt;(IFERROR(VALUE(TRIM(SUBSTITUTE(BB81,CHAR(160),""))),0))," OK : Montant instruit inférieur au montant raisonnable.",TRUE,""))</f>
        <v/>
      </c>
      <c r="BE81" s="139" t="str" cm="1">
        <f t="array" ref="BE81">IF(OR(BB81="",Y81="",AZ81="",W81="",BA81="",X81=""),"",_xlfn.IFS((IFERROR(VALUE(TRIM(SUBSTITUTE(BB81,CHAR(160),""))),0))&gt;(IFERROR(VALUE(TRIM(SUBSTITUTE(Y81,CHAR(160),""))),0)),"KO : Le montant retenu TTC est supérieur au montant présenté TTC. Merci de revoir la ligne de dépense ou plafonner son montant.",(IFERROR(VALUE(TRIM(SUBSTITUTE(AZ81,CHAR(160),""))),0))&gt;(IFERROR(VALUE(TRIM(SUBSTITUTE(W81,CHAR(160),""))),0)),"Attention : Le montant retenu HT est supérieur au montant HT présenté. Merci de revoir la ligne de dépense,plafonner son montant,ou justifier la reventillation HT/TVA.",(IFERROR(VALUE(TRIM(SUBSTITUTE(BA81,CHAR(160),""))),0))&gt;(IFERROR(VALUE(TRIM(SUBSTITUTE(X81,CHAR(160),""))),0)),"Attention : Le montant TVA retenu est supérieur au montant TVA présenté. Merci de revoir la ligne de dépense,plafonner son montant,ou justifier la reventillation HT/TVA.",(IFERROR(VALUE(TRIM(SUBSTITUTE(Y81,CHAR(160),""))),0))=0,"",(IFERROR(VALUE(TRIM(SUBSTITUTE(BB81,CHAR(160),""))),0))=(IFERROR(VALUE(TRIM(SUBSTITUTE(Y81,CHAR(160),""))),0)),"OK",
OR((IFERROR(VALUE(TRIM(SUBSTITUTE(BB81,CHAR(160),""))),0))=0,(IFERROR(VALUE(TRIM(SUBSTITUTE(AZ81,CHAR(160),""))),0))=0),"Attention : montant présenté entièrement écarté",(IFERROR(VALUE(TRIM(SUBSTITUTE(BB81,CHAR(160),""))),0))&lt;(IFERROR(VALUE(TRIM(SUBSTITUTE(Y81,CHAR(160),""))),0)),"Attention : montant présenté partiellement écarté",TRUE,""))</f>
        <v/>
      </c>
      <c r="BF81" s="33" t="str">
        <f t="shared" si="87"/>
        <v/>
      </c>
      <c r="BG81" s="33" t="str">
        <f t="shared" si="88"/>
        <v/>
      </c>
      <c r="BH81" s="10" t="str">
        <f t="shared" si="89"/>
        <v/>
      </c>
    </row>
    <row r="82" spans="1:60" ht="15" customHeight="1">
      <c r="A82" s="52">
        <v>71</v>
      </c>
      <c r="B82" s="539"/>
      <c r="C82" s="117"/>
      <c r="D82" s="118"/>
      <c r="E82" s="117"/>
      <c r="F82" s="117"/>
      <c r="G82" s="117"/>
      <c r="H82" s="117"/>
      <c r="I82" s="117"/>
      <c r="J82" s="117"/>
      <c r="K82" s="117"/>
      <c r="L82" s="117"/>
      <c r="M82" s="100"/>
      <c r="N82" s="4"/>
      <c r="O82" s="27" t="str">
        <f t="shared" si="60"/>
        <v/>
      </c>
      <c r="P82" s="5"/>
      <c r="Q82" s="4"/>
      <c r="R82" s="27" t="str">
        <f t="shared" si="61"/>
        <v/>
      </c>
      <c r="S82" s="6"/>
      <c r="T82" s="4"/>
      <c r="U82" s="101" t="str">
        <f t="shared" si="62"/>
        <v/>
      </c>
      <c r="V82" s="110"/>
      <c r="W82" s="109" t="str" cm="1">
        <f t="array" ref="W82">IF((_xlfn.IFS(TRIM(SUBSTITUTE(V82,CHAR(160),""))="Devis 1",IFERROR(VALUE(TRIM(SUBSTITUTE(M82,CHAR(160),""))),0),TRIM(SUBSTITUTE(V82,CHAR(160),""))="Devis 2",IFERROR(VALUE(TRIM(SUBSTITUTE(P82,CHAR(160),""))),0),TRIM(SUBSTITUTE(V82,CHAR(160),""))="Devis 3",IFERROR(VALUE(TRIM(SUBSTITUTE(S82,CHAR(160),""))),0),TRUE,0)*IFERROR(VALUE(TRIM(SUBSTITUTE(D82,CHAR(160),""))),0))=0,"",_xlfn.IFS(TRIM(SUBSTITUTE(V82,CHAR(160),""))="Devis 1",IFERROR(VALUE(TRIM(SUBSTITUTE(M82,CHAR(160),""))),0),TRIM(SUBSTITUTE(V82,CHAR(160),""))="Devis 2",IFERROR(VALUE(TRIM(SUBSTITUTE(P82,CHAR(160),""))),0),TRIM(SUBSTITUTE(V82,CHAR(160),""))="Devis 3",IFERROR(VALUE(TRIM(SUBSTITUTE(S82,CHAR(160),""))),0),TRUE,0)*IFERROR(VALUE(TRIM(SUBSTITUTE(D82,CHAR(160),""))),0))</f>
        <v/>
      </c>
      <c r="X82" s="54" t="str" cm="1">
        <f t="array" ref="X82">IF(_xlfn.IFS(TRIM(SUBSTITUTE(V82,CHAR(160),""))="Devis 1",IFERROR(VALUE(TRIM(SUBSTITUTE(N82,CHAR(160),""))),0),TRIM(SUBSTITUTE(V82,CHAR(160),""))="Devis 2",IFERROR(VALUE(TRIM(SUBSTITUTE(Q82,CHAR(160),""))),0),TRIM(SUBSTITUTE(V82,CHAR(160),""))="Devis 3",IFERROR(VALUE(TRIM(SUBSTITUTE(T82,CHAR(160),""))),0),TRUE,0)*IFERROR(VALUE(TRIM(SUBSTITUTE(D82,CHAR(160),""))),0)=0,IF(W82&lt;&gt;"",0,""),_xlfn.IFS(TRIM(SUBSTITUTE(V82,CHAR(160),""))="Devis 1",IFERROR(VALUE(TRIM(SUBSTITUTE(N82,CHAR(160),""))),0),TRIM(SUBSTITUTE(V82,CHAR(160),""))="Devis 2",IFERROR(VALUE(TRIM(SUBSTITUTE(Q82,CHAR(160),""))),0),TRIM(SUBSTITUTE(V82,CHAR(160),""))="Devis 3",IFERROR(VALUE(TRIM(SUBSTITUTE(T82,CHAR(160),""))),0),TRUE,0)*IFERROR(VALUE(TRIM(SUBSTITUTE(D82,CHAR(160),""))),0))</f>
        <v/>
      </c>
      <c r="Y82" s="112" t="str">
        <f t="shared" si="63"/>
        <v/>
      </c>
      <c r="Z82" s="113"/>
      <c r="AA82" s="130" t="str">
        <f t="shared" si="64"/>
        <v/>
      </c>
      <c r="AB82" s="130" t="str">
        <f t="shared" si="65"/>
        <v/>
      </c>
      <c r="AC82" s="130" t="str">
        <f t="shared" si="66"/>
        <v/>
      </c>
      <c r="AD82" s="130" t="str">
        <f t="shared" si="67"/>
        <v/>
      </c>
      <c r="AE82" s="130" t="str">
        <f t="shared" si="68"/>
        <v/>
      </c>
      <c r="AF82" s="130" t="str">
        <f t="shared" si="69"/>
        <v/>
      </c>
      <c r="AG82" s="130" t="str">
        <f t="shared" si="70"/>
        <v/>
      </c>
      <c r="AH82" s="130" t="str">
        <f t="shared" si="71"/>
        <v/>
      </c>
      <c r="AI82" s="130"/>
      <c r="AJ82" s="130" t="str">
        <f t="shared" si="72"/>
        <v/>
      </c>
      <c r="AK82" s="130" t="str">
        <f t="shared" si="73"/>
        <v/>
      </c>
      <c r="AL82" s="29" t="str">
        <f t="shared" si="74"/>
        <v/>
      </c>
      <c r="AM82" s="9" t="str">
        <f t="shared" si="75"/>
        <v/>
      </c>
      <c r="AN82" s="27" t="str">
        <f t="shared" si="76"/>
        <v/>
      </c>
      <c r="AO82" s="30" t="str">
        <f t="shared" si="77"/>
        <v/>
      </c>
      <c r="AP82" s="9" t="str">
        <f t="shared" si="78"/>
        <v/>
      </c>
      <c r="AQ82" s="27" t="str">
        <f t="shared" si="79"/>
        <v/>
      </c>
      <c r="AR82" s="31" t="str">
        <f t="shared" si="80"/>
        <v/>
      </c>
      <c r="AS82" s="9" t="str">
        <f t="shared" si="81"/>
        <v/>
      </c>
      <c r="AT82" s="32" t="str">
        <f t="shared" si="82"/>
        <v/>
      </c>
      <c r="AU82" s="28" t="str">
        <f t="shared" si="83"/>
        <v/>
      </c>
      <c r="AV82" s="136"/>
      <c r="AW82" s="33" t="str">
        <f t="shared" si="84"/>
        <v/>
      </c>
      <c r="AX82" s="33" t="str">
        <f t="shared" si="85"/>
        <v/>
      </c>
      <c r="AY82" s="33" t="str">
        <f t="shared" si="86"/>
        <v/>
      </c>
      <c r="AZ82" s="55" t="str" cm="1">
        <f t="array" ref="AZ82">IF($AC82="","",IF((IFERROR(_xlfn.IFS($AU82="Devis 1",(IFERROR(VALUE(TRIM(SUBSTITUTE(AL82,CHAR(160),""))),0)),$AU82="Devis 2",(IFERROR(VALUE(TRIM(SUBSTITUTE(AO82,CHAR(160),""))),0)),$AU82="Devis 3",(IFERROR(VALUE(TRIM(SUBSTITUTE(AR82,CHAR(160),""))),0))),0))*(IFERROR(VALUE(TRIM(SUBSTITUTE($AC82,CHAR(160),""))),0))=0,"",(IFERROR(_xlfn.IFS($AU82="Devis 1",(IFERROR(VALUE(TRIM(SUBSTITUTE(AL82,CHAR(160),""))),0)),$AU82="Devis 2",(IFERROR(VALUE(TRIM(SUBSTITUTE(AO82,CHAR(160),""))),0)),$AU82="Devis 3",(IFERROR(VALUE(TRIM(SUBSTITUTE(AR82,CHAR(160),""))),0))),0))*(IFERROR(VALUE(TRIM(SUBSTITUTE($AC82,CHAR(160),""))),0))))</f>
        <v/>
      </c>
      <c r="BA82" s="55" t="str" cm="1">
        <f t="array" ref="BA82">IF($AC82="","",IF((IFERROR(_xlfn.IFS(TRIM(SUBSTITUTE($AU82,CHAR(160),""))="Devis 1", IFERROR(VALUE(TRIM(SUBSTITUTE(AM82,CHAR(160),""))),0),TRIM(SUBSTITUTE($AU82,CHAR(160),""))="Devis 2", IFERROR(VALUE(TRIM(SUBSTITUTE(AP82,CHAR(160),""))),0),TRIM(SUBSTITUTE($AU82,CHAR(160),""))="Devis 3", IFERROR(VALUE(TRIM(SUBSTITUTE(AS82,CHAR(160),""))),0)),0) * IFERROR(VALUE(TRIM(SUBSTITUTE($AC82,CHAR(160),""))),0)) = 0,IF(AZ82&lt;&gt;"",0,""),(IFERROR(_xlfn.IFS(TRIM(SUBSTITUTE($AU82,CHAR(160),""))="Devis 1", IFERROR(VALUE(TRIM(SUBSTITUTE(AM82,CHAR(160),""))),0),TRIM(SUBSTITUTE($AU82,CHAR(160),""))="Devis 2", IFERROR(VALUE(TRIM(SUBSTITUTE(AP82,CHAR(160),""))),0),TRIM(SUBSTITUTE($AU82,CHAR(160),""))="Devis 3", IFERROR(VALUE(TRIM(SUBSTITUTE(AS82,CHAR(160),""))),0)),0) * IFERROR(VALUE(TRIM(SUBSTITUTE($AC82,CHAR(160),""))),0))))</f>
        <v/>
      </c>
      <c r="BB82" s="55" t="str" cm="1">
        <f t="array" ref="BB82">IF($AC82="","",IF(IFERROR(_xlfn.IFS($AU82="Devis 1",IFERROR(VALUE(TRIM(SUBSTITUTE(AN82,CHAR(160),""))),0),$AU82="Devis 2",IFERROR(VALUE(TRIM(SUBSTITUTE(AQ82,CHAR(160),""))),0),$AU82="Devis 3",IFERROR(VALUE(TRIM(SUBSTITUTE(AT82,CHAR(160),""))),0)),0)*IFERROR(VALUE(TRIM(SUBSTITUTE($AC82,CHAR(160),""))),0)=0,"",IFERROR(_xlfn.IFS($AU82="Devis 1",IFERROR(VALUE(TRIM(SUBSTITUTE(AN82,CHAR(160),""))),0),$AU82="Devis 2",IFERROR(VALUE(TRIM(SUBSTITUTE(AQ82,CHAR(160),""))),0),$AU82="Devis 3",IFERROR(VALUE(TRIM(SUBSTITUTE(AT82,CHAR(160),""))),0)),0)*IFERROR(VALUE(TRIM(SUBSTITUTE($AC82,CHAR(160),""))),0)))</f>
        <v/>
      </c>
      <c r="BC82" s="34"/>
      <c r="BD82" s="8" t="str" cm="1">
        <f t="array" ref="BD82">IF(OR(BB82="",AY82="",AZ82="",AW82="",BA82="",AX82=""),"",_xlfn.IFS((IFERROR(VALUE(TRIM(SUBSTITUTE(BB82,CHAR(160),""))),0))&gt;(IFERROR(VALUE(TRIM(SUBSTITUTE(AY82,CHAR(160),""))),0)),"KO : Le montant retenu TTC est supérieur au montant raisonnable TTC. Merci de revoir la ligne de dépense ou plafonner son montant.",(IFERROR(VALUE(TRIM(SUBSTITUTE(AZ82,CHAR(160),""))),0))&gt;(IFERROR(VALUE(TRIM(SUBSTITUTE(AW82,CHAR(160),""))),0)),"Attention : Le montant retenu HT est supérieur au montant HT raisonnable. Merci de revoir la ligne de dépense, plafonner son montant, ou justifier la reventillation HT / TVA.",(IFERROR(VALUE(TRIM(SUBSTITUTE(BA82,CHAR(160),""))),0))&gt;(IFERROR(VALUE(TRIM(SUBSTITUTE(AX82,CHAR(160),""))),0)),"Attention : Le montant TVA retenu est supérieur au montant TVA raisonnable. Merci de revoir la ligne de dépense, plafonner son montant, ou justifier la reventillation HT / TVA.",(IFERROR(VALUE(TRIM(SUBSTITUTE(BB82,CHAR(160),""))),0))=0,"",(IFERROR(VALUE(TRIM(SUBSTITUTE(AY82,CHAR(160),""))),0))=(IFERROR(VALUE(TRIM(SUBSTITUTE(BB82,CHAR(160),""))),0)),"OK",(IFERROR(VALUE(TRIM(SUBSTITUTE(AY82,CHAR(160),""))),0))&gt;(IFERROR(VALUE(TRIM(SUBSTITUTE(BB82,CHAR(160),""))),0))," OK : Montant instruit inférieur au montant raisonnable.",TRUE,""))</f>
        <v/>
      </c>
      <c r="BE82" s="139" t="str" cm="1">
        <f t="array" ref="BE82">IF(OR(BB82="",Y82="",AZ82="",W82="",BA82="",X82=""),"",_xlfn.IFS((IFERROR(VALUE(TRIM(SUBSTITUTE(BB82,CHAR(160),""))),0))&gt;(IFERROR(VALUE(TRIM(SUBSTITUTE(Y82,CHAR(160),""))),0)),"KO : Le montant retenu TTC est supérieur au montant présenté TTC. Merci de revoir la ligne de dépense ou plafonner son montant.",(IFERROR(VALUE(TRIM(SUBSTITUTE(AZ82,CHAR(160),""))),0))&gt;(IFERROR(VALUE(TRIM(SUBSTITUTE(W82,CHAR(160),""))),0)),"Attention : Le montant retenu HT est supérieur au montant HT présenté. Merci de revoir la ligne de dépense,plafonner son montant,ou justifier la reventillation HT/TVA.",(IFERROR(VALUE(TRIM(SUBSTITUTE(BA82,CHAR(160),""))),0))&gt;(IFERROR(VALUE(TRIM(SUBSTITUTE(X82,CHAR(160),""))),0)),"Attention : Le montant TVA retenu est supérieur au montant TVA présenté. Merci de revoir la ligne de dépense,plafonner son montant,ou justifier la reventillation HT/TVA.",(IFERROR(VALUE(TRIM(SUBSTITUTE(Y82,CHAR(160),""))),0))=0,"",(IFERROR(VALUE(TRIM(SUBSTITUTE(BB82,CHAR(160),""))),0))=(IFERROR(VALUE(TRIM(SUBSTITUTE(Y82,CHAR(160),""))),0)),"OK",
OR((IFERROR(VALUE(TRIM(SUBSTITUTE(BB82,CHAR(160),""))),0))=0,(IFERROR(VALUE(TRIM(SUBSTITUTE(AZ82,CHAR(160),""))),0))=0),"Attention : montant présenté entièrement écarté",(IFERROR(VALUE(TRIM(SUBSTITUTE(BB82,CHAR(160),""))),0))&lt;(IFERROR(VALUE(TRIM(SUBSTITUTE(Y82,CHAR(160),""))),0)),"Attention : montant présenté partiellement écarté",TRUE,""))</f>
        <v/>
      </c>
      <c r="BF82" s="33" t="str">
        <f t="shared" si="87"/>
        <v/>
      </c>
      <c r="BG82" s="33" t="str">
        <f t="shared" si="88"/>
        <v/>
      </c>
      <c r="BH82" s="10" t="str">
        <f t="shared" si="89"/>
        <v/>
      </c>
    </row>
    <row r="83" spans="1:60" ht="15" customHeight="1">
      <c r="A83" s="52">
        <v>72</v>
      </c>
      <c r="B83" s="539"/>
      <c r="C83" s="117"/>
      <c r="D83" s="118"/>
      <c r="E83" s="117"/>
      <c r="F83" s="117"/>
      <c r="G83" s="117"/>
      <c r="H83" s="117"/>
      <c r="I83" s="117"/>
      <c r="J83" s="117"/>
      <c r="K83" s="117"/>
      <c r="L83" s="117"/>
      <c r="M83" s="100"/>
      <c r="N83" s="4"/>
      <c r="O83" s="27" t="str">
        <f t="shared" si="60"/>
        <v/>
      </c>
      <c r="P83" s="5"/>
      <c r="Q83" s="4"/>
      <c r="R83" s="27" t="str">
        <f t="shared" si="61"/>
        <v/>
      </c>
      <c r="S83" s="6"/>
      <c r="T83" s="4"/>
      <c r="U83" s="101" t="str">
        <f t="shared" si="62"/>
        <v/>
      </c>
      <c r="V83" s="110"/>
      <c r="W83" s="109" t="str" cm="1">
        <f t="array" ref="W83">IF((_xlfn.IFS(TRIM(SUBSTITUTE(V83,CHAR(160),""))="Devis 1",IFERROR(VALUE(TRIM(SUBSTITUTE(M83,CHAR(160),""))),0),TRIM(SUBSTITUTE(V83,CHAR(160),""))="Devis 2",IFERROR(VALUE(TRIM(SUBSTITUTE(P83,CHAR(160),""))),0),TRIM(SUBSTITUTE(V83,CHAR(160),""))="Devis 3",IFERROR(VALUE(TRIM(SUBSTITUTE(S83,CHAR(160),""))),0),TRUE,0)*IFERROR(VALUE(TRIM(SUBSTITUTE(D83,CHAR(160),""))),0))=0,"",_xlfn.IFS(TRIM(SUBSTITUTE(V83,CHAR(160),""))="Devis 1",IFERROR(VALUE(TRIM(SUBSTITUTE(M83,CHAR(160),""))),0),TRIM(SUBSTITUTE(V83,CHAR(160),""))="Devis 2",IFERROR(VALUE(TRIM(SUBSTITUTE(P83,CHAR(160),""))),0),TRIM(SUBSTITUTE(V83,CHAR(160),""))="Devis 3",IFERROR(VALUE(TRIM(SUBSTITUTE(S83,CHAR(160),""))),0),TRUE,0)*IFERROR(VALUE(TRIM(SUBSTITUTE(D83,CHAR(160),""))),0))</f>
        <v/>
      </c>
      <c r="X83" s="54" t="str" cm="1">
        <f t="array" ref="X83">IF(_xlfn.IFS(TRIM(SUBSTITUTE(V83,CHAR(160),""))="Devis 1",IFERROR(VALUE(TRIM(SUBSTITUTE(N83,CHAR(160),""))),0),TRIM(SUBSTITUTE(V83,CHAR(160),""))="Devis 2",IFERROR(VALUE(TRIM(SUBSTITUTE(Q83,CHAR(160),""))),0),TRIM(SUBSTITUTE(V83,CHAR(160),""))="Devis 3",IFERROR(VALUE(TRIM(SUBSTITUTE(T83,CHAR(160),""))),0),TRUE,0)*IFERROR(VALUE(TRIM(SUBSTITUTE(D83,CHAR(160),""))),0)=0,IF(W83&lt;&gt;"",0,""),_xlfn.IFS(TRIM(SUBSTITUTE(V83,CHAR(160),""))="Devis 1",IFERROR(VALUE(TRIM(SUBSTITUTE(N83,CHAR(160),""))),0),TRIM(SUBSTITUTE(V83,CHAR(160),""))="Devis 2",IFERROR(VALUE(TRIM(SUBSTITUTE(Q83,CHAR(160),""))),0),TRIM(SUBSTITUTE(V83,CHAR(160),""))="Devis 3",IFERROR(VALUE(TRIM(SUBSTITUTE(T83,CHAR(160),""))),0),TRUE,0)*IFERROR(VALUE(TRIM(SUBSTITUTE(D83,CHAR(160),""))),0))</f>
        <v/>
      </c>
      <c r="Y83" s="112" t="str">
        <f t="shared" si="63"/>
        <v/>
      </c>
      <c r="Z83" s="113"/>
      <c r="AA83" s="130" t="str">
        <f t="shared" si="64"/>
        <v/>
      </c>
      <c r="AB83" s="130" t="str">
        <f t="shared" si="65"/>
        <v/>
      </c>
      <c r="AC83" s="130" t="str">
        <f t="shared" si="66"/>
        <v/>
      </c>
      <c r="AD83" s="130" t="str">
        <f t="shared" si="67"/>
        <v/>
      </c>
      <c r="AE83" s="130" t="str">
        <f t="shared" si="68"/>
        <v/>
      </c>
      <c r="AF83" s="130" t="str">
        <f t="shared" si="69"/>
        <v/>
      </c>
      <c r="AG83" s="130" t="str">
        <f t="shared" si="70"/>
        <v/>
      </c>
      <c r="AH83" s="130" t="str">
        <f t="shared" si="71"/>
        <v/>
      </c>
      <c r="AI83" s="130"/>
      <c r="AJ83" s="130" t="str">
        <f t="shared" si="72"/>
        <v/>
      </c>
      <c r="AK83" s="130" t="str">
        <f t="shared" si="73"/>
        <v/>
      </c>
      <c r="AL83" s="29" t="str">
        <f t="shared" si="74"/>
        <v/>
      </c>
      <c r="AM83" s="9" t="str">
        <f t="shared" si="75"/>
        <v/>
      </c>
      <c r="AN83" s="27" t="str">
        <f t="shared" si="76"/>
        <v/>
      </c>
      <c r="AO83" s="30" t="str">
        <f t="shared" si="77"/>
        <v/>
      </c>
      <c r="AP83" s="9" t="str">
        <f t="shared" si="78"/>
        <v/>
      </c>
      <c r="AQ83" s="27" t="str">
        <f t="shared" si="79"/>
        <v/>
      </c>
      <c r="AR83" s="31" t="str">
        <f t="shared" si="80"/>
        <v/>
      </c>
      <c r="AS83" s="9" t="str">
        <f t="shared" si="81"/>
        <v/>
      </c>
      <c r="AT83" s="32" t="str">
        <f t="shared" si="82"/>
        <v/>
      </c>
      <c r="AU83" s="28" t="str">
        <f t="shared" si="83"/>
        <v/>
      </c>
      <c r="AV83" s="136"/>
      <c r="AW83" s="33" t="str">
        <f t="shared" si="84"/>
        <v/>
      </c>
      <c r="AX83" s="33" t="str">
        <f t="shared" si="85"/>
        <v/>
      </c>
      <c r="AY83" s="33" t="str">
        <f t="shared" si="86"/>
        <v/>
      </c>
      <c r="AZ83" s="55" t="str" cm="1">
        <f t="array" ref="AZ83">IF($AC83="","",IF((IFERROR(_xlfn.IFS($AU83="Devis 1",(IFERROR(VALUE(TRIM(SUBSTITUTE(AL83,CHAR(160),""))),0)),$AU83="Devis 2",(IFERROR(VALUE(TRIM(SUBSTITUTE(AO83,CHAR(160),""))),0)),$AU83="Devis 3",(IFERROR(VALUE(TRIM(SUBSTITUTE(AR83,CHAR(160),""))),0))),0))*(IFERROR(VALUE(TRIM(SUBSTITUTE($AC83,CHAR(160),""))),0))=0,"",(IFERROR(_xlfn.IFS($AU83="Devis 1",(IFERROR(VALUE(TRIM(SUBSTITUTE(AL83,CHAR(160),""))),0)),$AU83="Devis 2",(IFERROR(VALUE(TRIM(SUBSTITUTE(AO83,CHAR(160),""))),0)),$AU83="Devis 3",(IFERROR(VALUE(TRIM(SUBSTITUTE(AR83,CHAR(160),""))),0))),0))*(IFERROR(VALUE(TRIM(SUBSTITUTE($AC83,CHAR(160),""))),0))))</f>
        <v/>
      </c>
      <c r="BA83" s="55" t="str" cm="1">
        <f t="array" ref="BA83">IF($AC83="","",IF((IFERROR(_xlfn.IFS(TRIM(SUBSTITUTE($AU83,CHAR(160),""))="Devis 1", IFERROR(VALUE(TRIM(SUBSTITUTE(AM83,CHAR(160),""))),0),TRIM(SUBSTITUTE($AU83,CHAR(160),""))="Devis 2", IFERROR(VALUE(TRIM(SUBSTITUTE(AP83,CHAR(160),""))),0),TRIM(SUBSTITUTE($AU83,CHAR(160),""))="Devis 3", IFERROR(VALUE(TRIM(SUBSTITUTE(AS83,CHAR(160),""))),0)),0) * IFERROR(VALUE(TRIM(SUBSTITUTE($AC83,CHAR(160),""))),0)) = 0,IF(AZ83&lt;&gt;"",0,""),(IFERROR(_xlfn.IFS(TRIM(SUBSTITUTE($AU83,CHAR(160),""))="Devis 1", IFERROR(VALUE(TRIM(SUBSTITUTE(AM83,CHAR(160),""))),0),TRIM(SUBSTITUTE($AU83,CHAR(160),""))="Devis 2", IFERROR(VALUE(TRIM(SUBSTITUTE(AP83,CHAR(160),""))),0),TRIM(SUBSTITUTE($AU83,CHAR(160),""))="Devis 3", IFERROR(VALUE(TRIM(SUBSTITUTE(AS83,CHAR(160),""))),0)),0) * IFERROR(VALUE(TRIM(SUBSTITUTE($AC83,CHAR(160),""))),0))))</f>
        <v/>
      </c>
      <c r="BB83" s="55" t="str" cm="1">
        <f t="array" ref="BB83">IF($AC83="","",IF(IFERROR(_xlfn.IFS($AU83="Devis 1",IFERROR(VALUE(TRIM(SUBSTITUTE(AN83,CHAR(160),""))),0),$AU83="Devis 2",IFERROR(VALUE(TRIM(SUBSTITUTE(AQ83,CHAR(160),""))),0),$AU83="Devis 3",IFERROR(VALUE(TRIM(SUBSTITUTE(AT83,CHAR(160),""))),0)),0)*IFERROR(VALUE(TRIM(SUBSTITUTE($AC83,CHAR(160),""))),0)=0,"",IFERROR(_xlfn.IFS($AU83="Devis 1",IFERROR(VALUE(TRIM(SUBSTITUTE(AN83,CHAR(160),""))),0),$AU83="Devis 2",IFERROR(VALUE(TRIM(SUBSTITUTE(AQ83,CHAR(160),""))),0),$AU83="Devis 3",IFERROR(VALUE(TRIM(SUBSTITUTE(AT83,CHAR(160),""))),0)),0)*IFERROR(VALUE(TRIM(SUBSTITUTE($AC83,CHAR(160),""))),0)))</f>
        <v/>
      </c>
      <c r="BC83" s="34"/>
      <c r="BD83" s="8" t="str" cm="1">
        <f t="array" ref="BD83">IF(OR(BB83="",AY83="",AZ83="",AW83="",BA83="",AX83=""),"",_xlfn.IFS((IFERROR(VALUE(TRIM(SUBSTITUTE(BB83,CHAR(160),""))),0))&gt;(IFERROR(VALUE(TRIM(SUBSTITUTE(AY83,CHAR(160),""))),0)),"KO : Le montant retenu TTC est supérieur au montant raisonnable TTC. Merci de revoir la ligne de dépense ou plafonner son montant.",(IFERROR(VALUE(TRIM(SUBSTITUTE(AZ83,CHAR(160),""))),0))&gt;(IFERROR(VALUE(TRIM(SUBSTITUTE(AW83,CHAR(160),""))),0)),"Attention : Le montant retenu HT est supérieur au montant HT raisonnable. Merci de revoir la ligne de dépense, plafonner son montant, ou justifier la reventillation HT / TVA.",(IFERROR(VALUE(TRIM(SUBSTITUTE(BA83,CHAR(160),""))),0))&gt;(IFERROR(VALUE(TRIM(SUBSTITUTE(AX83,CHAR(160),""))),0)),"Attention : Le montant TVA retenu est supérieur au montant TVA raisonnable. Merci de revoir la ligne de dépense, plafonner son montant, ou justifier la reventillation HT / TVA.",(IFERROR(VALUE(TRIM(SUBSTITUTE(BB83,CHAR(160),""))),0))=0,"",(IFERROR(VALUE(TRIM(SUBSTITUTE(AY83,CHAR(160),""))),0))=(IFERROR(VALUE(TRIM(SUBSTITUTE(BB83,CHAR(160),""))),0)),"OK",(IFERROR(VALUE(TRIM(SUBSTITUTE(AY83,CHAR(160),""))),0))&gt;(IFERROR(VALUE(TRIM(SUBSTITUTE(BB83,CHAR(160),""))),0))," OK : Montant instruit inférieur au montant raisonnable.",TRUE,""))</f>
        <v/>
      </c>
      <c r="BE83" s="139" t="str" cm="1">
        <f t="array" ref="BE83">IF(OR(BB83="",Y83="",AZ83="",W83="",BA83="",X83=""),"",_xlfn.IFS((IFERROR(VALUE(TRIM(SUBSTITUTE(BB83,CHAR(160),""))),0))&gt;(IFERROR(VALUE(TRIM(SUBSTITUTE(Y83,CHAR(160),""))),0)),"KO : Le montant retenu TTC est supérieur au montant présenté TTC. Merci de revoir la ligne de dépense ou plafonner son montant.",(IFERROR(VALUE(TRIM(SUBSTITUTE(AZ83,CHAR(160),""))),0))&gt;(IFERROR(VALUE(TRIM(SUBSTITUTE(W83,CHAR(160),""))),0)),"Attention : Le montant retenu HT est supérieur au montant HT présenté. Merci de revoir la ligne de dépense,plafonner son montant,ou justifier la reventillation HT/TVA.",(IFERROR(VALUE(TRIM(SUBSTITUTE(BA83,CHAR(160),""))),0))&gt;(IFERROR(VALUE(TRIM(SUBSTITUTE(X83,CHAR(160),""))),0)),"Attention : Le montant TVA retenu est supérieur au montant TVA présenté. Merci de revoir la ligne de dépense,plafonner son montant,ou justifier la reventillation HT/TVA.",(IFERROR(VALUE(TRIM(SUBSTITUTE(Y83,CHAR(160),""))),0))=0,"",(IFERROR(VALUE(TRIM(SUBSTITUTE(BB83,CHAR(160),""))),0))=(IFERROR(VALUE(TRIM(SUBSTITUTE(Y83,CHAR(160),""))),0)),"OK",
OR((IFERROR(VALUE(TRIM(SUBSTITUTE(BB83,CHAR(160),""))),0))=0,(IFERROR(VALUE(TRIM(SUBSTITUTE(AZ83,CHAR(160),""))),0))=0),"Attention : montant présenté entièrement écarté",(IFERROR(VALUE(TRIM(SUBSTITUTE(BB83,CHAR(160),""))),0))&lt;(IFERROR(VALUE(TRIM(SUBSTITUTE(Y83,CHAR(160),""))),0)),"Attention : montant présenté partiellement écarté",TRUE,""))</f>
        <v/>
      </c>
      <c r="BF83" s="33" t="str">
        <f t="shared" si="87"/>
        <v/>
      </c>
      <c r="BG83" s="33" t="str">
        <f t="shared" si="88"/>
        <v/>
      </c>
      <c r="BH83" s="10" t="str">
        <f t="shared" si="89"/>
        <v/>
      </c>
    </row>
    <row r="84" spans="1:60" ht="15" customHeight="1">
      <c r="A84" s="52">
        <v>73</v>
      </c>
      <c r="B84" s="539"/>
      <c r="C84" s="117"/>
      <c r="D84" s="118"/>
      <c r="E84" s="117"/>
      <c r="F84" s="117"/>
      <c r="G84" s="117"/>
      <c r="H84" s="117"/>
      <c r="I84" s="117"/>
      <c r="J84" s="117"/>
      <c r="K84" s="117"/>
      <c r="L84" s="117"/>
      <c r="M84" s="100"/>
      <c r="N84" s="4"/>
      <c r="O84" s="27" t="str">
        <f t="shared" si="60"/>
        <v/>
      </c>
      <c r="P84" s="5"/>
      <c r="Q84" s="4"/>
      <c r="R84" s="27" t="str">
        <f t="shared" si="61"/>
        <v/>
      </c>
      <c r="S84" s="6"/>
      <c r="T84" s="4"/>
      <c r="U84" s="101" t="str">
        <f t="shared" si="62"/>
        <v/>
      </c>
      <c r="V84" s="110"/>
      <c r="W84" s="109" t="str" cm="1">
        <f t="array" ref="W84">IF((_xlfn.IFS(TRIM(SUBSTITUTE(V84,CHAR(160),""))="Devis 1",IFERROR(VALUE(TRIM(SUBSTITUTE(M84,CHAR(160),""))),0),TRIM(SUBSTITUTE(V84,CHAR(160),""))="Devis 2",IFERROR(VALUE(TRIM(SUBSTITUTE(P84,CHAR(160),""))),0),TRIM(SUBSTITUTE(V84,CHAR(160),""))="Devis 3",IFERROR(VALUE(TRIM(SUBSTITUTE(S84,CHAR(160),""))),0),TRUE,0)*IFERROR(VALUE(TRIM(SUBSTITUTE(D84,CHAR(160),""))),0))=0,"",_xlfn.IFS(TRIM(SUBSTITUTE(V84,CHAR(160),""))="Devis 1",IFERROR(VALUE(TRIM(SUBSTITUTE(M84,CHAR(160),""))),0),TRIM(SUBSTITUTE(V84,CHAR(160),""))="Devis 2",IFERROR(VALUE(TRIM(SUBSTITUTE(P84,CHAR(160),""))),0),TRIM(SUBSTITUTE(V84,CHAR(160),""))="Devis 3",IFERROR(VALUE(TRIM(SUBSTITUTE(S84,CHAR(160),""))),0),TRUE,0)*IFERROR(VALUE(TRIM(SUBSTITUTE(D84,CHAR(160),""))),0))</f>
        <v/>
      </c>
      <c r="X84" s="54" t="str" cm="1">
        <f t="array" ref="X84">IF(_xlfn.IFS(TRIM(SUBSTITUTE(V84,CHAR(160),""))="Devis 1",IFERROR(VALUE(TRIM(SUBSTITUTE(N84,CHAR(160),""))),0),TRIM(SUBSTITUTE(V84,CHAR(160),""))="Devis 2",IFERROR(VALUE(TRIM(SUBSTITUTE(Q84,CHAR(160),""))),0),TRIM(SUBSTITUTE(V84,CHAR(160),""))="Devis 3",IFERROR(VALUE(TRIM(SUBSTITUTE(T84,CHAR(160),""))),0),TRUE,0)*IFERROR(VALUE(TRIM(SUBSTITUTE(D84,CHAR(160),""))),0)=0,IF(W84&lt;&gt;"",0,""),_xlfn.IFS(TRIM(SUBSTITUTE(V84,CHAR(160),""))="Devis 1",IFERROR(VALUE(TRIM(SUBSTITUTE(N84,CHAR(160),""))),0),TRIM(SUBSTITUTE(V84,CHAR(160),""))="Devis 2",IFERROR(VALUE(TRIM(SUBSTITUTE(Q84,CHAR(160),""))),0),TRIM(SUBSTITUTE(V84,CHAR(160),""))="Devis 3",IFERROR(VALUE(TRIM(SUBSTITUTE(T84,CHAR(160),""))),0),TRUE,0)*IFERROR(VALUE(TRIM(SUBSTITUTE(D84,CHAR(160),""))),0))</f>
        <v/>
      </c>
      <c r="Y84" s="112" t="str">
        <f t="shared" si="63"/>
        <v/>
      </c>
      <c r="Z84" s="113"/>
      <c r="AA84" s="130" t="str">
        <f t="shared" si="64"/>
        <v/>
      </c>
      <c r="AB84" s="130" t="str">
        <f t="shared" si="65"/>
        <v/>
      </c>
      <c r="AC84" s="130" t="str">
        <f t="shared" si="66"/>
        <v/>
      </c>
      <c r="AD84" s="130" t="str">
        <f t="shared" si="67"/>
        <v/>
      </c>
      <c r="AE84" s="130" t="str">
        <f t="shared" si="68"/>
        <v/>
      </c>
      <c r="AF84" s="130" t="str">
        <f t="shared" si="69"/>
        <v/>
      </c>
      <c r="AG84" s="130" t="str">
        <f t="shared" si="70"/>
        <v/>
      </c>
      <c r="AH84" s="130" t="str">
        <f t="shared" si="71"/>
        <v/>
      </c>
      <c r="AI84" s="130"/>
      <c r="AJ84" s="130" t="str">
        <f t="shared" si="72"/>
        <v/>
      </c>
      <c r="AK84" s="130" t="str">
        <f t="shared" si="73"/>
        <v/>
      </c>
      <c r="AL84" s="29" t="str">
        <f t="shared" si="74"/>
        <v/>
      </c>
      <c r="AM84" s="9" t="str">
        <f t="shared" si="75"/>
        <v/>
      </c>
      <c r="AN84" s="27" t="str">
        <f t="shared" si="76"/>
        <v/>
      </c>
      <c r="AO84" s="30" t="str">
        <f t="shared" si="77"/>
        <v/>
      </c>
      <c r="AP84" s="9" t="str">
        <f t="shared" si="78"/>
        <v/>
      </c>
      <c r="AQ84" s="27" t="str">
        <f t="shared" si="79"/>
        <v/>
      </c>
      <c r="AR84" s="31" t="str">
        <f t="shared" si="80"/>
        <v/>
      </c>
      <c r="AS84" s="9" t="str">
        <f t="shared" si="81"/>
        <v/>
      </c>
      <c r="AT84" s="32" t="str">
        <f t="shared" si="82"/>
        <v/>
      </c>
      <c r="AU84" s="28" t="str">
        <f t="shared" si="83"/>
        <v/>
      </c>
      <c r="AV84" s="136"/>
      <c r="AW84" s="33" t="str">
        <f t="shared" si="84"/>
        <v/>
      </c>
      <c r="AX84" s="33" t="str">
        <f t="shared" si="85"/>
        <v/>
      </c>
      <c r="AY84" s="33" t="str">
        <f t="shared" si="86"/>
        <v/>
      </c>
      <c r="AZ84" s="55" t="str" cm="1">
        <f t="array" ref="AZ84">IF($AC84="","",IF((IFERROR(_xlfn.IFS($AU84="Devis 1",(IFERROR(VALUE(TRIM(SUBSTITUTE(AL84,CHAR(160),""))),0)),$AU84="Devis 2",(IFERROR(VALUE(TRIM(SUBSTITUTE(AO84,CHAR(160),""))),0)),$AU84="Devis 3",(IFERROR(VALUE(TRIM(SUBSTITUTE(AR84,CHAR(160),""))),0))),0))*(IFERROR(VALUE(TRIM(SUBSTITUTE($AC84,CHAR(160),""))),0))=0,"",(IFERROR(_xlfn.IFS($AU84="Devis 1",(IFERROR(VALUE(TRIM(SUBSTITUTE(AL84,CHAR(160),""))),0)),$AU84="Devis 2",(IFERROR(VALUE(TRIM(SUBSTITUTE(AO84,CHAR(160),""))),0)),$AU84="Devis 3",(IFERROR(VALUE(TRIM(SUBSTITUTE(AR84,CHAR(160),""))),0))),0))*(IFERROR(VALUE(TRIM(SUBSTITUTE($AC84,CHAR(160),""))),0))))</f>
        <v/>
      </c>
      <c r="BA84" s="55" t="str" cm="1">
        <f t="array" ref="BA84">IF($AC84="","",IF((IFERROR(_xlfn.IFS(TRIM(SUBSTITUTE($AU84,CHAR(160),""))="Devis 1", IFERROR(VALUE(TRIM(SUBSTITUTE(AM84,CHAR(160),""))),0),TRIM(SUBSTITUTE($AU84,CHAR(160),""))="Devis 2", IFERROR(VALUE(TRIM(SUBSTITUTE(AP84,CHAR(160),""))),0),TRIM(SUBSTITUTE($AU84,CHAR(160),""))="Devis 3", IFERROR(VALUE(TRIM(SUBSTITUTE(AS84,CHAR(160),""))),0)),0) * IFERROR(VALUE(TRIM(SUBSTITUTE($AC84,CHAR(160),""))),0)) = 0,IF(AZ84&lt;&gt;"",0,""),(IFERROR(_xlfn.IFS(TRIM(SUBSTITUTE($AU84,CHAR(160),""))="Devis 1", IFERROR(VALUE(TRIM(SUBSTITUTE(AM84,CHAR(160),""))),0),TRIM(SUBSTITUTE($AU84,CHAR(160),""))="Devis 2", IFERROR(VALUE(TRIM(SUBSTITUTE(AP84,CHAR(160),""))),0),TRIM(SUBSTITUTE($AU84,CHAR(160),""))="Devis 3", IFERROR(VALUE(TRIM(SUBSTITUTE(AS84,CHAR(160),""))),0)),0) * IFERROR(VALUE(TRIM(SUBSTITUTE($AC84,CHAR(160),""))),0))))</f>
        <v/>
      </c>
      <c r="BB84" s="55" t="str" cm="1">
        <f t="array" ref="BB84">IF($AC84="","",IF(IFERROR(_xlfn.IFS($AU84="Devis 1",IFERROR(VALUE(TRIM(SUBSTITUTE(AN84,CHAR(160),""))),0),$AU84="Devis 2",IFERROR(VALUE(TRIM(SUBSTITUTE(AQ84,CHAR(160),""))),0),$AU84="Devis 3",IFERROR(VALUE(TRIM(SUBSTITUTE(AT84,CHAR(160),""))),0)),0)*IFERROR(VALUE(TRIM(SUBSTITUTE($AC84,CHAR(160),""))),0)=0,"",IFERROR(_xlfn.IFS($AU84="Devis 1",IFERROR(VALUE(TRIM(SUBSTITUTE(AN84,CHAR(160),""))),0),$AU84="Devis 2",IFERROR(VALUE(TRIM(SUBSTITUTE(AQ84,CHAR(160),""))),0),$AU84="Devis 3",IFERROR(VALUE(TRIM(SUBSTITUTE(AT84,CHAR(160),""))),0)),0)*IFERROR(VALUE(TRIM(SUBSTITUTE($AC84,CHAR(160),""))),0)))</f>
        <v/>
      </c>
      <c r="BC84" s="34"/>
      <c r="BD84" s="8" t="str" cm="1">
        <f t="array" ref="BD84">IF(OR(BB84="",AY84="",AZ84="",AW84="",BA84="",AX84=""),"",_xlfn.IFS((IFERROR(VALUE(TRIM(SUBSTITUTE(BB84,CHAR(160),""))),0))&gt;(IFERROR(VALUE(TRIM(SUBSTITUTE(AY84,CHAR(160),""))),0)),"KO : Le montant retenu TTC est supérieur au montant raisonnable TTC. Merci de revoir la ligne de dépense ou plafonner son montant.",(IFERROR(VALUE(TRIM(SUBSTITUTE(AZ84,CHAR(160),""))),0))&gt;(IFERROR(VALUE(TRIM(SUBSTITUTE(AW84,CHAR(160),""))),0)),"Attention : Le montant retenu HT est supérieur au montant HT raisonnable. Merci de revoir la ligne de dépense, plafonner son montant, ou justifier la reventillation HT / TVA.",(IFERROR(VALUE(TRIM(SUBSTITUTE(BA84,CHAR(160),""))),0))&gt;(IFERROR(VALUE(TRIM(SUBSTITUTE(AX84,CHAR(160),""))),0)),"Attention : Le montant TVA retenu est supérieur au montant TVA raisonnable. Merci de revoir la ligne de dépense, plafonner son montant, ou justifier la reventillation HT / TVA.",(IFERROR(VALUE(TRIM(SUBSTITUTE(BB84,CHAR(160),""))),0))=0,"",(IFERROR(VALUE(TRIM(SUBSTITUTE(AY84,CHAR(160),""))),0))=(IFERROR(VALUE(TRIM(SUBSTITUTE(BB84,CHAR(160),""))),0)),"OK",(IFERROR(VALUE(TRIM(SUBSTITUTE(AY84,CHAR(160),""))),0))&gt;(IFERROR(VALUE(TRIM(SUBSTITUTE(BB84,CHAR(160),""))),0))," OK : Montant instruit inférieur au montant raisonnable.",TRUE,""))</f>
        <v/>
      </c>
      <c r="BE84" s="139" t="str" cm="1">
        <f t="array" ref="BE84">IF(OR(BB84="",Y84="",AZ84="",W84="",BA84="",X84=""),"",_xlfn.IFS((IFERROR(VALUE(TRIM(SUBSTITUTE(BB84,CHAR(160),""))),0))&gt;(IFERROR(VALUE(TRIM(SUBSTITUTE(Y84,CHAR(160),""))),0)),"KO : Le montant retenu TTC est supérieur au montant présenté TTC. Merci de revoir la ligne de dépense ou plafonner son montant.",(IFERROR(VALUE(TRIM(SUBSTITUTE(AZ84,CHAR(160),""))),0))&gt;(IFERROR(VALUE(TRIM(SUBSTITUTE(W84,CHAR(160),""))),0)),"Attention : Le montant retenu HT est supérieur au montant HT présenté. Merci de revoir la ligne de dépense,plafonner son montant,ou justifier la reventillation HT/TVA.",(IFERROR(VALUE(TRIM(SUBSTITUTE(BA84,CHAR(160),""))),0))&gt;(IFERROR(VALUE(TRIM(SUBSTITUTE(X84,CHAR(160),""))),0)),"Attention : Le montant TVA retenu est supérieur au montant TVA présenté. Merci de revoir la ligne de dépense,plafonner son montant,ou justifier la reventillation HT/TVA.",(IFERROR(VALUE(TRIM(SUBSTITUTE(Y84,CHAR(160),""))),0))=0,"",(IFERROR(VALUE(TRIM(SUBSTITUTE(BB84,CHAR(160),""))),0))=(IFERROR(VALUE(TRIM(SUBSTITUTE(Y84,CHAR(160),""))),0)),"OK",
OR((IFERROR(VALUE(TRIM(SUBSTITUTE(BB84,CHAR(160),""))),0))=0,(IFERROR(VALUE(TRIM(SUBSTITUTE(AZ84,CHAR(160),""))),0))=0),"Attention : montant présenté entièrement écarté",(IFERROR(VALUE(TRIM(SUBSTITUTE(BB84,CHAR(160),""))),0))&lt;(IFERROR(VALUE(TRIM(SUBSTITUTE(Y84,CHAR(160),""))),0)),"Attention : montant présenté partiellement écarté",TRUE,""))</f>
        <v/>
      </c>
      <c r="BF84" s="33" t="str">
        <f t="shared" si="87"/>
        <v/>
      </c>
      <c r="BG84" s="33" t="str">
        <f t="shared" si="88"/>
        <v/>
      </c>
      <c r="BH84" s="10" t="str">
        <f t="shared" si="89"/>
        <v/>
      </c>
    </row>
    <row r="85" spans="1:60" ht="15" customHeight="1">
      <c r="A85" s="52">
        <v>74</v>
      </c>
      <c r="B85" s="539"/>
      <c r="C85" s="117"/>
      <c r="D85" s="118"/>
      <c r="E85" s="117"/>
      <c r="F85" s="117"/>
      <c r="G85" s="117"/>
      <c r="H85" s="117"/>
      <c r="I85" s="117"/>
      <c r="J85" s="117"/>
      <c r="K85" s="117"/>
      <c r="L85" s="117"/>
      <c r="M85" s="100"/>
      <c r="N85" s="4"/>
      <c r="O85" s="27" t="str">
        <f t="shared" si="60"/>
        <v/>
      </c>
      <c r="P85" s="5"/>
      <c r="Q85" s="4"/>
      <c r="R85" s="27" t="str">
        <f t="shared" si="61"/>
        <v/>
      </c>
      <c r="S85" s="6"/>
      <c r="T85" s="4"/>
      <c r="U85" s="101" t="str">
        <f t="shared" si="62"/>
        <v/>
      </c>
      <c r="V85" s="110"/>
      <c r="W85" s="109" t="str" cm="1">
        <f t="array" ref="W85">IF((_xlfn.IFS(TRIM(SUBSTITUTE(V85,CHAR(160),""))="Devis 1",IFERROR(VALUE(TRIM(SUBSTITUTE(M85,CHAR(160),""))),0),TRIM(SUBSTITUTE(V85,CHAR(160),""))="Devis 2",IFERROR(VALUE(TRIM(SUBSTITUTE(P85,CHAR(160),""))),0),TRIM(SUBSTITUTE(V85,CHAR(160),""))="Devis 3",IFERROR(VALUE(TRIM(SUBSTITUTE(S85,CHAR(160),""))),0),TRUE,0)*IFERROR(VALUE(TRIM(SUBSTITUTE(D85,CHAR(160),""))),0))=0,"",_xlfn.IFS(TRIM(SUBSTITUTE(V85,CHAR(160),""))="Devis 1",IFERROR(VALUE(TRIM(SUBSTITUTE(M85,CHAR(160),""))),0),TRIM(SUBSTITUTE(V85,CHAR(160),""))="Devis 2",IFERROR(VALUE(TRIM(SUBSTITUTE(P85,CHAR(160),""))),0),TRIM(SUBSTITUTE(V85,CHAR(160),""))="Devis 3",IFERROR(VALUE(TRIM(SUBSTITUTE(S85,CHAR(160),""))),0),TRUE,0)*IFERROR(VALUE(TRIM(SUBSTITUTE(D85,CHAR(160),""))),0))</f>
        <v/>
      </c>
      <c r="X85" s="54" t="str" cm="1">
        <f t="array" ref="X85">IF(_xlfn.IFS(TRIM(SUBSTITUTE(V85,CHAR(160),""))="Devis 1",IFERROR(VALUE(TRIM(SUBSTITUTE(N85,CHAR(160),""))),0),TRIM(SUBSTITUTE(V85,CHAR(160),""))="Devis 2",IFERROR(VALUE(TRIM(SUBSTITUTE(Q85,CHAR(160),""))),0),TRIM(SUBSTITUTE(V85,CHAR(160),""))="Devis 3",IFERROR(VALUE(TRIM(SUBSTITUTE(T85,CHAR(160),""))),0),TRUE,0)*IFERROR(VALUE(TRIM(SUBSTITUTE(D85,CHAR(160),""))),0)=0,IF(W85&lt;&gt;"",0,""),_xlfn.IFS(TRIM(SUBSTITUTE(V85,CHAR(160),""))="Devis 1",IFERROR(VALUE(TRIM(SUBSTITUTE(N85,CHAR(160),""))),0),TRIM(SUBSTITUTE(V85,CHAR(160),""))="Devis 2",IFERROR(VALUE(TRIM(SUBSTITUTE(Q85,CHAR(160),""))),0),TRIM(SUBSTITUTE(V85,CHAR(160),""))="Devis 3",IFERROR(VALUE(TRIM(SUBSTITUTE(T85,CHAR(160),""))),0),TRUE,0)*IFERROR(VALUE(TRIM(SUBSTITUTE(D85,CHAR(160),""))),0))</f>
        <v/>
      </c>
      <c r="Y85" s="112" t="str">
        <f t="shared" si="63"/>
        <v/>
      </c>
      <c r="Z85" s="113"/>
      <c r="AA85" s="130" t="str">
        <f t="shared" si="64"/>
        <v/>
      </c>
      <c r="AB85" s="130" t="str">
        <f t="shared" si="65"/>
        <v/>
      </c>
      <c r="AC85" s="130" t="str">
        <f t="shared" si="66"/>
        <v/>
      </c>
      <c r="AD85" s="130" t="str">
        <f t="shared" si="67"/>
        <v/>
      </c>
      <c r="AE85" s="130" t="str">
        <f t="shared" si="68"/>
        <v/>
      </c>
      <c r="AF85" s="130" t="str">
        <f t="shared" si="69"/>
        <v/>
      </c>
      <c r="AG85" s="130" t="str">
        <f t="shared" si="70"/>
        <v/>
      </c>
      <c r="AH85" s="130" t="str">
        <f t="shared" si="71"/>
        <v/>
      </c>
      <c r="AI85" s="130"/>
      <c r="AJ85" s="130" t="str">
        <f t="shared" si="72"/>
        <v/>
      </c>
      <c r="AK85" s="130" t="str">
        <f t="shared" si="73"/>
        <v/>
      </c>
      <c r="AL85" s="29" t="str">
        <f t="shared" si="74"/>
        <v/>
      </c>
      <c r="AM85" s="9" t="str">
        <f t="shared" si="75"/>
        <v/>
      </c>
      <c r="AN85" s="27" t="str">
        <f t="shared" si="76"/>
        <v/>
      </c>
      <c r="AO85" s="30" t="str">
        <f t="shared" si="77"/>
        <v/>
      </c>
      <c r="AP85" s="9" t="str">
        <f t="shared" si="78"/>
        <v/>
      </c>
      <c r="AQ85" s="27" t="str">
        <f t="shared" si="79"/>
        <v/>
      </c>
      <c r="AR85" s="31" t="str">
        <f t="shared" si="80"/>
        <v/>
      </c>
      <c r="AS85" s="9" t="str">
        <f t="shared" si="81"/>
        <v/>
      </c>
      <c r="AT85" s="32" t="str">
        <f t="shared" si="82"/>
        <v/>
      </c>
      <c r="AU85" s="28" t="str">
        <f t="shared" si="83"/>
        <v/>
      </c>
      <c r="AV85" s="136"/>
      <c r="AW85" s="33" t="str">
        <f t="shared" si="84"/>
        <v/>
      </c>
      <c r="AX85" s="33" t="str">
        <f t="shared" si="85"/>
        <v/>
      </c>
      <c r="AY85" s="33" t="str">
        <f t="shared" si="86"/>
        <v/>
      </c>
      <c r="AZ85" s="55" t="str" cm="1">
        <f t="array" ref="AZ85">IF($AC85="","",IF((IFERROR(_xlfn.IFS($AU85="Devis 1",(IFERROR(VALUE(TRIM(SUBSTITUTE(AL85,CHAR(160),""))),0)),$AU85="Devis 2",(IFERROR(VALUE(TRIM(SUBSTITUTE(AO85,CHAR(160),""))),0)),$AU85="Devis 3",(IFERROR(VALUE(TRIM(SUBSTITUTE(AR85,CHAR(160),""))),0))),0))*(IFERROR(VALUE(TRIM(SUBSTITUTE($AC85,CHAR(160),""))),0))=0,"",(IFERROR(_xlfn.IFS($AU85="Devis 1",(IFERROR(VALUE(TRIM(SUBSTITUTE(AL85,CHAR(160),""))),0)),$AU85="Devis 2",(IFERROR(VALUE(TRIM(SUBSTITUTE(AO85,CHAR(160),""))),0)),$AU85="Devis 3",(IFERROR(VALUE(TRIM(SUBSTITUTE(AR85,CHAR(160),""))),0))),0))*(IFERROR(VALUE(TRIM(SUBSTITUTE($AC85,CHAR(160),""))),0))))</f>
        <v/>
      </c>
      <c r="BA85" s="55" t="str" cm="1">
        <f t="array" ref="BA85">IF($AC85="","",IF((IFERROR(_xlfn.IFS(TRIM(SUBSTITUTE($AU85,CHAR(160),""))="Devis 1", IFERROR(VALUE(TRIM(SUBSTITUTE(AM85,CHAR(160),""))),0),TRIM(SUBSTITUTE($AU85,CHAR(160),""))="Devis 2", IFERROR(VALUE(TRIM(SUBSTITUTE(AP85,CHAR(160),""))),0),TRIM(SUBSTITUTE($AU85,CHAR(160),""))="Devis 3", IFERROR(VALUE(TRIM(SUBSTITUTE(AS85,CHAR(160),""))),0)),0) * IFERROR(VALUE(TRIM(SUBSTITUTE($AC85,CHAR(160),""))),0)) = 0,IF(AZ85&lt;&gt;"",0,""),(IFERROR(_xlfn.IFS(TRIM(SUBSTITUTE($AU85,CHAR(160),""))="Devis 1", IFERROR(VALUE(TRIM(SUBSTITUTE(AM85,CHAR(160),""))),0),TRIM(SUBSTITUTE($AU85,CHAR(160),""))="Devis 2", IFERROR(VALUE(TRIM(SUBSTITUTE(AP85,CHAR(160),""))),0),TRIM(SUBSTITUTE($AU85,CHAR(160),""))="Devis 3", IFERROR(VALUE(TRIM(SUBSTITUTE(AS85,CHAR(160),""))),0)),0) * IFERROR(VALUE(TRIM(SUBSTITUTE($AC85,CHAR(160),""))),0))))</f>
        <v/>
      </c>
      <c r="BB85" s="55" t="str" cm="1">
        <f t="array" ref="BB85">IF($AC85="","",IF(IFERROR(_xlfn.IFS($AU85="Devis 1",IFERROR(VALUE(TRIM(SUBSTITUTE(AN85,CHAR(160),""))),0),$AU85="Devis 2",IFERROR(VALUE(TRIM(SUBSTITUTE(AQ85,CHAR(160),""))),0),$AU85="Devis 3",IFERROR(VALUE(TRIM(SUBSTITUTE(AT85,CHAR(160),""))),0)),0)*IFERROR(VALUE(TRIM(SUBSTITUTE($AC85,CHAR(160),""))),0)=0,"",IFERROR(_xlfn.IFS($AU85="Devis 1",IFERROR(VALUE(TRIM(SUBSTITUTE(AN85,CHAR(160),""))),0),$AU85="Devis 2",IFERROR(VALUE(TRIM(SUBSTITUTE(AQ85,CHAR(160),""))),0),$AU85="Devis 3",IFERROR(VALUE(TRIM(SUBSTITUTE(AT85,CHAR(160),""))),0)),0)*IFERROR(VALUE(TRIM(SUBSTITUTE($AC85,CHAR(160),""))),0)))</f>
        <v/>
      </c>
      <c r="BC85" s="34"/>
      <c r="BD85" s="8" t="str" cm="1">
        <f t="array" ref="BD85">IF(OR(BB85="",AY85="",AZ85="",AW85="",BA85="",AX85=""),"",_xlfn.IFS((IFERROR(VALUE(TRIM(SUBSTITUTE(BB85,CHAR(160),""))),0))&gt;(IFERROR(VALUE(TRIM(SUBSTITUTE(AY85,CHAR(160),""))),0)),"KO : Le montant retenu TTC est supérieur au montant raisonnable TTC. Merci de revoir la ligne de dépense ou plafonner son montant.",(IFERROR(VALUE(TRIM(SUBSTITUTE(AZ85,CHAR(160),""))),0))&gt;(IFERROR(VALUE(TRIM(SUBSTITUTE(AW85,CHAR(160),""))),0)),"Attention : Le montant retenu HT est supérieur au montant HT raisonnable. Merci de revoir la ligne de dépense, plafonner son montant, ou justifier la reventillation HT / TVA.",(IFERROR(VALUE(TRIM(SUBSTITUTE(BA85,CHAR(160),""))),0))&gt;(IFERROR(VALUE(TRIM(SUBSTITUTE(AX85,CHAR(160),""))),0)),"Attention : Le montant TVA retenu est supérieur au montant TVA raisonnable. Merci de revoir la ligne de dépense, plafonner son montant, ou justifier la reventillation HT / TVA.",(IFERROR(VALUE(TRIM(SUBSTITUTE(BB85,CHAR(160),""))),0))=0,"",(IFERROR(VALUE(TRIM(SUBSTITUTE(AY85,CHAR(160),""))),0))=(IFERROR(VALUE(TRIM(SUBSTITUTE(BB85,CHAR(160),""))),0)),"OK",(IFERROR(VALUE(TRIM(SUBSTITUTE(AY85,CHAR(160),""))),0))&gt;(IFERROR(VALUE(TRIM(SUBSTITUTE(BB85,CHAR(160),""))),0))," OK : Montant instruit inférieur au montant raisonnable.",TRUE,""))</f>
        <v/>
      </c>
      <c r="BE85" s="139" t="str" cm="1">
        <f t="array" ref="BE85">IF(OR(BB85="",Y85="",AZ85="",W85="",BA85="",X85=""),"",_xlfn.IFS((IFERROR(VALUE(TRIM(SUBSTITUTE(BB85,CHAR(160),""))),0))&gt;(IFERROR(VALUE(TRIM(SUBSTITUTE(Y85,CHAR(160),""))),0)),"KO : Le montant retenu TTC est supérieur au montant présenté TTC. Merci de revoir la ligne de dépense ou plafonner son montant.",(IFERROR(VALUE(TRIM(SUBSTITUTE(AZ85,CHAR(160),""))),0))&gt;(IFERROR(VALUE(TRIM(SUBSTITUTE(W85,CHAR(160),""))),0)),"Attention : Le montant retenu HT est supérieur au montant HT présenté. Merci de revoir la ligne de dépense,plafonner son montant,ou justifier la reventillation HT/TVA.",(IFERROR(VALUE(TRIM(SUBSTITUTE(BA85,CHAR(160),""))),0))&gt;(IFERROR(VALUE(TRIM(SUBSTITUTE(X85,CHAR(160),""))),0)),"Attention : Le montant TVA retenu est supérieur au montant TVA présenté. Merci de revoir la ligne de dépense,plafonner son montant,ou justifier la reventillation HT/TVA.",(IFERROR(VALUE(TRIM(SUBSTITUTE(Y85,CHAR(160),""))),0))=0,"",(IFERROR(VALUE(TRIM(SUBSTITUTE(BB85,CHAR(160),""))),0))=(IFERROR(VALUE(TRIM(SUBSTITUTE(Y85,CHAR(160),""))),0)),"OK",
OR((IFERROR(VALUE(TRIM(SUBSTITUTE(BB85,CHAR(160),""))),0))=0,(IFERROR(VALUE(TRIM(SUBSTITUTE(AZ85,CHAR(160),""))),0))=0),"Attention : montant présenté entièrement écarté",(IFERROR(VALUE(TRIM(SUBSTITUTE(BB85,CHAR(160),""))),0))&lt;(IFERROR(VALUE(TRIM(SUBSTITUTE(Y85,CHAR(160),""))),0)),"Attention : montant présenté partiellement écarté",TRUE,""))</f>
        <v/>
      </c>
      <c r="BF85" s="33" t="str">
        <f t="shared" si="87"/>
        <v/>
      </c>
      <c r="BG85" s="33" t="str">
        <f t="shared" si="88"/>
        <v/>
      </c>
      <c r="BH85" s="10" t="str">
        <f t="shared" si="89"/>
        <v/>
      </c>
    </row>
    <row r="86" spans="1:60" ht="15" customHeight="1">
      <c r="A86" s="52">
        <v>75</v>
      </c>
      <c r="B86" s="539"/>
      <c r="C86" s="117"/>
      <c r="D86" s="118"/>
      <c r="E86" s="117"/>
      <c r="F86" s="117"/>
      <c r="G86" s="117"/>
      <c r="H86" s="117"/>
      <c r="I86" s="117"/>
      <c r="J86" s="117"/>
      <c r="K86" s="117"/>
      <c r="L86" s="117"/>
      <c r="M86" s="100"/>
      <c r="N86" s="4"/>
      <c r="O86" s="27" t="str">
        <f t="shared" si="60"/>
        <v/>
      </c>
      <c r="P86" s="5"/>
      <c r="Q86" s="4"/>
      <c r="R86" s="27" t="str">
        <f t="shared" si="61"/>
        <v/>
      </c>
      <c r="S86" s="6"/>
      <c r="T86" s="4"/>
      <c r="U86" s="101" t="str">
        <f t="shared" si="62"/>
        <v/>
      </c>
      <c r="V86" s="110"/>
      <c r="W86" s="109" t="str" cm="1">
        <f t="array" ref="W86">IF((_xlfn.IFS(TRIM(SUBSTITUTE(V86,CHAR(160),""))="Devis 1",IFERROR(VALUE(TRIM(SUBSTITUTE(M86,CHAR(160),""))),0),TRIM(SUBSTITUTE(V86,CHAR(160),""))="Devis 2",IFERROR(VALUE(TRIM(SUBSTITUTE(P86,CHAR(160),""))),0),TRIM(SUBSTITUTE(V86,CHAR(160),""))="Devis 3",IFERROR(VALUE(TRIM(SUBSTITUTE(S86,CHAR(160),""))),0),TRUE,0)*IFERROR(VALUE(TRIM(SUBSTITUTE(D86,CHAR(160),""))),0))=0,"",_xlfn.IFS(TRIM(SUBSTITUTE(V86,CHAR(160),""))="Devis 1",IFERROR(VALUE(TRIM(SUBSTITUTE(M86,CHAR(160),""))),0),TRIM(SUBSTITUTE(V86,CHAR(160),""))="Devis 2",IFERROR(VALUE(TRIM(SUBSTITUTE(P86,CHAR(160),""))),0),TRIM(SUBSTITUTE(V86,CHAR(160),""))="Devis 3",IFERROR(VALUE(TRIM(SUBSTITUTE(S86,CHAR(160),""))),0),TRUE,0)*IFERROR(VALUE(TRIM(SUBSTITUTE(D86,CHAR(160),""))),0))</f>
        <v/>
      </c>
      <c r="X86" s="54" t="str" cm="1">
        <f t="array" ref="X86">IF(_xlfn.IFS(TRIM(SUBSTITUTE(V86,CHAR(160),""))="Devis 1",IFERROR(VALUE(TRIM(SUBSTITUTE(N86,CHAR(160),""))),0),TRIM(SUBSTITUTE(V86,CHAR(160),""))="Devis 2",IFERROR(VALUE(TRIM(SUBSTITUTE(Q86,CHAR(160),""))),0),TRIM(SUBSTITUTE(V86,CHAR(160),""))="Devis 3",IFERROR(VALUE(TRIM(SUBSTITUTE(T86,CHAR(160),""))),0),TRUE,0)*IFERROR(VALUE(TRIM(SUBSTITUTE(D86,CHAR(160),""))),0)=0,IF(W86&lt;&gt;"",0,""),_xlfn.IFS(TRIM(SUBSTITUTE(V86,CHAR(160),""))="Devis 1",IFERROR(VALUE(TRIM(SUBSTITUTE(N86,CHAR(160),""))),0),TRIM(SUBSTITUTE(V86,CHAR(160),""))="Devis 2",IFERROR(VALUE(TRIM(SUBSTITUTE(Q86,CHAR(160),""))),0),TRIM(SUBSTITUTE(V86,CHAR(160),""))="Devis 3",IFERROR(VALUE(TRIM(SUBSTITUTE(T86,CHAR(160),""))),0),TRUE,0)*IFERROR(VALUE(TRIM(SUBSTITUTE(D86,CHAR(160),""))),0))</f>
        <v/>
      </c>
      <c r="Y86" s="112" t="str">
        <f t="shared" si="63"/>
        <v/>
      </c>
      <c r="Z86" s="113"/>
      <c r="AA86" s="130" t="str">
        <f t="shared" si="64"/>
        <v/>
      </c>
      <c r="AB86" s="130" t="str">
        <f t="shared" si="65"/>
        <v/>
      </c>
      <c r="AC86" s="130" t="str">
        <f t="shared" si="66"/>
        <v/>
      </c>
      <c r="AD86" s="130" t="str">
        <f t="shared" si="67"/>
        <v/>
      </c>
      <c r="AE86" s="130" t="str">
        <f t="shared" si="68"/>
        <v/>
      </c>
      <c r="AF86" s="130" t="str">
        <f t="shared" si="69"/>
        <v/>
      </c>
      <c r="AG86" s="130" t="str">
        <f t="shared" si="70"/>
        <v/>
      </c>
      <c r="AH86" s="130" t="str">
        <f t="shared" si="71"/>
        <v/>
      </c>
      <c r="AI86" s="130"/>
      <c r="AJ86" s="130" t="str">
        <f t="shared" si="72"/>
        <v/>
      </c>
      <c r="AK86" s="130" t="str">
        <f t="shared" si="73"/>
        <v/>
      </c>
      <c r="AL86" s="29" t="str">
        <f t="shared" si="74"/>
        <v/>
      </c>
      <c r="AM86" s="9" t="str">
        <f t="shared" si="75"/>
        <v/>
      </c>
      <c r="AN86" s="27" t="str">
        <f t="shared" si="76"/>
        <v/>
      </c>
      <c r="AO86" s="30" t="str">
        <f t="shared" si="77"/>
        <v/>
      </c>
      <c r="AP86" s="9" t="str">
        <f t="shared" si="78"/>
        <v/>
      </c>
      <c r="AQ86" s="27" t="str">
        <f t="shared" si="79"/>
        <v/>
      </c>
      <c r="AR86" s="31" t="str">
        <f t="shared" si="80"/>
        <v/>
      </c>
      <c r="AS86" s="9" t="str">
        <f t="shared" si="81"/>
        <v/>
      </c>
      <c r="AT86" s="32" t="str">
        <f t="shared" si="82"/>
        <v/>
      </c>
      <c r="AU86" s="28" t="str">
        <f t="shared" si="83"/>
        <v/>
      </c>
      <c r="AV86" s="136"/>
      <c r="AW86" s="33" t="str">
        <f t="shared" si="84"/>
        <v/>
      </c>
      <c r="AX86" s="33" t="str">
        <f t="shared" si="85"/>
        <v/>
      </c>
      <c r="AY86" s="33" t="str">
        <f t="shared" si="86"/>
        <v/>
      </c>
      <c r="AZ86" s="55" t="str" cm="1">
        <f t="array" ref="AZ86">IF($AC86="","",IF((IFERROR(_xlfn.IFS($AU86="Devis 1",(IFERROR(VALUE(TRIM(SUBSTITUTE(AL86,CHAR(160),""))),0)),$AU86="Devis 2",(IFERROR(VALUE(TRIM(SUBSTITUTE(AO86,CHAR(160),""))),0)),$AU86="Devis 3",(IFERROR(VALUE(TRIM(SUBSTITUTE(AR86,CHAR(160),""))),0))),0))*(IFERROR(VALUE(TRIM(SUBSTITUTE($AC86,CHAR(160),""))),0))=0,"",(IFERROR(_xlfn.IFS($AU86="Devis 1",(IFERROR(VALUE(TRIM(SUBSTITUTE(AL86,CHAR(160),""))),0)),$AU86="Devis 2",(IFERROR(VALUE(TRIM(SUBSTITUTE(AO86,CHAR(160),""))),0)),$AU86="Devis 3",(IFERROR(VALUE(TRIM(SUBSTITUTE(AR86,CHAR(160),""))),0))),0))*(IFERROR(VALUE(TRIM(SUBSTITUTE($AC86,CHAR(160),""))),0))))</f>
        <v/>
      </c>
      <c r="BA86" s="55" t="str" cm="1">
        <f t="array" ref="BA86">IF($AC86="","",IF((IFERROR(_xlfn.IFS(TRIM(SUBSTITUTE($AU86,CHAR(160),""))="Devis 1", IFERROR(VALUE(TRIM(SUBSTITUTE(AM86,CHAR(160),""))),0),TRIM(SUBSTITUTE($AU86,CHAR(160),""))="Devis 2", IFERROR(VALUE(TRIM(SUBSTITUTE(AP86,CHAR(160),""))),0),TRIM(SUBSTITUTE($AU86,CHAR(160),""))="Devis 3", IFERROR(VALUE(TRIM(SUBSTITUTE(AS86,CHAR(160),""))),0)),0) * IFERROR(VALUE(TRIM(SUBSTITUTE($AC86,CHAR(160),""))),0)) = 0,IF(AZ86&lt;&gt;"",0,""),(IFERROR(_xlfn.IFS(TRIM(SUBSTITUTE($AU86,CHAR(160),""))="Devis 1", IFERROR(VALUE(TRIM(SUBSTITUTE(AM86,CHAR(160),""))),0),TRIM(SUBSTITUTE($AU86,CHAR(160),""))="Devis 2", IFERROR(VALUE(TRIM(SUBSTITUTE(AP86,CHAR(160),""))),0),TRIM(SUBSTITUTE($AU86,CHAR(160),""))="Devis 3", IFERROR(VALUE(TRIM(SUBSTITUTE(AS86,CHAR(160),""))),0)),0) * IFERROR(VALUE(TRIM(SUBSTITUTE($AC86,CHAR(160),""))),0))))</f>
        <v/>
      </c>
      <c r="BB86" s="55" t="str" cm="1">
        <f t="array" ref="BB86">IF($AC86="","",IF(IFERROR(_xlfn.IFS($AU86="Devis 1",IFERROR(VALUE(TRIM(SUBSTITUTE(AN86,CHAR(160),""))),0),$AU86="Devis 2",IFERROR(VALUE(TRIM(SUBSTITUTE(AQ86,CHAR(160),""))),0),$AU86="Devis 3",IFERROR(VALUE(TRIM(SUBSTITUTE(AT86,CHAR(160),""))),0)),0)*IFERROR(VALUE(TRIM(SUBSTITUTE($AC86,CHAR(160),""))),0)=0,"",IFERROR(_xlfn.IFS($AU86="Devis 1",IFERROR(VALUE(TRIM(SUBSTITUTE(AN86,CHAR(160),""))),0),$AU86="Devis 2",IFERROR(VALUE(TRIM(SUBSTITUTE(AQ86,CHAR(160),""))),0),$AU86="Devis 3",IFERROR(VALUE(TRIM(SUBSTITUTE(AT86,CHAR(160),""))),0)),0)*IFERROR(VALUE(TRIM(SUBSTITUTE($AC86,CHAR(160),""))),0)))</f>
        <v/>
      </c>
      <c r="BC86" s="34"/>
      <c r="BD86" s="8" t="str" cm="1">
        <f t="array" ref="BD86">IF(OR(BB86="",AY86="",AZ86="",AW86="",BA86="",AX86=""),"",_xlfn.IFS((IFERROR(VALUE(TRIM(SUBSTITUTE(BB86,CHAR(160),""))),0))&gt;(IFERROR(VALUE(TRIM(SUBSTITUTE(AY86,CHAR(160),""))),0)),"KO : Le montant retenu TTC est supérieur au montant raisonnable TTC. Merci de revoir la ligne de dépense ou plafonner son montant.",(IFERROR(VALUE(TRIM(SUBSTITUTE(AZ86,CHAR(160),""))),0))&gt;(IFERROR(VALUE(TRIM(SUBSTITUTE(AW86,CHAR(160),""))),0)),"Attention : Le montant retenu HT est supérieur au montant HT raisonnable. Merci de revoir la ligne de dépense, plafonner son montant, ou justifier la reventillation HT / TVA.",(IFERROR(VALUE(TRIM(SUBSTITUTE(BA86,CHAR(160),""))),0))&gt;(IFERROR(VALUE(TRIM(SUBSTITUTE(AX86,CHAR(160),""))),0)),"Attention : Le montant TVA retenu est supérieur au montant TVA raisonnable. Merci de revoir la ligne de dépense, plafonner son montant, ou justifier la reventillation HT / TVA.",(IFERROR(VALUE(TRIM(SUBSTITUTE(BB86,CHAR(160),""))),0))=0,"",(IFERROR(VALUE(TRIM(SUBSTITUTE(AY86,CHAR(160),""))),0))=(IFERROR(VALUE(TRIM(SUBSTITUTE(BB86,CHAR(160),""))),0)),"OK",(IFERROR(VALUE(TRIM(SUBSTITUTE(AY86,CHAR(160),""))),0))&gt;(IFERROR(VALUE(TRIM(SUBSTITUTE(BB86,CHAR(160),""))),0))," OK : Montant instruit inférieur au montant raisonnable.",TRUE,""))</f>
        <v/>
      </c>
      <c r="BE86" s="139" t="str" cm="1">
        <f t="array" ref="BE86">IF(OR(BB86="",Y86="",AZ86="",W86="",BA86="",X86=""),"",_xlfn.IFS((IFERROR(VALUE(TRIM(SUBSTITUTE(BB86,CHAR(160),""))),0))&gt;(IFERROR(VALUE(TRIM(SUBSTITUTE(Y86,CHAR(160),""))),0)),"KO : Le montant retenu TTC est supérieur au montant présenté TTC. Merci de revoir la ligne de dépense ou plafonner son montant.",(IFERROR(VALUE(TRIM(SUBSTITUTE(AZ86,CHAR(160),""))),0))&gt;(IFERROR(VALUE(TRIM(SUBSTITUTE(W86,CHAR(160),""))),0)),"Attention : Le montant retenu HT est supérieur au montant HT présenté. Merci de revoir la ligne de dépense,plafonner son montant,ou justifier la reventillation HT/TVA.",(IFERROR(VALUE(TRIM(SUBSTITUTE(BA86,CHAR(160),""))),0))&gt;(IFERROR(VALUE(TRIM(SUBSTITUTE(X86,CHAR(160),""))),0)),"Attention : Le montant TVA retenu est supérieur au montant TVA présenté. Merci de revoir la ligne de dépense,plafonner son montant,ou justifier la reventillation HT/TVA.",(IFERROR(VALUE(TRIM(SUBSTITUTE(Y86,CHAR(160),""))),0))=0,"",(IFERROR(VALUE(TRIM(SUBSTITUTE(BB86,CHAR(160),""))),0))=(IFERROR(VALUE(TRIM(SUBSTITUTE(Y86,CHAR(160),""))),0)),"OK",
OR((IFERROR(VALUE(TRIM(SUBSTITUTE(BB86,CHAR(160),""))),0))=0,(IFERROR(VALUE(TRIM(SUBSTITUTE(AZ86,CHAR(160),""))),0))=0),"Attention : montant présenté entièrement écarté",(IFERROR(VALUE(TRIM(SUBSTITUTE(BB86,CHAR(160),""))),0))&lt;(IFERROR(VALUE(TRIM(SUBSTITUTE(Y86,CHAR(160),""))),0)),"Attention : montant présenté partiellement écarté",TRUE,""))</f>
        <v/>
      </c>
      <c r="BF86" s="33" t="str">
        <f t="shared" si="87"/>
        <v/>
      </c>
      <c r="BG86" s="33" t="str">
        <f t="shared" si="88"/>
        <v/>
      </c>
      <c r="BH86" s="10" t="str">
        <f t="shared" si="89"/>
        <v/>
      </c>
    </row>
    <row r="87" spans="1:60" ht="15" customHeight="1">
      <c r="A87" s="52">
        <v>76</v>
      </c>
      <c r="B87" s="539"/>
      <c r="C87" s="117"/>
      <c r="D87" s="118"/>
      <c r="E87" s="117"/>
      <c r="F87" s="117"/>
      <c r="G87" s="117"/>
      <c r="H87" s="117"/>
      <c r="I87" s="117"/>
      <c r="J87" s="117"/>
      <c r="K87" s="117"/>
      <c r="L87" s="117"/>
      <c r="M87" s="100"/>
      <c r="N87" s="4"/>
      <c r="O87" s="27" t="str">
        <f t="shared" si="60"/>
        <v/>
      </c>
      <c r="P87" s="5"/>
      <c r="Q87" s="4"/>
      <c r="R87" s="27" t="str">
        <f t="shared" si="61"/>
        <v/>
      </c>
      <c r="S87" s="6"/>
      <c r="T87" s="4"/>
      <c r="U87" s="101" t="str">
        <f t="shared" si="62"/>
        <v/>
      </c>
      <c r="V87" s="110"/>
      <c r="W87" s="109" t="str" cm="1">
        <f t="array" ref="W87">IF((_xlfn.IFS(TRIM(SUBSTITUTE(V87,CHAR(160),""))="Devis 1",IFERROR(VALUE(TRIM(SUBSTITUTE(M87,CHAR(160),""))),0),TRIM(SUBSTITUTE(V87,CHAR(160),""))="Devis 2",IFERROR(VALUE(TRIM(SUBSTITUTE(P87,CHAR(160),""))),0),TRIM(SUBSTITUTE(V87,CHAR(160),""))="Devis 3",IFERROR(VALUE(TRIM(SUBSTITUTE(S87,CHAR(160),""))),0),TRUE,0)*IFERROR(VALUE(TRIM(SUBSTITUTE(D87,CHAR(160),""))),0))=0,"",_xlfn.IFS(TRIM(SUBSTITUTE(V87,CHAR(160),""))="Devis 1",IFERROR(VALUE(TRIM(SUBSTITUTE(M87,CHAR(160),""))),0),TRIM(SUBSTITUTE(V87,CHAR(160),""))="Devis 2",IFERROR(VALUE(TRIM(SUBSTITUTE(P87,CHAR(160),""))),0),TRIM(SUBSTITUTE(V87,CHAR(160),""))="Devis 3",IFERROR(VALUE(TRIM(SUBSTITUTE(S87,CHAR(160),""))),0),TRUE,0)*IFERROR(VALUE(TRIM(SUBSTITUTE(D87,CHAR(160),""))),0))</f>
        <v/>
      </c>
      <c r="X87" s="54" t="str" cm="1">
        <f t="array" ref="X87">IF(_xlfn.IFS(TRIM(SUBSTITUTE(V87,CHAR(160),""))="Devis 1",IFERROR(VALUE(TRIM(SUBSTITUTE(N87,CHAR(160),""))),0),TRIM(SUBSTITUTE(V87,CHAR(160),""))="Devis 2",IFERROR(VALUE(TRIM(SUBSTITUTE(Q87,CHAR(160),""))),0),TRIM(SUBSTITUTE(V87,CHAR(160),""))="Devis 3",IFERROR(VALUE(TRIM(SUBSTITUTE(T87,CHAR(160),""))),0),TRUE,0)*IFERROR(VALUE(TRIM(SUBSTITUTE(D87,CHAR(160),""))),0)=0,IF(W87&lt;&gt;"",0,""),_xlfn.IFS(TRIM(SUBSTITUTE(V87,CHAR(160),""))="Devis 1",IFERROR(VALUE(TRIM(SUBSTITUTE(N87,CHAR(160),""))),0),TRIM(SUBSTITUTE(V87,CHAR(160),""))="Devis 2",IFERROR(VALUE(TRIM(SUBSTITUTE(Q87,CHAR(160),""))),0),TRIM(SUBSTITUTE(V87,CHAR(160),""))="Devis 3",IFERROR(VALUE(TRIM(SUBSTITUTE(T87,CHAR(160),""))),0),TRUE,0)*IFERROR(VALUE(TRIM(SUBSTITUTE(D87,CHAR(160),""))),0))</f>
        <v/>
      </c>
      <c r="Y87" s="112" t="str">
        <f t="shared" si="63"/>
        <v/>
      </c>
      <c r="Z87" s="113"/>
      <c r="AA87" s="130" t="str">
        <f t="shared" si="64"/>
        <v/>
      </c>
      <c r="AB87" s="130" t="str">
        <f t="shared" si="65"/>
        <v/>
      </c>
      <c r="AC87" s="130" t="str">
        <f t="shared" si="66"/>
        <v/>
      </c>
      <c r="AD87" s="130" t="str">
        <f t="shared" si="67"/>
        <v/>
      </c>
      <c r="AE87" s="130" t="str">
        <f t="shared" si="68"/>
        <v/>
      </c>
      <c r="AF87" s="130" t="str">
        <f t="shared" si="69"/>
        <v/>
      </c>
      <c r="AG87" s="130" t="str">
        <f t="shared" si="70"/>
        <v/>
      </c>
      <c r="AH87" s="130" t="str">
        <f t="shared" si="71"/>
        <v/>
      </c>
      <c r="AI87" s="130"/>
      <c r="AJ87" s="130" t="str">
        <f t="shared" si="72"/>
        <v/>
      </c>
      <c r="AK87" s="130" t="str">
        <f t="shared" si="73"/>
        <v/>
      </c>
      <c r="AL87" s="29" t="str">
        <f t="shared" si="74"/>
        <v/>
      </c>
      <c r="AM87" s="9" t="str">
        <f t="shared" si="75"/>
        <v/>
      </c>
      <c r="AN87" s="27" t="str">
        <f t="shared" si="76"/>
        <v/>
      </c>
      <c r="AO87" s="30" t="str">
        <f t="shared" si="77"/>
        <v/>
      </c>
      <c r="AP87" s="9" t="str">
        <f t="shared" si="78"/>
        <v/>
      </c>
      <c r="AQ87" s="27" t="str">
        <f t="shared" si="79"/>
        <v/>
      </c>
      <c r="AR87" s="31" t="str">
        <f t="shared" si="80"/>
        <v/>
      </c>
      <c r="AS87" s="9" t="str">
        <f t="shared" si="81"/>
        <v/>
      </c>
      <c r="AT87" s="32" t="str">
        <f t="shared" si="82"/>
        <v/>
      </c>
      <c r="AU87" s="28" t="str">
        <f t="shared" si="83"/>
        <v/>
      </c>
      <c r="AV87" s="136"/>
      <c r="AW87" s="33" t="str">
        <f t="shared" si="84"/>
        <v/>
      </c>
      <c r="AX87" s="33" t="str">
        <f t="shared" si="85"/>
        <v/>
      </c>
      <c r="AY87" s="33" t="str">
        <f t="shared" si="86"/>
        <v/>
      </c>
      <c r="AZ87" s="55" t="str" cm="1">
        <f t="array" ref="AZ87">IF($AC87="","",IF((IFERROR(_xlfn.IFS($AU87="Devis 1",(IFERROR(VALUE(TRIM(SUBSTITUTE(AL87,CHAR(160),""))),0)),$AU87="Devis 2",(IFERROR(VALUE(TRIM(SUBSTITUTE(AO87,CHAR(160),""))),0)),$AU87="Devis 3",(IFERROR(VALUE(TRIM(SUBSTITUTE(AR87,CHAR(160),""))),0))),0))*(IFERROR(VALUE(TRIM(SUBSTITUTE($AC87,CHAR(160),""))),0))=0,"",(IFERROR(_xlfn.IFS($AU87="Devis 1",(IFERROR(VALUE(TRIM(SUBSTITUTE(AL87,CHAR(160),""))),0)),$AU87="Devis 2",(IFERROR(VALUE(TRIM(SUBSTITUTE(AO87,CHAR(160),""))),0)),$AU87="Devis 3",(IFERROR(VALUE(TRIM(SUBSTITUTE(AR87,CHAR(160),""))),0))),0))*(IFERROR(VALUE(TRIM(SUBSTITUTE($AC87,CHAR(160),""))),0))))</f>
        <v/>
      </c>
      <c r="BA87" s="55" t="str" cm="1">
        <f t="array" ref="BA87">IF($AC87="","",IF((IFERROR(_xlfn.IFS(TRIM(SUBSTITUTE($AU87,CHAR(160),""))="Devis 1", IFERROR(VALUE(TRIM(SUBSTITUTE(AM87,CHAR(160),""))),0),TRIM(SUBSTITUTE($AU87,CHAR(160),""))="Devis 2", IFERROR(VALUE(TRIM(SUBSTITUTE(AP87,CHAR(160),""))),0),TRIM(SUBSTITUTE($AU87,CHAR(160),""))="Devis 3", IFERROR(VALUE(TRIM(SUBSTITUTE(AS87,CHAR(160),""))),0)),0) * IFERROR(VALUE(TRIM(SUBSTITUTE($AC87,CHAR(160),""))),0)) = 0,IF(AZ87&lt;&gt;"",0,""),(IFERROR(_xlfn.IFS(TRIM(SUBSTITUTE($AU87,CHAR(160),""))="Devis 1", IFERROR(VALUE(TRIM(SUBSTITUTE(AM87,CHAR(160),""))),0),TRIM(SUBSTITUTE($AU87,CHAR(160),""))="Devis 2", IFERROR(VALUE(TRIM(SUBSTITUTE(AP87,CHAR(160),""))),0),TRIM(SUBSTITUTE($AU87,CHAR(160),""))="Devis 3", IFERROR(VALUE(TRIM(SUBSTITUTE(AS87,CHAR(160),""))),0)),0) * IFERROR(VALUE(TRIM(SUBSTITUTE($AC87,CHAR(160),""))),0))))</f>
        <v/>
      </c>
      <c r="BB87" s="55" t="str" cm="1">
        <f t="array" ref="BB87">IF($AC87="","",IF(IFERROR(_xlfn.IFS($AU87="Devis 1",IFERROR(VALUE(TRIM(SUBSTITUTE(AN87,CHAR(160),""))),0),$AU87="Devis 2",IFERROR(VALUE(TRIM(SUBSTITUTE(AQ87,CHAR(160),""))),0),$AU87="Devis 3",IFERROR(VALUE(TRIM(SUBSTITUTE(AT87,CHAR(160),""))),0)),0)*IFERROR(VALUE(TRIM(SUBSTITUTE($AC87,CHAR(160),""))),0)=0,"",IFERROR(_xlfn.IFS($AU87="Devis 1",IFERROR(VALUE(TRIM(SUBSTITUTE(AN87,CHAR(160),""))),0),$AU87="Devis 2",IFERROR(VALUE(TRIM(SUBSTITUTE(AQ87,CHAR(160),""))),0),$AU87="Devis 3",IFERROR(VALUE(TRIM(SUBSTITUTE(AT87,CHAR(160),""))),0)),0)*IFERROR(VALUE(TRIM(SUBSTITUTE($AC87,CHAR(160),""))),0)))</f>
        <v/>
      </c>
      <c r="BC87" s="34"/>
      <c r="BD87" s="8" t="str" cm="1">
        <f t="array" ref="BD87">IF(OR(BB87="",AY87="",AZ87="",AW87="",BA87="",AX87=""),"",_xlfn.IFS((IFERROR(VALUE(TRIM(SUBSTITUTE(BB87,CHAR(160),""))),0))&gt;(IFERROR(VALUE(TRIM(SUBSTITUTE(AY87,CHAR(160),""))),0)),"KO : Le montant retenu TTC est supérieur au montant raisonnable TTC. Merci de revoir la ligne de dépense ou plafonner son montant.",(IFERROR(VALUE(TRIM(SUBSTITUTE(AZ87,CHAR(160),""))),0))&gt;(IFERROR(VALUE(TRIM(SUBSTITUTE(AW87,CHAR(160),""))),0)),"Attention : Le montant retenu HT est supérieur au montant HT raisonnable. Merci de revoir la ligne de dépense, plafonner son montant, ou justifier la reventillation HT / TVA.",(IFERROR(VALUE(TRIM(SUBSTITUTE(BA87,CHAR(160),""))),0))&gt;(IFERROR(VALUE(TRIM(SUBSTITUTE(AX87,CHAR(160),""))),0)),"Attention : Le montant TVA retenu est supérieur au montant TVA raisonnable. Merci de revoir la ligne de dépense, plafonner son montant, ou justifier la reventillation HT / TVA.",(IFERROR(VALUE(TRIM(SUBSTITUTE(BB87,CHAR(160),""))),0))=0,"",(IFERROR(VALUE(TRIM(SUBSTITUTE(AY87,CHAR(160),""))),0))=(IFERROR(VALUE(TRIM(SUBSTITUTE(BB87,CHAR(160),""))),0)),"OK",(IFERROR(VALUE(TRIM(SUBSTITUTE(AY87,CHAR(160),""))),0))&gt;(IFERROR(VALUE(TRIM(SUBSTITUTE(BB87,CHAR(160),""))),0))," OK : Montant instruit inférieur au montant raisonnable.",TRUE,""))</f>
        <v/>
      </c>
      <c r="BE87" s="139" t="str" cm="1">
        <f t="array" ref="BE87">IF(OR(BB87="",Y87="",AZ87="",W87="",BA87="",X87=""),"",_xlfn.IFS((IFERROR(VALUE(TRIM(SUBSTITUTE(BB87,CHAR(160),""))),0))&gt;(IFERROR(VALUE(TRIM(SUBSTITUTE(Y87,CHAR(160),""))),0)),"KO : Le montant retenu TTC est supérieur au montant présenté TTC. Merci de revoir la ligne de dépense ou plafonner son montant.",(IFERROR(VALUE(TRIM(SUBSTITUTE(AZ87,CHAR(160),""))),0))&gt;(IFERROR(VALUE(TRIM(SUBSTITUTE(W87,CHAR(160),""))),0)),"Attention : Le montant retenu HT est supérieur au montant HT présenté. Merci de revoir la ligne de dépense,plafonner son montant,ou justifier la reventillation HT/TVA.",(IFERROR(VALUE(TRIM(SUBSTITUTE(BA87,CHAR(160),""))),0))&gt;(IFERROR(VALUE(TRIM(SUBSTITUTE(X87,CHAR(160),""))),0)),"Attention : Le montant TVA retenu est supérieur au montant TVA présenté. Merci de revoir la ligne de dépense,plafonner son montant,ou justifier la reventillation HT/TVA.",(IFERROR(VALUE(TRIM(SUBSTITUTE(Y87,CHAR(160),""))),0))=0,"",(IFERROR(VALUE(TRIM(SUBSTITUTE(BB87,CHAR(160),""))),0))=(IFERROR(VALUE(TRIM(SUBSTITUTE(Y87,CHAR(160),""))),0)),"OK",
OR((IFERROR(VALUE(TRIM(SUBSTITUTE(BB87,CHAR(160),""))),0))=0,(IFERROR(VALUE(TRIM(SUBSTITUTE(AZ87,CHAR(160),""))),0))=0),"Attention : montant présenté entièrement écarté",(IFERROR(VALUE(TRIM(SUBSTITUTE(BB87,CHAR(160),""))),0))&lt;(IFERROR(VALUE(TRIM(SUBSTITUTE(Y87,CHAR(160),""))),0)),"Attention : montant présenté partiellement écarté",TRUE,""))</f>
        <v/>
      </c>
      <c r="BF87" s="33" t="str">
        <f t="shared" si="87"/>
        <v/>
      </c>
      <c r="BG87" s="33" t="str">
        <f t="shared" si="88"/>
        <v/>
      </c>
      <c r="BH87" s="10" t="str">
        <f t="shared" si="89"/>
        <v/>
      </c>
    </row>
    <row r="88" spans="1:60" ht="15" customHeight="1">
      <c r="A88" s="52">
        <v>77</v>
      </c>
      <c r="B88" s="539"/>
      <c r="C88" s="117"/>
      <c r="D88" s="118"/>
      <c r="E88" s="117"/>
      <c r="F88" s="117"/>
      <c r="G88" s="117"/>
      <c r="H88" s="117"/>
      <c r="I88" s="117"/>
      <c r="J88" s="117"/>
      <c r="K88" s="117"/>
      <c r="L88" s="117"/>
      <c r="M88" s="100"/>
      <c r="N88" s="4"/>
      <c r="O88" s="27" t="str">
        <f t="shared" si="60"/>
        <v/>
      </c>
      <c r="P88" s="5"/>
      <c r="Q88" s="4"/>
      <c r="R88" s="27" t="str">
        <f t="shared" si="61"/>
        <v/>
      </c>
      <c r="S88" s="6"/>
      <c r="T88" s="4"/>
      <c r="U88" s="101" t="str">
        <f t="shared" si="62"/>
        <v/>
      </c>
      <c r="V88" s="110"/>
      <c r="W88" s="109" t="str" cm="1">
        <f t="array" ref="W88">IF((_xlfn.IFS(TRIM(SUBSTITUTE(V88,CHAR(160),""))="Devis 1",IFERROR(VALUE(TRIM(SUBSTITUTE(M88,CHAR(160),""))),0),TRIM(SUBSTITUTE(V88,CHAR(160),""))="Devis 2",IFERROR(VALUE(TRIM(SUBSTITUTE(P88,CHAR(160),""))),0),TRIM(SUBSTITUTE(V88,CHAR(160),""))="Devis 3",IFERROR(VALUE(TRIM(SUBSTITUTE(S88,CHAR(160),""))),0),TRUE,0)*IFERROR(VALUE(TRIM(SUBSTITUTE(D88,CHAR(160),""))),0))=0,"",_xlfn.IFS(TRIM(SUBSTITUTE(V88,CHAR(160),""))="Devis 1",IFERROR(VALUE(TRIM(SUBSTITUTE(M88,CHAR(160),""))),0),TRIM(SUBSTITUTE(V88,CHAR(160),""))="Devis 2",IFERROR(VALUE(TRIM(SUBSTITUTE(P88,CHAR(160),""))),0),TRIM(SUBSTITUTE(V88,CHAR(160),""))="Devis 3",IFERROR(VALUE(TRIM(SUBSTITUTE(S88,CHAR(160),""))),0),TRUE,0)*IFERROR(VALUE(TRIM(SUBSTITUTE(D88,CHAR(160),""))),0))</f>
        <v/>
      </c>
      <c r="X88" s="54" t="str" cm="1">
        <f t="array" ref="X88">IF(_xlfn.IFS(TRIM(SUBSTITUTE(V88,CHAR(160),""))="Devis 1",IFERROR(VALUE(TRIM(SUBSTITUTE(N88,CHAR(160),""))),0),TRIM(SUBSTITUTE(V88,CHAR(160),""))="Devis 2",IFERROR(VALUE(TRIM(SUBSTITUTE(Q88,CHAR(160),""))),0),TRIM(SUBSTITUTE(V88,CHAR(160),""))="Devis 3",IFERROR(VALUE(TRIM(SUBSTITUTE(T88,CHAR(160),""))),0),TRUE,0)*IFERROR(VALUE(TRIM(SUBSTITUTE(D88,CHAR(160),""))),0)=0,IF(W88&lt;&gt;"",0,""),_xlfn.IFS(TRIM(SUBSTITUTE(V88,CHAR(160),""))="Devis 1",IFERROR(VALUE(TRIM(SUBSTITUTE(N88,CHAR(160),""))),0),TRIM(SUBSTITUTE(V88,CHAR(160),""))="Devis 2",IFERROR(VALUE(TRIM(SUBSTITUTE(Q88,CHAR(160),""))),0),TRIM(SUBSTITUTE(V88,CHAR(160),""))="Devis 3",IFERROR(VALUE(TRIM(SUBSTITUTE(T88,CHAR(160),""))),0),TRUE,0)*IFERROR(VALUE(TRIM(SUBSTITUTE(D88,CHAR(160),""))),0))</f>
        <v/>
      </c>
      <c r="Y88" s="112" t="str">
        <f t="shared" si="63"/>
        <v/>
      </c>
      <c r="Z88" s="113"/>
      <c r="AA88" s="130" t="str">
        <f t="shared" si="64"/>
        <v/>
      </c>
      <c r="AB88" s="130" t="str">
        <f t="shared" si="65"/>
        <v/>
      </c>
      <c r="AC88" s="130" t="str">
        <f t="shared" si="66"/>
        <v/>
      </c>
      <c r="AD88" s="130" t="str">
        <f t="shared" si="67"/>
        <v/>
      </c>
      <c r="AE88" s="130" t="str">
        <f t="shared" si="68"/>
        <v/>
      </c>
      <c r="AF88" s="130" t="str">
        <f t="shared" si="69"/>
        <v/>
      </c>
      <c r="AG88" s="130" t="str">
        <f t="shared" si="70"/>
        <v/>
      </c>
      <c r="AH88" s="130" t="str">
        <f t="shared" si="71"/>
        <v/>
      </c>
      <c r="AI88" s="130"/>
      <c r="AJ88" s="130" t="str">
        <f t="shared" si="72"/>
        <v/>
      </c>
      <c r="AK88" s="130" t="str">
        <f t="shared" si="73"/>
        <v/>
      </c>
      <c r="AL88" s="29" t="str">
        <f t="shared" si="74"/>
        <v/>
      </c>
      <c r="AM88" s="9" t="str">
        <f t="shared" si="75"/>
        <v/>
      </c>
      <c r="AN88" s="27" t="str">
        <f t="shared" si="76"/>
        <v/>
      </c>
      <c r="AO88" s="30" t="str">
        <f t="shared" si="77"/>
        <v/>
      </c>
      <c r="AP88" s="9" t="str">
        <f t="shared" si="78"/>
        <v/>
      </c>
      <c r="AQ88" s="27" t="str">
        <f t="shared" si="79"/>
        <v/>
      </c>
      <c r="AR88" s="31" t="str">
        <f t="shared" si="80"/>
        <v/>
      </c>
      <c r="AS88" s="9" t="str">
        <f t="shared" si="81"/>
        <v/>
      </c>
      <c r="AT88" s="32" t="str">
        <f t="shared" si="82"/>
        <v/>
      </c>
      <c r="AU88" s="28" t="str">
        <f t="shared" si="83"/>
        <v/>
      </c>
      <c r="AV88" s="136"/>
      <c r="AW88" s="33" t="str">
        <f t="shared" si="84"/>
        <v/>
      </c>
      <c r="AX88" s="33" t="str">
        <f t="shared" si="85"/>
        <v/>
      </c>
      <c r="AY88" s="33" t="str">
        <f t="shared" si="86"/>
        <v/>
      </c>
      <c r="AZ88" s="55" t="str" cm="1">
        <f t="array" ref="AZ88">IF($AC88="","",IF((IFERROR(_xlfn.IFS($AU88="Devis 1",(IFERROR(VALUE(TRIM(SUBSTITUTE(AL88,CHAR(160),""))),0)),$AU88="Devis 2",(IFERROR(VALUE(TRIM(SUBSTITUTE(AO88,CHAR(160),""))),0)),$AU88="Devis 3",(IFERROR(VALUE(TRIM(SUBSTITUTE(AR88,CHAR(160),""))),0))),0))*(IFERROR(VALUE(TRIM(SUBSTITUTE($AC88,CHAR(160),""))),0))=0,"",(IFERROR(_xlfn.IFS($AU88="Devis 1",(IFERROR(VALUE(TRIM(SUBSTITUTE(AL88,CHAR(160),""))),0)),$AU88="Devis 2",(IFERROR(VALUE(TRIM(SUBSTITUTE(AO88,CHAR(160),""))),0)),$AU88="Devis 3",(IFERROR(VALUE(TRIM(SUBSTITUTE(AR88,CHAR(160),""))),0))),0))*(IFERROR(VALUE(TRIM(SUBSTITUTE($AC88,CHAR(160),""))),0))))</f>
        <v/>
      </c>
      <c r="BA88" s="55" t="str" cm="1">
        <f t="array" ref="BA88">IF($AC88="","",IF((IFERROR(_xlfn.IFS(TRIM(SUBSTITUTE($AU88,CHAR(160),""))="Devis 1", IFERROR(VALUE(TRIM(SUBSTITUTE(AM88,CHAR(160),""))),0),TRIM(SUBSTITUTE($AU88,CHAR(160),""))="Devis 2", IFERROR(VALUE(TRIM(SUBSTITUTE(AP88,CHAR(160),""))),0),TRIM(SUBSTITUTE($AU88,CHAR(160),""))="Devis 3", IFERROR(VALUE(TRIM(SUBSTITUTE(AS88,CHAR(160),""))),0)),0) * IFERROR(VALUE(TRIM(SUBSTITUTE($AC88,CHAR(160),""))),0)) = 0,IF(AZ88&lt;&gt;"",0,""),(IFERROR(_xlfn.IFS(TRIM(SUBSTITUTE($AU88,CHAR(160),""))="Devis 1", IFERROR(VALUE(TRIM(SUBSTITUTE(AM88,CHAR(160),""))),0),TRIM(SUBSTITUTE($AU88,CHAR(160),""))="Devis 2", IFERROR(VALUE(TRIM(SUBSTITUTE(AP88,CHAR(160),""))),0),TRIM(SUBSTITUTE($AU88,CHAR(160),""))="Devis 3", IFERROR(VALUE(TRIM(SUBSTITUTE(AS88,CHAR(160),""))),0)),0) * IFERROR(VALUE(TRIM(SUBSTITUTE($AC88,CHAR(160),""))),0))))</f>
        <v/>
      </c>
      <c r="BB88" s="55" t="str" cm="1">
        <f t="array" ref="BB88">IF($AC88="","",IF(IFERROR(_xlfn.IFS($AU88="Devis 1",IFERROR(VALUE(TRIM(SUBSTITUTE(AN88,CHAR(160),""))),0),$AU88="Devis 2",IFERROR(VALUE(TRIM(SUBSTITUTE(AQ88,CHAR(160),""))),0),$AU88="Devis 3",IFERROR(VALUE(TRIM(SUBSTITUTE(AT88,CHAR(160),""))),0)),0)*IFERROR(VALUE(TRIM(SUBSTITUTE($AC88,CHAR(160),""))),0)=0,"",IFERROR(_xlfn.IFS($AU88="Devis 1",IFERROR(VALUE(TRIM(SUBSTITUTE(AN88,CHAR(160),""))),0),$AU88="Devis 2",IFERROR(VALUE(TRIM(SUBSTITUTE(AQ88,CHAR(160),""))),0),$AU88="Devis 3",IFERROR(VALUE(TRIM(SUBSTITUTE(AT88,CHAR(160),""))),0)),0)*IFERROR(VALUE(TRIM(SUBSTITUTE($AC88,CHAR(160),""))),0)))</f>
        <v/>
      </c>
      <c r="BC88" s="34"/>
      <c r="BD88" s="8" t="str" cm="1">
        <f t="array" ref="BD88">IF(OR(BB88="",AY88="",AZ88="",AW88="",BA88="",AX88=""),"",_xlfn.IFS((IFERROR(VALUE(TRIM(SUBSTITUTE(BB88,CHAR(160),""))),0))&gt;(IFERROR(VALUE(TRIM(SUBSTITUTE(AY88,CHAR(160),""))),0)),"KO : Le montant retenu TTC est supérieur au montant raisonnable TTC. Merci de revoir la ligne de dépense ou plafonner son montant.",(IFERROR(VALUE(TRIM(SUBSTITUTE(AZ88,CHAR(160),""))),0))&gt;(IFERROR(VALUE(TRIM(SUBSTITUTE(AW88,CHAR(160),""))),0)),"Attention : Le montant retenu HT est supérieur au montant HT raisonnable. Merci de revoir la ligne de dépense, plafonner son montant, ou justifier la reventillation HT / TVA.",(IFERROR(VALUE(TRIM(SUBSTITUTE(BA88,CHAR(160),""))),0))&gt;(IFERROR(VALUE(TRIM(SUBSTITUTE(AX88,CHAR(160),""))),0)),"Attention : Le montant TVA retenu est supérieur au montant TVA raisonnable. Merci de revoir la ligne de dépense, plafonner son montant, ou justifier la reventillation HT / TVA.",(IFERROR(VALUE(TRIM(SUBSTITUTE(BB88,CHAR(160),""))),0))=0,"",(IFERROR(VALUE(TRIM(SUBSTITUTE(AY88,CHAR(160),""))),0))=(IFERROR(VALUE(TRIM(SUBSTITUTE(BB88,CHAR(160),""))),0)),"OK",(IFERROR(VALUE(TRIM(SUBSTITUTE(AY88,CHAR(160),""))),0))&gt;(IFERROR(VALUE(TRIM(SUBSTITUTE(BB88,CHAR(160),""))),0))," OK : Montant instruit inférieur au montant raisonnable.",TRUE,""))</f>
        <v/>
      </c>
      <c r="BE88" s="139" t="str" cm="1">
        <f t="array" ref="BE88">IF(OR(BB88="",Y88="",AZ88="",W88="",BA88="",X88=""),"",_xlfn.IFS((IFERROR(VALUE(TRIM(SUBSTITUTE(BB88,CHAR(160),""))),0))&gt;(IFERROR(VALUE(TRIM(SUBSTITUTE(Y88,CHAR(160),""))),0)),"KO : Le montant retenu TTC est supérieur au montant présenté TTC. Merci de revoir la ligne de dépense ou plafonner son montant.",(IFERROR(VALUE(TRIM(SUBSTITUTE(AZ88,CHAR(160),""))),0))&gt;(IFERROR(VALUE(TRIM(SUBSTITUTE(W88,CHAR(160),""))),0)),"Attention : Le montant retenu HT est supérieur au montant HT présenté. Merci de revoir la ligne de dépense,plafonner son montant,ou justifier la reventillation HT/TVA.",(IFERROR(VALUE(TRIM(SUBSTITUTE(BA88,CHAR(160),""))),0))&gt;(IFERROR(VALUE(TRIM(SUBSTITUTE(X88,CHAR(160),""))),0)),"Attention : Le montant TVA retenu est supérieur au montant TVA présenté. Merci de revoir la ligne de dépense,plafonner son montant,ou justifier la reventillation HT/TVA.",(IFERROR(VALUE(TRIM(SUBSTITUTE(Y88,CHAR(160),""))),0))=0,"",(IFERROR(VALUE(TRIM(SUBSTITUTE(BB88,CHAR(160),""))),0))=(IFERROR(VALUE(TRIM(SUBSTITUTE(Y88,CHAR(160),""))),0)),"OK",
OR((IFERROR(VALUE(TRIM(SUBSTITUTE(BB88,CHAR(160),""))),0))=0,(IFERROR(VALUE(TRIM(SUBSTITUTE(AZ88,CHAR(160),""))),0))=0),"Attention : montant présenté entièrement écarté",(IFERROR(VALUE(TRIM(SUBSTITUTE(BB88,CHAR(160),""))),0))&lt;(IFERROR(VALUE(TRIM(SUBSTITUTE(Y88,CHAR(160),""))),0)),"Attention : montant présenté partiellement écarté",TRUE,""))</f>
        <v/>
      </c>
      <c r="BF88" s="33" t="str">
        <f t="shared" si="87"/>
        <v/>
      </c>
      <c r="BG88" s="33" t="str">
        <f t="shared" si="88"/>
        <v/>
      </c>
      <c r="BH88" s="10" t="str">
        <f t="shared" si="89"/>
        <v/>
      </c>
    </row>
    <row r="89" spans="1:60" ht="15" customHeight="1">
      <c r="A89" s="52">
        <v>78</v>
      </c>
      <c r="B89" s="539"/>
      <c r="C89" s="117"/>
      <c r="D89" s="118"/>
      <c r="E89" s="117"/>
      <c r="F89" s="117"/>
      <c r="G89" s="117"/>
      <c r="H89" s="117"/>
      <c r="I89" s="117"/>
      <c r="J89" s="117"/>
      <c r="K89" s="117"/>
      <c r="L89" s="117"/>
      <c r="M89" s="100"/>
      <c r="N89" s="4"/>
      <c r="O89" s="27" t="str">
        <f t="shared" si="60"/>
        <v/>
      </c>
      <c r="P89" s="5"/>
      <c r="Q89" s="4"/>
      <c r="R89" s="27" t="str">
        <f t="shared" si="61"/>
        <v/>
      </c>
      <c r="S89" s="6"/>
      <c r="T89" s="4"/>
      <c r="U89" s="101" t="str">
        <f t="shared" si="62"/>
        <v/>
      </c>
      <c r="V89" s="110"/>
      <c r="W89" s="109" t="str" cm="1">
        <f t="array" ref="W89">IF((_xlfn.IFS(TRIM(SUBSTITUTE(V89,CHAR(160),""))="Devis 1",IFERROR(VALUE(TRIM(SUBSTITUTE(M89,CHAR(160),""))),0),TRIM(SUBSTITUTE(V89,CHAR(160),""))="Devis 2",IFERROR(VALUE(TRIM(SUBSTITUTE(P89,CHAR(160),""))),0),TRIM(SUBSTITUTE(V89,CHAR(160),""))="Devis 3",IFERROR(VALUE(TRIM(SUBSTITUTE(S89,CHAR(160),""))),0),TRUE,0)*IFERROR(VALUE(TRIM(SUBSTITUTE(D89,CHAR(160),""))),0))=0,"",_xlfn.IFS(TRIM(SUBSTITUTE(V89,CHAR(160),""))="Devis 1",IFERROR(VALUE(TRIM(SUBSTITUTE(M89,CHAR(160),""))),0),TRIM(SUBSTITUTE(V89,CHAR(160),""))="Devis 2",IFERROR(VALUE(TRIM(SUBSTITUTE(P89,CHAR(160),""))),0),TRIM(SUBSTITUTE(V89,CHAR(160),""))="Devis 3",IFERROR(VALUE(TRIM(SUBSTITUTE(S89,CHAR(160),""))),0),TRUE,0)*IFERROR(VALUE(TRIM(SUBSTITUTE(D89,CHAR(160),""))),0))</f>
        <v/>
      </c>
      <c r="X89" s="54" t="str" cm="1">
        <f t="array" ref="X89">IF(_xlfn.IFS(TRIM(SUBSTITUTE(V89,CHAR(160),""))="Devis 1",IFERROR(VALUE(TRIM(SUBSTITUTE(N89,CHAR(160),""))),0),TRIM(SUBSTITUTE(V89,CHAR(160),""))="Devis 2",IFERROR(VALUE(TRIM(SUBSTITUTE(Q89,CHAR(160),""))),0),TRIM(SUBSTITUTE(V89,CHAR(160),""))="Devis 3",IFERROR(VALUE(TRIM(SUBSTITUTE(T89,CHAR(160),""))),0),TRUE,0)*IFERROR(VALUE(TRIM(SUBSTITUTE(D89,CHAR(160),""))),0)=0,IF(W89&lt;&gt;"",0,""),_xlfn.IFS(TRIM(SUBSTITUTE(V89,CHAR(160),""))="Devis 1",IFERROR(VALUE(TRIM(SUBSTITUTE(N89,CHAR(160),""))),0),TRIM(SUBSTITUTE(V89,CHAR(160),""))="Devis 2",IFERROR(VALUE(TRIM(SUBSTITUTE(Q89,CHAR(160),""))),0),TRIM(SUBSTITUTE(V89,CHAR(160),""))="Devis 3",IFERROR(VALUE(TRIM(SUBSTITUTE(T89,CHAR(160),""))),0),TRUE,0)*IFERROR(VALUE(TRIM(SUBSTITUTE(D89,CHAR(160),""))),0))</f>
        <v/>
      </c>
      <c r="Y89" s="112" t="str">
        <f t="shared" si="63"/>
        <v/>
      </c>
      <c r="Z89" s="113"/>
      <c r="AA89" s="130" t="str">
        <f t="shared" si="64"/>
        <v/>
      </c>
      <c r="AB89" s="130" t="str">
        <f t="shared" si="65"/>
        <v/>
      </c>
      <c r="AC89" s="130" t="str">
        <f t="shared" si="66"/>
        <v/>
      </c>
      <c r="AD89" s="130" t="str">
        <f t="shared" si="67"/>
        <v/>
      </c>
      <c r="AE89" s="130" t="str">
        <f t="shared" si="68"/>
        <v/>
      </c>
      <c r="AF89" s="130" t="str">
        <f t="shared" si="69"/>
        <v/>
      </c>
      <c r="AG89" s="130" t="str">
        <f t="shared" si="70"/>
        <v/>
      </c>
      <c r="AH89" s="130" t="str">
        <f t="shared" si="71"/>
        <v/>
      </c>
      <c r="AI89" s="130"/>
      <c r="AJ89" s="130" t="str">
        <f t="shared" si="72"/>
        <v/>
      </c>
      <c r="AK89" s="130" t="str">
        <f t="shared" si="73"/>
        <v/>
      </c>
      <c r="AL89" s="29" t="str">
        <f t="shared" si="74"/>
        <v/>
      </c>
      <c r="AM89" s="9" t="str">
        <f t="shared" si="75"/>
        <v/>
      </c>
      <c r="AN89" s="27" t="str">
        <f t="shared" si="76"/>
        <v/>
      </c>
      <c r="AO89" s="30" t="str">
        <f t="shared" si="77"/>
        <v/>
      </c>
      <c r="AP89" s="9" t="str">
        <f t="shared" si="78"/>
        <v/>
      </c>
      <c r="AQ89" s="27" t="str">
        <f t="shared" si="79"/>
        <v/>
      </c>
      <c r="AR89" s="31" t="str">
        <f t="shared" si="80"/>
        <v/>
      </c>
      <c r="AS89" s="9" t="str">
        <f t="shared" si="81"/>
        <v/>
      </c>
      <c r="AT89" s="32" t="str">
        <f t="shared" si="82"/>
        <v/>
      </c>
      <c r="AU89" s="28" t="str">
        <f t="shared" si="83"/>
        <v/>
      </c>
      <c r="AV89" s="136"/>
      <c r="AW89" s="33" t="str">
        <f t="shared" si="84"/>
        <v/>
      </c>
      <c r="AX89" s="33" t="str">
        <f t="shared" si="85"/>
        <v/>
      </c>
      <c r="AY89" s="33" t="str">
        <f t="shared" si="86"/>
        <v/>
      </c>
      <c r="AZ89" s="55" t="str" cm="1">
        <f t="array" ref="AZ89">IF($AC89="","",IF((IFERROR(_xlfn.IFS($AU89="Devis 1",(IFERROR(VALUE(TRIM(SUBSTITUTE(AL89,CHAR(160),""))),0)),$AU89="Devis 2",(IFERROR(VALUE(TRIM(SUBSTITUTE(AO89,CHAR(160),""))),0)),$AU89="Devis 3",(IFERROR(VALUE(TRIM(SUBSTITUTE(AR89,CHAR(160),""))),0))),0))*(IFERROR(VALUE(TRIM(SUBSTITUTE($AC89,CHAR(160),""))),0))=0,"",(IFERROR(_xlfn.IFS($AU89="Devis 1",(IFERROR(VALUE(TRIM(SUBSTITUTE(AL89,CHAR(160),""))),0)),$AU89="Devis 2",(IFERROR(VALUE(TRIM(SUBSTITUTE(AO89,CHAR(160),""))),0)),$AU89="Devis 3",(IFERROR(VALUE(TRIM(SUBSTITUTE(AR89,CHAR(160),""))),0))),0))*(IFERROR(VALUE(TRIM(SUBSTITUTE($AC89,CHAR(160),""))),0))))</f>
        <v/>
      </c>
      <c r="BA89" s="55" t="str" cm="1">
        <f t="array" ref="BA89">IF($AC89="","",IF((IFERROR(_xlfn.IFS(TRIM(SUBSTITUTE($AU89,CHAR(160),""))="Devis 1", IFERROR(VALUE(TRIM(SUBSTITUTE(AM89,CHAR(160),""))),0),TRIM(SUBSTITUTE($AU89,CHAR(160),""))="Devis 2", IFERROR(VALUE(TRIM(SUBSTITUTE(AP89,CHAR(160),""))),0),TRIM(SUBSTITUTE($AU89,CHAR(160),""))="Devis 3", IFERROR(VALUE(TRIM(SUBSTITUTE(AS89,CHAR(160),""))),0)),0) * IFERROR(VALUE(TRIM(SUBSTITUTE($AC89,CHAR(160),""))),0)) = 0,IF(AZ89&lt;&gt;"",0,""),(IFERROR(_xlfn.IFS(TRIM(SUBSTITUTE($AU89,CHAR(160),""))="Devis 1", IFERROR(VALUE(TRIM(SUBSTITUTE(AM89,CHAR(160),""))),0),TRIM(SUBSTITUTE($AU89,CHAR(160),""))="Devis 2", IFERROR(VALUE(TRIM(SUBSTITUTE(AP89,CHAR(160),""))),0),TRIM(SUBSTITUTE($AU89,CHAR(160),""))="Devis 3", IFERROR(VALUE(TRIM(SUBSTITUTE(AS89,CHAR(160),""))),0)),0) * IFERROR(VALUE(TRIM(SUBSTITUTE($AC89,CHAR(160),""))),0))))</f>
        <v/>
      </c>
      <c r="BB89" s="55" t="str" cm="1">
        <f t="array" ref="BB89">IF($AC89="","",IF(IFERROR(_xlfn.IFS($AU89="Devis 1",IFERROR(VALUE(TRIM(SUBSTITUTE(AN89,CHAR(160),""))),0),$AU89="Devis 2",IFERROR(VALUE(TRIM(SUBSTITUTE(AQ89,CHAR(160),""))),0),$AU89="Devis 3",IFERROR(VALUE(TRIM(SUBSTITUTE(AT89,CHAR(160),""))),0)),0)*IFERROR(VALUE(TRIM(SUBSTITUTE($AC89,CHAR(160),""))),0)=0,"",IFERROR(_xlfn.IFS($AU89="Devis 1",IFERROR(VALUE(TRIM(SUBSTITUTE(AN89,CHAR(160),""))),0),$AU89="Devis 2",IFERROR(VALUE(TRIM(SUBSTITUTE(AQ89,CHAR(160),""))),0),$AU89="Devis 3",IFERROR(VALUE(TRIM(SUBSTITUTE(AT89,CHAR(160),""))),0)),0)*IFERROR(VALUE(TRIM(SUBSTITUTE($AC89,CHAR(160),""))),0)))</f>
        <v/>
      </c>
      <c r="BC89" s="34"/>
      <c r="BD89" s="8" t="str" cm="1">
        <f t="array" ref="BD89">IF(OR(BB89="",AY89="",AZ89="",AW89="",BA89="",AX89=""),"",_xlfn.IFS((IFERROR(VALUE(TRIM(SUBSTITUTE(BB89,CHAR(160),""))),0))&gt;(IFERROR(VALUE(TRIM(SUBSTITUTE(AY89,CHAR(160),""))),0)),"KO : Le montant retenu TTC est supérieur au montant raisonnable TTC. Merci de revoir la ligne de dépense ou plafonner son montant.",(IFERROR(VALUE(TRIM(SUBSTITUTE(AZ89,CHAR(160),""))),0))&gt;(IFERROR(VALUE(TRIM(SUBSTITUTE(AW89,CHAR(160),""))),0)),"Attention : Le montant retenu HT est supérieur au montant HT raisonnable. Merci de revoir la ligne de dépense, plafonner son montant, ou justifier la reventillation HT / TVA.",(IFERROR(VALUE(TRIM(SUBSTITUTE(BA89,CHAR(160),""))),0))&gt;(IFERROR(VALUE(TRIM(SUBSTITUTE(AX89,CHAR(160),""))),0)),"Attention : Le montant TVA retenu est supérieur au montant TVA raisonnable. Merci de revoir la ligne de dépense, plafonner son montant, ou justifier la reventillation HT / TVA.",(IFERROR(VALUE(TRIM(SUBSTITUTE(BB89,CHAR(160),""))),0))=0,"",(IFERROR(VALUE(TRIM(SUBSTITUTE(AY89,CHAR(160),""))),0))=(IFERROR(VALUE(TRIM(SUBSTITUTE(BB89,CHAR(160),""))),0)),"OK",(IFERROR(VALUE(TRIM(SUBSTITUTE(AY89,CHAR(160),""))),0))&gt;(IFERROR(VALUE(TRIM(SUBSTITUTE(BB89,CHAR(160),""))),0))," OK : Montant instruit inférieur au montant raisonnable.",TRUE,""))</f>
        <v/>
      </c>
      <c r="BE89" s="139" t="str" cm="1">
        <f t="array" ref="BE89">IF(OR(BB89="",Y89="",AZ89="",W89="",BA89="",X89=""),"",_xlfn.IFS((IFERROR(VALUE(TRIM(SUBSTITUTE(BB89,CHAR(160),""))),0))&gt;(IFERROR(VALUE(TRIM(SUBSTITUTE(Y89,CHAR(160),""))),0)),"KO : Le montant retenu TTC est supérieur au montant présenté TTC. Merci de revoir la ligne de dépense ou plafonner son montant.",(IFERROR(VALUE(TRIM(SUBSTITUTE(AZ89,CHAR(160),""))),0))&gt;(IFERROR(VALUE(TRIM(SUBSTITUTE(W89,CHAR(160),""))),0)),"Attention : Le montant retenu HT est supérieur au montant HT présenté. Merci de revoir la ligne de dépense,plafonner son montant,ou justifier la reventillation HT/TVA.",(IFERROR(VALUE(TRIM(SUBSTITUTE(BA89,CHAR(160),""))),0))&gt;(IFERROR(VALUE(TRIM(SUBSTITUTE(X89,CHAR(160),""))),0)),"Attention : Le montant TVA retenu est supérieur au montant TVA présenté. Merci de revoir la ligne de dépense,plafonner son montant,ou justifier la reventillation HT/TVA.",(IFERROR(VALUE(TRIM(SUBSTITUTE(Y89,CHAR(160),""))),0))=0,"",(IFERROR(VALUE(TRIM(SUBSTITUTE(BB89,CHAR(160),""))),0))=(IFERROR(VALUE(TRIM(SUBSTITUTE(Y89,CHAR(160),""))),0)),"OK",
OR((IFERROR(VALUE(TRIM(SUBSTITUTE(BB89,CHAR(160),""))),0))=0,(IFERROR(VALUE(TRIM(SUBSTITUTE(AZ89,CHAR(160),""))),0))=0),"Attention : montant présenté entièrement écarté",(IFERROR(VALUE(TRIM(SUBSTITUTE(BB89,CHAR(160),""))),0))&lt;(IFERROR(VALUE(TRIM(SUBSTITUTE(Y89,CHAR(160),""))),0)),"Attention : montant présenté partiellement écarté",TRUE,""))</f>
        <v/>
      </c>
      <c r="BF89" s="33" t="str">
        <f t="shared" si="87"/>
        <v/>
      </c>
      <c r="BG89" s="33" t="str">
        <f t="shared" si="88"/>
        <v/>
      </c>
      <c r="BH89" s="10" t="str">
        <f t="shared" si="89"/>
        <v/>
      </c>
    </row>
    <row r="90" spans="1:60" ht="15" customHeight="1">
      <c r="A90" s="52">
        <v>79</v>
      </c>
      <c r="B90" s="539"/>
      <c r="C90" s="117"/>
      <c r="D90" s="118"/>
      <c r="E90" s="117"/>
      <c r="F90" s="117"/>
      <c r="G90" s="117"/>
      <c r="H90" s="117"/>
      <c r="I90" s="117"/>
      <c r="J90" s="117"/>
      <c r="K90" s="117"/>
      <c r="L90" s="117"/>
      <c r="M90" s="100"/>
      <c r="N90" s="4"/>
      <c r="O90" s="27" t="str">
        <f t="shared" si="60"/>
        <v/>
      </c>
      <c r="P90" s="5"/>
      <c r="Q90" s="4"/>
      <c r="R90" s="27" t="str">
        <f t="shared" si="61"/>
        <v/>
      </c>
      <c r="S90" s="6"/>
      <c r="T90" s="4"/>
      <c r="U90" s="101" t="str">
        <f t="shared" si="62"/>
        <v/>
      </c>
      <c r="V90" s="110"/>
      <c r="W90" s="109" t="str" cm="1">
        <f t="array" ref="W90">IF((_xlfn.IFS(TRIM(SUBSTITUTE(V90,CHAR(160),""))="Devis 1",IFERROR(VALUE(TRIM(SUBSTITUTE(M90,CHAR(160),""))),0),TRIM(SUBSTITUTE(V90,CHAR(160),""))="Devis 2",IFERROR(VALUE(TRIM(SUBSTITUTE(P90,CHAR(160),""))),0),TRIM(SUBSTITUTE(V90,CHAR(160),""))="Devis 3",IFERROR(VALUE(TRIM(SUBSTITUTE(S90,CHAR(160),""))),0),TRUE,0)*IFERROR(VALUE(TRIM(SUBSTITUTE(D90,CHAR(160),""))),0))=0,"",_xlfn.IFS(TRIM(SUBSTITUTE(V90,CHAR(160),""))="Devis 1",IFERROR(VALUE(TRIM(SUBSTITUTE(M90,CHAR(160),""))),0),TRIM(SUBSTITUTE(V90,CHAR(160),""))="Devis 2",IFERROR(VALUE(TRIM(SUBSTITUTE(P90,CHAR(160),""))),0),TRIM(SUBSTITUTE(V90,CHAR(160),""))="Devis 3",IFERROR(VALUE(TRIM(SUBSTITUTE(S90,CHAR(160),""))),0),TRUE,0)*IFERROR(VALUE(TRIM(SUBSTITUTE(D90,CHAR(160),""))),0))</f>
        <v/>
      </c>
      <c r="X90" s="54" t="str" cm="1">
        <f t="array" ref="X90">IF(_xlfn.IFS(TRIM(SUBSTITUTE(V90,CHAR(160),""))="Devis 1",IFERROR(VALUE(TRIM(SUBSTITUTE(N90,CHAR(160),""))),0),TRIM(SUBSTITUTE(V90,CHAR(160),""))="Devis 2",IFERROR(VALUE(TRIM(SUBSTITUTE(Q90,CHAR(160),""))),0),TRIM(SUBSTITUTE(V90,CHAR(160),""))="Devis 3",IFERROR(VALUE(TRIM(SUBSTITUTE(T90,CHAR(160),""))),0),TRUE,0)*IFERROR(VALUE(TRIM(SUBSTITUTE(D90,CHAR(160),""))),0)=0,IF(W90&lt;&gt;"",0,""),_xlfn.IFS(TRIM(SUBSTITUTE(V90,CHAR(160),""))="Devis 1",IFERROR(VALUE(TRIM(SUBSTITUTE(N90,CHAR(160),""))),0),TRIM(SUBSTITUTE(V90,CHAR(160),""))="Devis 2",IFERROR(VALUE(TRIM(SUBSTITUTE(Q90,CHAR(160),""))),0),TRIM(SUBSTITUTE(V90,CHAR(160),""))="Devis 3",IFERROR(VALUE(TRIM(SUBSTITUTE(T90,CHAR(160),""))),0),TRUE,0)*IFERROR(VALUE(TRIM(SUBSTITUTE(D90,CHAR(160),""))),0))</f>
        <v/>
      </c>
      <c r="Y90" s="112" t="str">
        <f t="shared" si="63"/>
        <v/>
      </c>
      <c r="Z90" s="113"/>
      <c r="AA90" s="130" t="str">
        <f t="shared" si="64"/>
        <v/>
      </c>
      <c r="AB90" s="130" t="str">
        <f t="shared" si="65"/>
        <v/>
      </c>
      <c r="AC90" s="130" t="str">
        <f t="shared" si="66"/>
        <v/>
      </c>
      <c r="AD90" s="130" t="str">
        <f t="shared" si="67"/>
        <v/>
      </c>
      <c r="AE90" s="130" t="str">
        <f t="shared" si="68"/>
        <v/>
      </c>
      <c r="AF90" s="130" t="str">
        <f t="shared" si="69"/>
        <v/>
      </c>
      <c r="AG90" s="130" t="str">
        <f t="shared" si="70"/>
        <v/>
      </c>
      <c r="AH90" s="130" t="str">
        <f t="shared" si="71"/>
        <v/>
      </c>
      <c r="AI90" s="130"/>
      <c r="AJ90" s="130" t="str">
        <f t="shared" si="72"/>
        <v/>
      </c>
      <c r="AK90" s="130" t="str">
        <f t="shared" si="73"/>
        <v/>
      </c>
      <c r="AL90" s="29" t="str">
        <f t="shared" si="74"/>
        <v/>
      </c>
      <c r="AM90" s="9" t="str">
        <f t="shared" si="75"/>
        <v/>
      </c>
      <c r="AN90" s="27" t="str">
        <f t="shared" si="76"/>
        <v/>
      </c>
      <c r="AO90" s="30" t="str">
        <f t="shared" si="77"/>
        <v/>
      </c>
      <c r="AP90" s="9" t="str">
        <f t="shared" si="78"/>
        <v/>
      </c>
      <c r="AQ90" s="27" t="str">
        <f t="shared" si="79"/>
        <v/>
      </c>
      <c r="AR90" s="31" t="str">
        <f t="shared" si="80"/>
        <v/>
      </c>
      <c r="AS90" s="9" t="str">
        <f t="shared" si="81"/>
        <v/>
      </c>
      <c r="AT90" s="32" t="str">
        <f t="shared" si="82"/>
        <v/>
      </c>
      <c r="AU90" s="28" t="str">
        <f t="shared" si="83"/>
        <v/>
      </c>
      <c r="AV90" s="136"/>
      <c r="AW90" s="33" t="str">
        <f t="shared" si="84"/>
        <v/>
      </c>
      <c r="AX90" s="33" t="str">
        <f t="shared" si="85"/>
        <v/>
      </c>
      <c r="AY90" s="33" t="str">
        <f t="shared" si="86"/>
        <v/>
      </c>
      <c r="AZ90" s="55" t="str" cm="1">
        <f t="array" ref="AZ90">IF($AC90="","",IF((IFERROR(_xlfn.IFS($AU90="Devis 1",(IFERROR(VALUE(TRIM(SUBSTITUTE(AL90,CHAR(160),""))),0)),$AU90="Devis 2",(IFERROR(VALUE(TRIM(SUBSTITUTE(AO90,CHAR(160),""))),0)),$AU90="Devis 3",(IFERROR(VALUE(TRIM(SUBSTITUTE(AR90,CHAR(160),""))),0))),0))*(IFERROR(VALUE(TRIM(SUBSTITUTE($AC90,CHAR(160),""))),0))=0,"",(IFERROR(_xlfn.IFS($AU90="Devis 1",(IFERROR(VALUE(TRIM(SUBSTITUTE(AL90,CHAR(160),""))),0)),$AU90="Devis 2",(IFERROR(VALUE(TRIM(SUBSTITUTE(AO90,CHAR(160),""))),0)),$AU90="Devis 3",(IFERROR(VALUE(TRIM(SUBSTITUTE(AR90,CHAR(160),""))),0))),0))*(IFERROR(VALUE(TRIM(SUBSTITUTE($AC90,CHAR(160),""))),0))))</f>
        <v/>
      </c>
      <c r="BA90" s="55" t="str" cm="1">
        <f t="array" ref="BA90">IF($AC90="","",IF((IFERROR(_xlfn.IFS(TRIM(SUBSTITUTE($AU90,CHAR(160),""))="Devis 1", IFERROR(VALUE(TRIM(SUBSTITUTE(AM90,CHAR(160),""))),0),TRIM(SUBSTITUTE($AU90,CHAR(160),""))="Devis 2", IFERROR(VALUE(TRIM(SUBSTITUTE(AP90,CHAR(160),""))),0),TRIM(SUBSTITUTE($AU90,CHAR(160),""))="Devis 3", IFERROR(VALUE(TRIM(SUBSTITUTE(AS90,CHAR(160),""))),0)),0) * IFERROR(VALUE(TRIM(SUBSTITUTE($AC90,CHAR(160),""))),0)) = 0,IF(AZ90&lt;&gt;"",0,""),(IFERROR(_xlfn.IFS(TRIM(SUBSTITUTE($AU90,CHAR(160),""))="Devis 1", IFERROR(VALUE(TRIM(SUBSTITUTE(AM90,CHAR(160),""))),0),TRIM(SUBSTITUTE($AU90,CHAR(160),""))="Devis 2", IFERROR(VALUE(TRIM(SUBSTITUTE(AP90,CHAR(160),""))),0),TRIM(SUBSTITUTE($AU90,CHAR(160),""))="Devis 3", IFERROR(VALUE(TRIM(SUBSTITUTE(AS90,CHAR(160),""))),0)),0) * IFERROR(VALUE(TRIM(SUBSTITUTE($AC90,CHAR(160),""))),0))))</f>
        <v/>
      </c>
      <c r="BB90" s="55" t="str" cm="1">
        <f t="array" ref="BB90">IF($AC90="","",IF(IFERROR(_xlfn.IFS($AU90="Devis 1",IFERROR(VALUE(TRIM(SUBSTITUTE(AN90,CHAR(160),""))),0),$AU90="Devis 2",IFERROR(VALUE(TRIM(SUBSTITUTE(AQ90,CHAR(160),""))),0),$AU90="Devis 3",IFERROR(VALUE(TRIM(SUBSTITUTE(AT90,CHAR(160),""))),0)),0)*IFERROR(VALUE(TRIM(SUBSTITUTE($AC90,CHAR(160),""))),0)=0,"",IFERROR(_xlfn.IFS($AU90="Devis 1",IFERROR(VALUE(TRIM(SUBSTITUTE(AN90,CHAR(160),""))),0),$AU90="Devis 2",IFERROR(VALUE(TRIM(SUBSTITUTE(AQ90,CHAR(160),""))),0),$AU90="Devis 3",IFERROR(VALUE(TRIM(SUBSTITUTE(AT90,CHAR(160),""))),0)),0)*IFERROR(VALUE(TRIM(SUBSTITUTE($AC90,CHAR(160),""))),0)))</f>
        <v/>
      </c>
      <c r="BC90" s="34"/>
      <c r="BD90" s="8" t="str" cm="1">
        <f t="array" ref="BD90">IF(OR(BB90="",AY90="",AZ90="",AW90="",BA90="",AX90=""),"",_xlfn.IFS((IFERROR(VALUE(TRIM(SUBSTITUTE(BB90,CHAR(160),""))),0))&gt;(IFERROR(VALUE(TRIM(SUBSTITUTE(AY90,CHAR(160),""))),0)),"KO : Le montant retenu TTC est supérieur au montant raisonnable TTC. Merci de revoir la ligne de dépense ou plafonner son montant.",(IFERROR(VALUE(TRIM(SUBSTITUTE(AZ90,CHAR(160),""))),0))&gt;(IFERROR(VALUE(TRIM(SUBSTITUTE(AW90,CHAR(160),""))),0)),"Attention : Le montant retenu HT est supérieur au montant HT raisonnable. Merci de revoir la ligne de dépense, plafonner son montant, ou justifier la reventillation HT / TVA.",(IFERROR(VALUE(TRIM(SUBSTITUTE(BA90,CHAR(160),""))),0))&gt;(IFERROR(VALUE(TRIM(SUBSTITUTE(AX90,CHAR(160),""))),0)),"Attention : Le montant TVA retenu est supérieur au montant TVA raisonnable. Merci de revoir la ligne de dépense, plafonner son montant, ou justifier la reventillation HT / TVA.",(IFERROR(VALUE(TRIM(SUBSTITUTE(BB90,CHAR(160),""))),0))=0,"",(IFERROR(VALUE(TRIM(SUBSTITUTE(AY90,CHAR(160),""))),0))=(IFERROR(VALUE(TRIM(SUBSTITUTE(BB90,CHAR(160),""))),0)),"OK",(IFERROR(VALUE(TRIM(SUBSTITUTE(AY90,CHAR(160),""))),0))&gt;(IFERROR(VALUE(TRIM(SUBSTITUTE(BB90,CHAR(160),""))),0))," OK : Montant instruit inférieur au montant raisonnable.",TRUE,""))</f>
        <v/>
      </c>
      <c r="BE90" s="139" t="str" cm="1">
        <f t="array" ref="BE90">IF(OR(BB90="",Y90="",AZ90="",W90="",BA90="",X90=""),"",_xlfn.IFS((IFERROR(VALUE(TRIM(SUBSTITUTE(BB90,CHAR(160),""))),0))&gt;(IFERROR(VALUE(TRIM(SUBSTITUTE(Y90,CHAR(160),""))),0)),"KO : Le montant retenu TTC est supérieur au montant présenté TTC. Merci de revoir la ligne de dépense ou plafonner son montant.",(IFERROR(VALUE(TRIM(SUBSTITUTE(AZ90,CHAR(160),""))),0))&gt;(IFERROR(VALUE(TRIM(SUBSTITUTE(W90,CHAR(160),""))),0)),"Attention : Le montant retenu HT est supérieur au montant HT présenté. Merci de revoir la ligne de dépense,plafonner son montant,ou justifier la reventillation HT/TVA.",(IFERROR(VALUE(TRIM(SUBSTITUTE(BA90,CHAR(160),""))),0))&gt;(IFERROR(VALUE(TRIM(SUBSTITUTE(X90,CHAR(160),""))),0)),"Attention : Le montant TVA retenu est supérieur au montant TVA présenté. Merci de revoir la ligne de dépense,plafonner son montant,ou justifier la reventillation HT/TVA.",(IFERROR(VALUE(TRIM(SUBSTITUTE(Y90,CHAR(160),""))),0))=0,"",(IFERROR(VALUE(TRIM(SUBSTITUTE(BB90,CHAR(160),""))),0))=(IFERROR(VALUE(TRIM(SUBSTITUTE(Y90,CHAR(160),""))),0)),"OK",
OR((IFERROR(VALUE(TRIM(SUBSTITUTE(BB90,CHAR(160),""))),0))=0,(IFERROR(VALUE(TRIM(SUBSTITUTE(AZ90,CHAR(160),""))),0))=0),"Attention : montant présenté entièrement écarté",(IFERROR(VALUE(TRIM(SUBSTITUTE(BB90,CHAR(160),""))),0))&lt;(IFERROR(VALUE(TRIM(SUBSTITUTE(Y90,CHAR(160),""))),0)),"Attention : montant présenté partiellement écarté",TRUE,""))</f>
        <v/>
      </c>
      <c r="BF90" s="33" t="str">
        <f t="shared" si="87"/>
        <v/>
      </c>
      <c r="BG90" s="33" t="str">
        <f t="shared" si="88"/>
        <v/>
      </c>
      <c r="BH90" s="10" t="str">
        <f t="shared" si="89"/>
        <v/>
      </c>
    </row>
    <row r="91" spans="1:60" ht="15" customHeight="1">
      <c r="A91" s="52">
        <v>80</v>
      </c>
      <c r="B91" s="539"/>
      <c r="C91" s="117"/>
      <c r="D91" s="118"/>
      <c r="E91" s="117"/>
      <c r="F91" s="117"/>
      <c r="G91" s="117"/>
      <c r="H91" s="117"/>
      <c r="I91" s="117"/>
      <c r="J91" s="117"/>
      <c r="K91" s="117"/>
      <c r="L91" s="117"/>
      <c r="M91" s="100"/>
      <c r="N91" s="4"/>
      <c r="O91" s="27" t="str">
        <f t="shared" si="60"/>
        <v/>
      </c>
      <c r="P91" s="5"/>
      <c r="Q91" s="4"/>
      <c r="R91" s="27" t="str">
        <f t="shared" si="61"/>
        <v/>
      </c>
      <c r="S91" s="6"/>
      <c r="T91" s="4"/>
      <c r="U91" s="101" t="str">
        <f t="shared" si="62"/>
        <v/>
      </c>
      <c r="V91" s="110"/>
      <c r="W91" s="109" t="str" cm="1">
        <f t="array" ref="W91">IF((_xlfn.IFS(TRIM(SUBSTITUTE(V91,CHAR(160),""))="Devis 1",IFERROR(VALUE(TRIM(SUBSTITUTE(M91,CHAR(160),""))),0),TRIM(SUBSTITUTE(V91,CHAR(160),""))="Devis 2",IFERROR(VALUE(TRIM(SUBSTITUTE(P91,CHAR(160),""))),0),TRIM(SUBSTITUTE(V91,CHAR(160),""))="Devis 3",IFERROR(VALUE(TRIM(SUBSTITUTE(S91,CHAR(160),""))),0),TRUE,0)*IFERROR(VALUE(TRIM(SUBSTITUTE(D91,CHAR(160),""))),0))=0,"",_xlfn.IFS(TRIM(SUBSTITUTE(V91,CHAR(160),""))="Devis 1",IFERROR(VALUE(TRIM(SUBSTITUTE(M91,CHAR(160),""))),0),TRIM(SUBSTITUTE(V91,CHAR(160),""))="Devis 2",IFERROR(VALUE(TRIM(SUBSTITUTE(P91,CHAR(160),""))),0),TRIM(SUBSTITUTE(V91,CHAR(160),""))="Devis 3",IFERROR(VALUE(TRIM(SUBSTITUTE(S91,CHAR(160),""))),0),TRUE,0)*IFERROR(VALUE(TRIM(SUBSTITUTE(D91,CHAR(160),""))),0))</f>
        <v/>
      </c>
      <c r="X91" s="54" t="str" cm="1">
        <f t="array" ref="X91">IF(_xlfn.IFS(TRIM(SUBSTITUTE(V91,CHAR(160),""))="Devis 1",IFERROR(VALUE(TRIM(SUBSTITUTE(N91,CHAR(160),""))),0),TRIM(SUBSTITUTE(V91,CHAR(160),""))="Devis 2",IFERROR(VALUE(TRIM(SUBSTITUTE(Q91,CHAR(160),""))),0),TRIM(SUBSTITUTE(V91,CHAR(160),""))="Devis 3",IFERROR(VALUE(TRIM(SUBSTITUTE(T91,CHAR(160),""))),0),TRUE,0)*IFERROR(VALUE(TRIM(SUBSTITUTE(D91,CHAR(160),""))),0)=0,IF(W91&lt;&gt;"",0,""),_xlfn.IFS(TRIM(SUBSTITUTE(V91,CHAR(160),""))="Devis 1",IFERROR(VALUE(TRIM(SUBSTITUTE(N91,CHAR(160),""))),0),TRIM(SUBSTITUTE(V91,CHAR(160),""))="Devis 2",IFERROR(VALUE(TRIM(SUBSTITUTE(Q91,CHAR(160),""))),0),TRIM(SUBSTITUTE(V91,CHAR(160),""))="Devis 3",IFERROR(VALUE(TRIM(SUBSTITUTE(T91,CHAR(160),""))),0),TRUE,0)*IFERROR(VALUE(TRIM(SUBSTITUTE(D91,CHAR(160),""))),0))</f>
        <v/>
      </c>
      <c r="Y91" s="112" t="str">
        <f t="shared" si="63"/>
        <v/>
      </c>
      <c r="Z91" s="113"/>
      <c r="AA91" s="130" t="str">
        <f t="shared" si="64"/>
        <v/>
      </c>
      <c r="AB91" s="130" t="str">
        <f t="shared" si="65"/>
        <v/>
      </c>
      <c r="AC91" s="130" t="str">
        <f t="shared" si="66"/>
        <v/>
      </c>
      <c r="AD91" s="130" t="str">
        <f t="shared" si="67"/>
        <v/>
      </c>
      <c r="AE91" s="130" t="str">
        <f t="shared" si="68"/>
        <v/>
      </c>
      <c r="AF91" s="130" t="str">
        <f t="shared" si="69"/>
        <v/>
      </c>
      <c r="AG91" s="130" t="str">
        <f t="shared" si="70"/>
        <v/>
      </c>
      <c r="AH91" s="130" t="str">
        <f t="shared" si="71"/>
        <v/>
      </c>
      <c r="AI91" s="130"/>
      <c r="AJ91" s="130" t="str">
        <f t="shared" si="72"/>
        <v/>
      </c>
      <c r="AK91" s="130" t="str">
        <f t="shared" si="73"/>
        <v/>
      </c>
      <c r="AL91" s="29" t="str">
        <f t="shared" si="74"/>
        <v/>
      </c>
      <c r="AM91" s="9" t="str">
        <f t="shared" si="75"/>
        <v/>
      </c>
      <c r="AN91" s="27" t="str">
        <f t="shared" si="76"/>
        <v/>
      </c>
      <c r="AO91" s="30" t="str">
        <f t="shared" si="77"/>
        <v/>
      </c>
      <c r="AP91" s="9" t="str">
        <f t="shared" si="78"/>
        <v/>
      </c>
      <c r="AQ91" s="27" t="str">
        <f t="shared" si="79"/>
        <v/>
      </c>
      <c r="AR91" s="31" t="str">
        <f t="shared" si="80"/>
        <v/>
      </c>
      <c r="AS91" s="9" t="str">
        <f t="shared" si="81"/>
        <v/>
      </c>
      <c r="AT91" s="32" t="str">
        <f t="shared" si="82"/>
        <v/>
      </c>
      <c r="AU91" s="28" t="str">
        <f t="shared" si="83"/>
        <v/>
      </c>
      <c r="AV91" s="136"/>
      <c r="AW91" s="33" t="str">
        <f t="shared" si="84"/>
        <v/>
      </c>
      <c r="AX91" s="33" t="str">
        <f t="shared" si="85"/>
        <v/>
      </c>
      <c r="AY91" s="33" t="str">
        <f t="shared" si="86"/>
        <v/>
      </c>
      <c r="AZ91" s="55" t="str" cm="1">
        <f t="array" ref="AZ91">IF($AC91="","",IF((IFERROR(_xlfn.IFS($AU91="Devis 1",(IFERROR(VALUE(TRIM(SUBSTITUTE(AL91,CHAR(160),""))),0)),$AU91="Devis 2",(IFERROR(VALUE(TRIM(SUBSTITUTE(AO91,CHAR(160),""))),0)),$AU91="Devis 3",(IFERROR(VALUE(TRIM(SUBSTITUTE(AR91,CHAR(160),""))),0))),0))*(IFERROR(VALUE(TRIM(SUBSTITUTE($AC91,CHAR(160),""))),0))=0,"",(IFERROR(_xlfn.IFS($AU91="Devis 1",(IFERROR(VALUE(TRIM(SUBSTITUTE(AL91,CHAR(160),""))),0)),$AU91="Devis 2",(IFERROR(VALUE(TRIM(SUBSTITUTE(AO91,CHAR(160),""))),0)),$AU91="Devis 3",(IFERROR(VALUE(TRIM(SUBSTITUTE(AR91,CHAR(160),""))),0))),0))*(IFERROR(VALUE(TRIM(SUBSTITUTE($AC91,CHAR(160),""))),0))))</f>
        <v/>
      </c>
      <c r="BA91" s="55" t="str" cm="1">
        <f t="array" ref="BA91">IF($AC91="","",IF((IFERROR(_xlfn.IFS(TRIM(SUBSTITUTE($AU91,CHAR(160),""))="Devis 1", IFERROR(VALUE(TRIM(SUBSTITUTE(AM91,CHAR(160),""))),0),TRIM(SUBSTITUTE($AU91,CHAR(160),""))="Devis 2", IFERROR(VALUE(TRIM(SUBSTITUTE(AP91,CHAR(160),""))),0),TRIM(SUBSTITUTE($AU91,CHAR(160),""))="Devis 3", IFERROR(VALUE(TRIM(SUBSTITUTE(AS91,CHAR(160),""))),0)),0) * IFERROR(VALUE(TRIM(SUBSTITUTE($AC91,CHAR(160),""))),0)) = 0,IF(AZ91&lt;&gt;"",0,""),(IFERROR(_xlfn.IFS(TRIM(SUBSTITUTE($AU91,CHAR(160),""))="Devis 1", IFERROR(VALUE(TRIM(SUBSTITUTE(AM91,CHAR(160),""))),0),TRIM(SUBSTITUTE($AU91,CHAR(160),""))="Devis 2", IFERROR(VALUE(TRIM(SUBSTITUTE(AP91,CHAR(160),""))),0),TRIM(SUBSTITUTE($AU91,CHAR(160),""))="Devis 3", IFERROR(VALUE(TRIM(SUBSTITUTE(AS91,CHAR(160),""))),0)),0) * IFERROR(VALUE(TRIM(SUBSTITUTE($AC91,CHAR(160),""))),0))))</f>
        <v/>
      </c>
      <c r="BB91" s="55" t="str" cm="1">
        <f t="array" ref="BB91">IF($AC91="","",IF(IFERROR(_xlfn.IFS($AU91="Devis 1",IFERROR(VALUE(TRIM(SUBSTITUTE(AN91,CHAR(160),""))),0),$AU91="Devis 2",IFERROR(VALUE(TRIM(SUBSTITUTE(AQ91,CHAR(160),""))),0),$AU91="Devis 3",IFERROR(VALUE(TRIM(SUBSTITUTE(AT91,CHAR(160),""))),0)),0)*IFERROR(VALUE(TRIM(SUBSTITUTE($AC91,CHAR(160),""))),0)=0,"",IFERROR(_xlfn.IFS($AU91="Devis 1",IFERROR(VALUE(TRIM(SUBSTITUTE(AN91,CHAR(160),""))),0),$AU91="Devis 2",IFERROR(VALUE(TRIM(SUBSTITUTE(AQ91,CHAR(160),""))),0),$AU91="Devis 3",IFERROR(VALUE(TRIM(SUBSTITUTE(AT91,CHAR(160),""))),0)),0)*IFERROR(VALUE(TRIM(SUBSTITUTE($AC91,CHAR(160),""))),0)))</f>
        <v/>
      </c>
      <c r="BC91" s="34"/>
      <c r="BD91" s="8" t="str" cm="1">
        <f t="array" ref="BD91">IF(OR(BB91="",AY91="",AZ91="",AW91="",BA91="",AX91=""),"",_xlfn.IFS((IFERROR(VALUE(TRIM(SUBSTITUTE(BB91,CHAR(160),""))),0))&gt;(IFERROR(VALUE(TRIM(SUBSTITUTE(AY91,CHAR(160),""))),0)),"KO : Le montant retenu TTC est supérieur au montant raisonnable TTC. Merci de revoir la ligne de dépense ou plafonner son montant.",(IFERROR(VALUE(TRIM(SUBSTITUTE(AZ91,CHAR(160),""))),0))&gt;(IFERROR(VALUE(TRIM(SUBSTITUTE(AW91,CHAR(160),""))),0)),"Attention : Le montant retenu HT est supérieur au montant HT raisonnable. Merci de revoir la ligne de dépense, plafonner son montant, ou justifier la reventillation HT / TVA.",(IFERROR(VALUE(TRIM(SUBSTITUTE(BA91,CHAR(160),""))),0))&gt;(IFERROR(VALUE(TRIM(SUBSTITUTE(AX91,CHAR(160),""))),0)),"Attention : Le montant TVA retenu est supérieur au montant TVA raisonnable. Merci de revoir la ligne de dépense, plafonner son montant, ou justifier la reventillation HT / TVA.",(IFERROR(VALUE(TRIM(SUBSTITUTE(BB91,CHAR(160),""))),0))=0,"",(IFERROR(VALUE(TRIM(SUBSTITUTE(AY91,CHAR(160),""))),0))=(IFERROR(VALUE(TRIM(SUBSTITUTE(BB91,CHAR(160),""))),0)),"OK",(IFERROR(VALUE(TRIM(SUBSTITUTE(AY91,CHAR(160),""))),0))&gt;(IFERROR(VALUE(TRIM(SUBSTITUTE(BB91,CHAR(160),""))),0))," OK : Montant instruit inférieur au montant raisonnable.",TRUE,""))</f>
        <v/>
      </c>
      <c r="BE91" s="139" t="str" cm="1">
        <f t="array" ref="BE91">IF(OR(BB91="",Y91="",AZ91="",W91="",BA91="",X91=""),"",_xlfn.IFS((IFERROR(VALUE(TRIM(SUBSTITUTE(BB91,CHAR(160),""))),0))&gt;(IFERROR(VALUE(TRIM(SUBSTITUTE(Y91,CHAR(160),""))),0)),"KO : Le montant retenu TTC est supérieur au montant présenté TTC. Merci de revoir la ligne de dépense ou plafonner son montant.",(IFERROR(VALUE(TRIM(SUBSTITUTE(AZ91,CHAR(160),""))),0))&gt;(IFERROR(VALUE(TRIM(SUBSTITUTE(W91,CHAR(160),""))),0)),"Attention : Le montant retenu HT est supérieur au montant HT présenté. Merci de revoir la ligne de dépense,plafonner son montant,ou justifier la reventillation HT/TVA.",(IFERROR(VALUE(TRIM(SUBSTITUTE(BA91,CHAR(160),""))),0))&gt;(IFERROR(VALUE(TRIM(SUBSTITUTE(X91,CHAR(160),""))),0)),"Attention : Le montant TVA retenu est supérieur au montant TVA présenté. Merci de revoir la ligne de dépense,plafonner son montant,ou justifier la reventillation HT/TVA.",(IFERROR(VALUE(TRIM(SUBSTITUTE(Y91,CHAR(160),""))),0))=0,"",(IFERROR(VALUE(TRIM(SUBSTITUTE(BB91,CHAR(160),""))),0))=(IFERROR(VALUE(TRIM(SUBSTITUTE(Y91,CHAR(160),""))),0)),"OK",
OR((IFERROR(VALUE(TRIM(SUBSTITUTE(BB91,CHAR(160),""))),0))=0,(IFERROR(VALUE(TRIM(SUBSTITUTE(AZ91,CHAR(160),""))),0))=0),"Attention : montant présenté entièrement écarté",(IFERROR(VALUE(TRIM(SUBSTITUTE(BB91,CHAR(160),""))),0))&lt;(IFERROR(VALUE(TRIM(SUBSTITUTE(Y91,CHAR(160),""))),0)),"Attention : montant présenté partiellement écarté",TRUE,""))</f>
        <v/>
      </c>
      <c r="BF91" s="33" t="str">
        <f t="shared" si="87"/>
        <v/>
      </c>
      <c r="BG91" s="33" t="str">
        <f t="shared" si="88"/>
        <v/>
      </c>
      <c r="BH91" s="10" t="str">
        <f t="shared" si="89"/>
        <v/>
      </c>
    </row>
    <row r="92" spans="1:60" ht="15" customHeight="1">
      <c r="A92" s="52">
        <v>81</v>
      </c>
      <c r="B92" s="539"/>
      <c r="C92" s="117"/>
      <c r="D92" s="118"/>
      <c r="E92" s="117"/>
      <c r="F92" s="117"/>
      <c r="G92" s="117"/>
      <c r="H92" s="117"/>
      <c r="I92" s="117"/>
      <c r="J92" s="117"/>
      <c r="K92" s="117"/>
      <c r="L92" s="117"/>
      <c r="M92" s="100"/>
      <c r="N92" s="4"/>
      <c r="O92" s="27" t="str">
        <f t="shared" si="60"/>
        <v/>
      </c>
      <c r="P92" s="5"/>
      <c r="Q92" s="4"/>
      <c r="R92" s="27" t="str">
        <f t="shared" si="61"/>
        <v/>
      </c>
      <c r="S92" s="6"/>
      <c r="T92" s="4"/>
      <c r="U92" s="101" t="str">
        <f t="shared" si="62"/>
        <v/>
      </c>
      <c r="V92" s="110"/>
      <c r="W92" s="109" t="str" cm="1">
        <f t="array" ref="W92">IF((_xlfn.IFS(TRIM(SUBSTITUTE(V92,CHAR(160),""))="Devis 1",IFERROR(VALUE(TRIM(SUBSTITUTE(M92,CHAR(160),""))),0),TRIM(SUBSTITUTE(V92,CHAR(160),""))="Devis 2",IFERROR(VALUE(TRIM(SUBSTITUTE(P92,CHAR(160),""))),0),TRIM(SUBSTITUTE(V92,CHAR(160),""))="Devis 3",IFERROR(VALUE(TRIM(SUBSTITUTE(S92,CHAR(160),""))),0),TRUE,0)*IFERROR(VALUE(TRIM(SUBSTITUTE(D92,CHAR(160),""))),0))=0,"",_xlfn.IFS(TRIM(SUBSTITUTE(V92,CHAR(160),""))="Devis 1",IFERROR(VALUE(TRIM(SUBSTITUTE(M92,CHAR(160),""))),0),TRIM(SUBSTITUTE(V92,CHAR(160),""))="Devis 2",IFERROR(VALUE(TRIM(SUBSTITUTE(P92,CHAR(160),""))),0),TRIM(SUBSTITUTE(V92,CHAR(160),""))="Devis 3",IFERROR(VALUE(TRIM(SUBSTITUTE(S92,CHAR(160),""))),0),TRUE,0)*IFERROR(VALUE(TRIM(SUBSTITUTE(D92,CHAR(160),""))),0))</f>
        <v/>
      </c>
      <c r="X92" s="54" t="str" cm="1">
        <f t="array" ref="X92">IF(_xlfn.IFS(TRIM(SUBSTITUTE(V92,CHAR(160),""))="Devis 1",IFERROR(VALUE(TRIM(SUBSTITUTE(N92,CHAR(160),""))),0),TRIM(SUBSTITUTE(V92,CHAR(160),""))="Devis 2",IFERROR(VALUE(TRIM(SUBSTITUTE(Q92,CHAR(160),""))),0),TRIM(SUBSTITUTE(V92,CHAR(160),""))="Devis 3",IFERROR(VALUE(TRIM(SUBSTITUTE(T92,CHAR(160),""))),0),TRUE,0)*IFERROR(VALUE(TRIM(SUBSTITUTE(D92,CHAR(160),""))),0)=0,IF(W92&lt;&gt;"",0,""),_xlfn.IFS(TRIM(SUBSTITUTE(V92,CHAR(160),""))="Devis 1",IFERROR(VALUE(TRIM(SUBSTITUTE(N92,CHAR(160),""))),0),TRIM(SUBSTITUTE(V92,CHAR(160),""))="Devis 2",IFERROR(VALUE(TRIM(SUBSTITUTE(Q92,CHAR(160),""))),0),TRIM(SUBSTITUTE(V92,CHAR(160),""))="Devis 3",IFERROR(VALUE(TRIM(SUBSTITUTE(T92,CHAR(160),""))),0),TRUE,0)*IFERROR(VALUE(TRIM(SUBSTITUTE(D92,CHAR(160),""))),0))</f>
        <v/>
      </c>
      <c r="Y92" s="112" t="str">
        <f t="shared" si="63"/>
        <v/>
      </c>
      <c r="Z92" s="113"/>
      <c r="AA92" s="130" t="str">
        <f t="shared" si="64"/>
        <v/>
      </c>
      <c r="AB92" s="130" t="str">
        <f t="shared" si="65"/>
        <v/>
      </c>
      <c r="AC92" s="130" t="str">
        <f t="shared" si="66"/>
        <v/>
      </c>
      <c r="AD92" s="130" t="str">
        <f t="shared" si="67"/>
        <v/>
      </c>
      <c r="AE92" s="130" t="str">
        <f t="shared" si="68"/>
        <v/>
      </c>
      <c r="AF92" s="130" t="str">
        <f t="shared" si="69"/>
        <v/>
      </c>
      <c r="AG92" s="130" t="str">
        <f t="shared" si="70"/>
        <v/>
      </c>
      <c r="AH92" s="130" t="str">
        <f t="shared" si="71"/>
        <v/>
      </c>
      <c r="AI92" s="130"/>
      <c r="AJ92" s="130" t="str">
        <f t="shared" si="72"/>
        <v/>
      </c>
      <c r="AK92" s="130" t="str">
        <f t="shared" si="73"/>
        <v/>
      </c>
      <c r="AL92" s="29" t="str">
        <f t="shared" si="74"/>
        <v/>
      </c>
      <c r="AM92" s="9" t="str">
        <f t="shared" si="75"/>
        <v/>
      </c>
      <c r="AN92" s="27" t="str">
        <f t="shared" si="76"/>
        <v/>
      </c>
      <c r="AO92" s="30" t="str">
        <f t="shared" si="77"/>
        <v/>
      </c>
      <c r="AP92" s="9" t="str">
        <f t="shared" si="78"/>
        <v/>
      </c>
      <c r="AQ92" s="27" t="str">
        <f t="shared" si="79"/>
        <v/>
      </c>
      <c r="AR92" s="31" t="str">
        <f t="shared" si="80"/>
        <v/>
      </c>
      <c r="AS92" s="9" t="str">
        <f t="shared" si="81"/>
        <v/>
      </c>
      <c r="AT92" s="32" t="str">
        <f t="shared" si="82"/>
        <v/>
      </c>
      <c r="AU92" s="28" t="str">
        <f t="shared" si="83"/>
        <v/>
      </c>
      <c r="AV92" s="136"/>
      <c r="AW92" s="33" t="str">
        <f t="shared" si="84"/>
        <v/>
      </c>
      <c r="AX92" s="33" t="str">
        <f t="shared" si="85"/>
        <v/>
      </c>
      <c r="AY92" s="33" t="str">
        <f t="shared" si="86"/>
        <v/>
      </c>
      <c r="AZ92" s="55" t="str" cm="1">
        <f t="array" ref="AZ92">IF($AC92="","",IF((IFERROR(_xlfn.IFS($AU92="Devis 1",(IFERROR(VALUE(TRIM(SUBSTITUTE(AL92,CHAR(160),""))),0)),$AU92="Devis 2",(IFERROR(VALUE(TRIM(SUBSTITUTE(AO92,CHAR(160),""))),0)),$AU92="Devis 3",(IFERROR(VALUE(TRIM(SUBSTITUTE(AR92,CHAR(160),""))),0))),0))*(IFERROR(VALUE(TRIM(SUBSTITUTE($AC92,CHAR(160),""))),0))=0,"",(IFERROR(_xlfn.IFS($AU92="Devis 1",(IFERROR(VALUE(TRIM(SUBSTITUTE(AL92,CHAR(160),""))),0)),$AU92="Devis 2",(IFERROR(VALUE(TRIM(SUBSTITUTE(AO92,CHAR(160),""))),0)),$AU92="Devis 3",(IFERROR(VALUE(TRIM(SUBSTITUTE(AR92,CHAR(160),""))),0))),0))*(IFERROR(VALUE(TRIM(SUBSTITUTE($AC92,CHAR(160),""))),0))))</f>
        <v/>
      </c>
      <c r="BA92" s="55" t="str" cm="1">
        <f t="array" ref="BA92">IF($AC92="","",IF((IFERROR(_xlfn.IFS(TRIM(SUBSTITUTE($AU92,CHAR(160),""))="Devis 1", IFERROR(VALUE(TRIM(SUBSTITUTE(AM92,CHAR(160),""))),0),TRIM(SUBSTITUTE($AU92,CHAR(160),""))="Devis 2", IFERROR(VALUE(TRIM(SUBSTITUTE(AP92,CHAR(160),""))),0),TRIM(SUBSTITUTE($AU92,CHAR(160),""))="Devis 3", IFERROR(VALUE(TRIM(SUBSTITUTE(AS92,CHAR(160),""))),0)),0) * IFERROR(VALUE(TRIM(SUBSTITUTE($AC92,CHAR(160),""))),0)) = 0,IF(AZ92&lt;&gt;"",0,""),(IFERROR(_xlfn.IFS(TRIM(SUBSTITUTE($AU92,CHAR(160),""))="Devis 1", IFERROR(VALUE(TRIM(SUBSTITUTE(AM92,CHAR(160),""))),0),TRIM(SUBSTITUTE($AU92,CHAR(160),""))="Devis 2", IFERROR(VALUE(TRIM(SUBSTITUTE(AP92,CHAR(160),""))),0),TRIM(SUBSTITUTE($AU92,CHAR(160),""))="Devis 3", IFERROR(VALUE(TRIM(SUBSTITUTE(AS92,CHAR(160),""))),0)),0) * IFERROR(VALUE(TRIM(SUBSTITUTE($AC92,CHAR(160),""))),0))))</f>
        <v/>
      </c>
      <c r="BB92" s="55" t="str" cm="1">
        <f t="array" ref="BB92">IF($AC92="","",IF(IFERROR(_xlfn.IFS($AU92="Devis 1",IFERROR(VALUE(TRIM(SUBSTITUTE(AN92,CHAR(160),""))),0),$AU92="Devis 2",IFERROR(VALUE(TRIM(SUBSTITUTE(AQ92,CHAR(160),""))),0),$AU92="Devis 3",IFERROR(VALUE(TRIM(SUBSTITUTE(AT92,CHAR(160),""))),0)),0)*IFERROR(VALUE(TRIM(SUBSTITUTE($AC92,CHAR(160),""))),0)=0,"",IFERROR(_xlfn.IFS($AU92="Devis 1",IFERROR(VALUE(TRIM(SUBSTITUTE(AN92,CHAR(160),""))),0),$AU92="Devis 2",IFERROR(VALUE(TRIM(SUBSTITUTE(AQ92,CHAR(160),""))),0),$AU92="Devis 3",IFERROR(VALUE(TRIM(SUBSTITUTE(AT92,CHAR(160),""))),0)),0)*IFERROR(VALUE(TRIM(SUBSTITUTE($AC92,CHAR(160),""))),0)))</f>
        <v/>
      </c>
      <c r="BC92" s="34"/>
      <c r="BD92" s="8" t="str" cm="1">
        <f t="array" ref="BD92">IF(OR(BB92="",AY92="",AZ92="",AW92="",BA92="",AX92=""),"",_xlfn.IFS((IFERROR(VALUE(TRIM(SUBSTITUTE(BB92,CHAR(160),""))),0))&gt;(IFERROR(VALUE(TRIM(SUBSTITUTE(AY92,CHAR(160),""))),0)),"KO : Le montant retenu TTC est supérieur au montant raisonnable TTC. Merci de revoir la ligne de dépense ou plafonner son montant.",(IFERROR(VALUE(TRIM(SUBSTITUTE(AZ92,CHAR(160),""))),0))&gt;(IFERROR(VALUE(TRIM(SUBSTITUTE(AW92,CHAR(160),""))),0)),"Attention : Le montant retenu HT est supérieur au montant HT raisonnable. Merci de revoir la ligne de dépense, plafonner son montant, ou justifier la reventillation HT / TVA.",(IFERROR(VALUE(TRIM(SUBSTITUTE(BA92,CHAR(160),""))),0))&gt;(IFERROR(VALUE(TRIM(SUBSTITUTE(AX92,CHAR(160),""))),0)),"Attention : Le montant TVA retenu est supérieur au montant TVA raisonnable. Merci de revoir la ligne de dépense, plafonner son montant, ou justifier la reventillation HT / TVA.",(IFERROR(VALUE(TRIM(SUBSTITUTE(BB92,CHAR(160),""))),0))=0,"",(IFERROR(VALUE(TRIM(SUBSTITUTE(AY92,CHAR(160),""))),0))=(IFERROR(VALUE(TRIM(SUBSTITUTE(BB92,CHAR(160),""))),0)),"OK",(IFERROR(VALUE(TRIM(SUBSTITUTE(AY92,CHAR(160),""))),0))&gt;(IFERROR(VALUE(TRIM(SUBSTITUTE(BB92,CHAR(160),""))),0))," OK : Montant instruit inférieur au montant raisonnable.",TRUE,""))</f>
        <v/>
      </c>
      <c r="BE92" s="139" t="str" cm="1">
        <f t="array" ref="BE92">IF(OR(BB92="",Y92="",AZ92="",W92="",BA92="",X92=""),"",_xlfn.IFS((IFERROR(VALUE(TRIM(SUBSTITUTE(BB92,CHAR(160),""))),0))&gt;(IFERROR(VALUE(TRIM(SUBSTITUTE(Y92,CHAR(160),""))),0)),"KO : Le montant retenu TTC est supérieur au montant présenté TTC. Merci de revoir la ligne de dépense ou plafonner son montant.",(IFERROR(VALUE(TRIM(SUBSTITUTE(AZ92,CHAR(160),""))),0))&gt;(IFERROR(VALUE(TRIM(SUBSTITUTE(W92,CHAR(160),""))),0)),"Attention : Le montant retenu HT est supérieur au montant HT présenté. Merci de revoir la ligne de dépense,plafonner son montant,ou justifier la reventillation HT/TVA.",(IFERROR(VALUE(TRIM(SUBSTITUTE(BA92,CHAR(160),""))),0))&gt;(IFERROR(VALUE(TRIM(SUBSTITUTE(X92,CHAR(160),""))),0)),"Attention : Le montant TVA retenu est supérieur au montant TVA présenté. Merci de revoir la ligne de dépense,plafonner son montant,ou justifier la reventillation HT/TVA.",(IFERROR(VALUE(TRIM(SUBSTITUTE(Y92,CHAR(160),""))),0))=0,"",(IFERROR(VALUE(TRIM(SUBSTITUTE(BB92,CHAR(160),""))),0))=(IFERROR(VALUE(TRIM(SUBSTITUTE(Y92,CHAR(160),""))),0)),"OK",
OR((IFERROR(VALUE(TRIM(SUBSTITUTE(BB92,CHAR(160),""))),0))=0,(IFERROR(VALUE(TRIM(SUBSTITUTE(AZ92,CHAR(160),""))),0))=0),"Attention : montant présenté entièrement écarté",(IFERROR(VALUE(TRIM(SUBSTITUTE(BB92,CHAR(160),""))),0))&lt;(IFERROR(VALUE(TRIM(SUBSTITUTE(Y92,CHAR(160),""))),0)),"Attention : montant présenté partiellement écarté",TRUE,""))</f>
        <v/>
      </c>
      <c r="BF92" s="33" t="str">
        <f t="shared" si="87"/>
        <v/>
      </c>
      <c r="BG92" s="33" t="str">
        <f t="shared" si="88"/>
        <v/>
      </c>
      <c r="BH92" s="10" t="str">
        <f t="shared" si="89"/>
        <v/>
      </c>
    </row>
    <row r="93" spans="1:60" ht="15" customHeight="1">
      <c r="A93" s="52">
        <v>82</v>
      </c>
      <c r="B93" s="539"/>
      <c r="C93" s="117"/>
      <c r="D93" s="118"/>
      <c r="E93" s="117"/>
      <c r="F93" s="117"/>
      <c r="G93" s="117"/>
      <c r="H93" s="117"/>
      <c r="I93" s="117"/>
      <c r="J93" s="117"/>
      <c r="K93" s="117"/>
      <c r="L93" s="117"/>
      <c r="M93" s="100"/>
      <c r="N93" s="4"/>
      <c r="O93" s="27" t="str">
        <f t="shared" si="60"/>
        <v/>
      </c>
      <c r="P93" s="5"/>
      <c r="Q93" s="4"/>
      <c r="R93" s="27" t="str">
        <f t="shared" si="61"/>
        <v/>
      </c>
      <c r="S93" s="6"/>
      <c r="T93" s="4"/>
      <c r="U93" s="101" t="str">
        <f t="shared" si="62"/>
        <v/>
      </c>
      <c r="V93" s="110"/>
      <c r="W93" s="109" t="str" cm="1">
        <f t="array" ref="W93">IF((_xlfn.IFS(TRIM(SUBSTITUTE(V93,CHAR(160),""))="Devis 1",IFERROR(VALUE(TRIM(SUBSTITUTE(M93,CHAR(160),""))),0),TRIM(SUBSTITUTE(V93,CHAR(160),""))="Devis 2",IFERROR(VALUE(TRIM(SUBSTITUTE(P93,CHAR(160),""))),0),TRIM(SUBSTITUTE(V93,CHAR(160),""))="Devis 3",IFERROR(VALUE(TRIM(SUBSTITUTE(S93,CHAR(160),""))),0),TRUE,0)*IFERROR(VALUE(TRIM(SUBSTITUTE(D93,CHAR(160),""))),0))=0,"",_xlfn.IFS(TRIM(SUBSTITUTE(V93,CHAR(160),""))="Devis 1",IFERROR(VALUE(TRIM(SUBSTITUTE(M93,CHAR(160),""))),0),TRIM(SUBSTITUTE(V93,CHAR(160),""))="Devis 2",IFERROR(VALUE(TRIM(SUBSTITUTE(P93,CHAR(160),""))),0),TRIM(SUBSTITUTE(V93,CHAR(160),""))="Devis 3",IFERROR(VALUE(TRIM(SUBSTITUTE(S93,CHAR(160),""))),0),TRUE,0)*IFERROR(VALUE(TRIM(SUBSTITUTE(D93,CHAR(160),""))),0))</f>
        <v/>
      </c>
      <c r="X93" s="54" t="str" cm="1">
        <f t="array" ref="X93">IF(_xlfn.IFS(TRIM(SUBSTITUTE(V93,CHAR(160),""))="Devis 1",IFERROR(VALUE(TRIM(SUBSTITUTE(N93,CHAR(160),""))),0),TRIM(SUBSTITUTE(V93,CHAR(160),""))="Devis 2",IFERROR(VALUE(TRIM(SUBSTITUTE(Q93,CHAR(160),""))),0),TRIM(SUBSTITUTE(V93,CHAR(160),""))="Devis 3",IFERROR(VALUE(TRIM(SUBSTITUTE(T93,CHAR(160),""))),0),TRUE,0)*IFERROR(VALUE(TRIM(SUBSTITUTE(D93,CHAR(160),""))),0)=0,IF(W93&lt;&gt;"",0,""),_xlfn.IFS(TRIM(SUBSTITUTE(V93,CHAR(160),""))="Devis 1",IFERROR(VALUE(TRIM(SUBSTITUTE(N93,CHAR(160),""))),0),TRIM(SUBSTITUTE(V93,CHAR(160),""))="Devis 2",IFERROR(VALUE(TRIM(SUBSTITUTE(Q93,CHAR(160),""))),0),TRIM(SUBSTITUTE(V93,CHAR(160),""))="Devis 3",IFERROR(VALUE(TRIM(SUBSTITUTE(T93,CHAR(160),""))),0),TRUE,0)*IFERROR(VALUE(TRIM(SUBSTITUTE(D93,CHAR(160),""))),0))</f>
        <v/>
      </c>
      <c r="Y93" s="112" t="str">
        <f t="shared" si="63"/>
        <v/>
      </c>
      <c r="Z93" s="113"/>
      <c r="AA93" s="130" t="str">
        <f t="shared" si="64"/>
        <v/>
      </c>
      <c r="AB93" s="130" t="str">
        <f t="shared" si="65"/>
        <v/>
      </c>
      <c r="AC93" s="130" t="str">
        <f t="shared" si="66"/>
        <v/>
      </c>
      <c r="AD93" s="130" t="str">
        <f t="shared" si="67"/>
        <v/>
      </c>
      <c r="AE93" s="130" t="str">
        <f t="shared" si="68"/>
        <v/>
      </c>
      <c r="AF93" s="130" t="str">
        <f t="shared" si="69"/>
        <v/>
      </c>
      <c r="AG93" s="130" t="str">
        <f t="shared" si="70"/>
        <v/>
      </c>
      <c r="AH93" s="130" t="str">
        <f t="shared" si="71"/>
        <v/>
      </c>
      <c r="AI93" s="130"/>
      <c r="AJ93" s="130" t="str">
        <f t="shared" si="72"/>
        <v/>
      </c>
      <c r="AK93" s="130" t="str">
        <f t="shared" si="73"/>
        <v/>
      </c>
      <c r="AL93" s="29" t="str">
        <f t="shared" si="74"/>
        <v/>
      </c>
      <c r="AM93" s="9" t="str">
        <f t="shared" si="75"/>
        <v/>
      </c>
      <c r="AN93" s="27" t="str">
        <f t="shared" si="76"/>
        <v/>
      </c>
      <c r="AO93" s="30" t="str">
        <f t="shared" si="77"/>
        <v/>
      </c>
      <c r="AP93" s="9" t="str">
        <f t="shared" si="78"/>
        <v/>
      </c>
      <c r="AQ93" s="27" t="str">
        <f t="shared" si="79"/>
        <v/>
      </c>
      <c r="AR93" s="31" t="str">
        <f t="shared" si="80"/>
        <v/>
      </c>
      <c r="AS93" s="9" t="str">
        <f t="shared" si="81"/>
        <v/>
      </c>
      <c r="AT93" s="32" t="str">
        <f t="shared" si="82"/>
        <v/>
      </c>
      <c r="AU93" s="28" t="str">
        <f t="shared" si="83"/>
        <v/>
      </c>
      <c r="AV93" s="136"/>
      <c r="AW93" s="33" t="str">
        <f t="shared" si="84"/>
        <v/>
      </c>
      <c r="AX93" s="33" t="str">
        <f t="shared" si="85"/>
        <v/>
      </c>
      <c r="AY93" s="33" t="str">
        <f t="shared" si="86"/>
        <v/>
      </c>
      <c r="AZ93" s="55" t="str" cm="1">
        <f t="array" ref="AZ93">IF($AC93="","",IF((IFERROR(_xlfn.IFS($AU93="Devis 1",(IFERROR(VALUE(TRIM(SUBSTITUTE(AL93,CHAR(160),""))),0)),$AU93="Devis 2",(IFERROR(VALUE(TRIM(SUBSTITUTE(AO93,CHAR(160),""))),0)),$AU93="Devis 3",(IFERROR(VALUE(TRIM(SUBSTITUTE(AR93,CHAR(160),""))),0))),0))*(IFERROR(VALUE(TRIM(SUBSTITUTE($AC93,CHAR(160),""))),0))=0,"",(IFERROR(_xlfn.IFS($AU93="Devis 1",(IFERROR(VALUE(TRIM(SUBSTITUTE(AL93,CHAR(160),""))),0)),$AU93="Devis 2",(IFERROR(VALUE(TRIM(SUBSTITUTE(AO93,CHAR(160),""))),0)),$AU93="Devis 3",(IFERROR(VALUE(TRIM(SUBSTITUTE(AR93,CHAR(160),""))),0))),0))*(IFERROR(VALUE(TRIM(SUBSTITUTE($AC93,CHAR(160),""))),0))))</f>
        <v/>
      </c>
      <c r="BA93" s="55" t="str" cm="1">
        <f t="array" ref="BA93">IF($AC93="","",IF((IFERROR(_xlfn.IFS(TRIM(SUBSTITUTE($AU93,CHAR(160),""))="Devis 1", IFERROR(VALUE(TRIM(SUBSTITUTE(AM93,CHAR(160),""))),0),TRIM(SUBSTITUTE($AU93,CHAR(160),""))="Devis 2", IFERROR(VALUE(TRIM(SUBSTITUTE(AP93,CHAR(160),""))),0),TRIM(SUBSTITUTE($AU93,CHAR(160),""))="Devis 3", IFERROR(VALUE(TRIM(SUBSTITUTE(AS93,CHAR(160),""))),0)),0) * IFERROR(VALUE(TRIM(SUBSTITUTE($AC93,CHAR(160),""))),0)) = 0,IF(AZ93&lt;&gt;"",0,""),(IFERROR(_xlfn.IFS(TRIM(SUBSTITUTE($AU93,CHAR(160),""))="Devis 1", IFERROR(VALUE(TRIM(SUBSTITUTE(AM93,CHAR(160),""))),0),TRIM(SUBSTITUTE($AU93,CHAR(160),""))="Devis 2", IFERROR(VALUE(TRIM(SUBSTITUTE(AP93,CHAR(160),""))),0),TRIM(SUBSTITUTE($AU93,CHAR(160),""))="Devis 3", IFERROR(VALUE(TRIM(SUBSTITUTE(AS93,CHAR(160),""))),0)),0) * IFERROR(VALUE(TRIM(SUBSTITUTE($AC93,CHAR(160),""))),0))))</f>
        <v/>
      </c>
      <c r="BB93" s="55" t="str" cm="1">
        <f t="array" ref="BB93">IF($AC93="","",IF(IFERROR(_xlfn.IFS($AU93="Devis 1",IFERROR(VALUE(TRIM(SUBSTITUTE(AN93,CHAR(160),""))),0),$AU93="Devis 2",IFERROR(VALUE(TRIM(SUBSTITUTE(AQ93,CHAR(160),""))),0),$AU93="Devis 3",IFERROR(VALUE(TRIM(SUBSTITUTE(AT93,CHAR(160),""))),0)),0)*IFERROR(VALUE(TRIM(SUBSTITUTE($AC93,CHAR(160),""))),0)=0,"",IFERROR(_xlfn.IFS($AU93="Devis 1",IFERROR(VALUE(TRIM(SUBSTITUTE(AN93,CHAR(160),""))),0),$AU93="Devis 2",IFERROR(VALUE(TRIM(SUBSTITUTE(AQ93,CHAR(160),""))),0),$AU93="Devis 3",IFERROR(VALUE(TRIM(SUBSTITUTE(AT93,CHAR(160),""))),0)),0)*IFERROR(VALUE(TRIM(SUBSTITUTE($AC93,CHAR(160),""))),0)))</f>
        <v/>
      </c>
      <c r="BC93" s="34"/>
      <c r="BD93" s="8" t="str" cm="1">
        <f t="array" ref="BD93">IF(OR(BB93="",AY93="",AZ93="",AW93="",BA93="",AX93=""),"",_xlfn.IFS((IFERROR(VALUE(TRIM(SUBSTITUTE(BB93,CHAR(160),""))),0))&gt;(IFERROR(VALUE(TRIM(SUBSTITUTE(AY93,CHAR(160),""))),0)),"KO : Le montant retenu TTC est supérieur au montant raisonnable TTC. Merci de revoir la ligne de dépense ou plafonner son montant.",(IFERROR(VALUE(TRIM(SUBSTITUTE(AZ93,CHAR(160),""))),0))&gt;(IFERROR(VALUE(TRIM(SUBSTITUTE(AW93,CHAR(160),""))),0)),"Attention : Le montant retenu HT est supérieur au montant HT raisonnable. Merci de revoir la ligne de dépense, plafonner son montant, ou justifier la reventillation HT / TVA.",(IFERROR(VALUE(TRIM(SUBSTITUTE(BA93,CHAR(160),""))),0))&gt;(IFERROR(VALUE(TRIM(SUBSTITUTE(AX93,CHAR(160),""))),0)),"Attention : Le montant TVA retenu est supérieur au montant TVA raisonnable. Merci de revoir la ligne de dépense, plafonner son montant, ou justifier la reventillation HT / TVA.",(IFERROR(VALUE(TRIM(SUBSTITUTE(BB93,CHAR(160),""))),0))=0,"",(IFERROR(VALUE(TRIM(SUBSTITUTE(AY93,CHAR(160),""))),0))=(IFERROR(VALUE(TRIM(SUBSTITUTE(BB93,CHAR(160),""))),0)),"OK",(IFERROR(VALUE(TRIM(SUBSTITUTE(AY93,CHAR(160),""))),0))&gt;(IFERROR(VALUE(TRIM(SUBSTITUTE(BB93,CHAR(160),""))),0))," OK : Montant instruit inférieur au montant raisonnable.",TRUE,""))</f>
        <v/>
      </c>
      <c r="BE93" s="139" t="str" cm="1">
        <f t="array" ref="BE93">IF(OR(BB93="",Y93="",AZ93="",W93="",BA93="",X93=""),"",_xlfn.IFS((IFERROR(VALUE(TRIM(SUBSTITUTE(BB93,CHAR(160),""))),0))&gt;(IFERROR(VALUE(TRIM(SUBSTITUTE(Y93,CHAR(160),""))),0)),"KO : Le montant retenu TTC est supérieur au montant présenté TTC. Merci de revoir la ligne de dépense ou plafonner son montant.",(IFERROR(VALUE(TRIM(SUBSTITUTE(AZ93,CHAR(160),""))),0))&gt;(IFERROR(VALUE(TRIM(SUBSTITUTE(W93,CHAR(160),""))),0)),"Attention : Le montant retenu HT est supérieur au montant HT présenté. Merci de revoir la ligne de dépense,plafonner son montant,ou justifier la reventillation HT/TVA.",(IFERROR(VALUE(TRIM(SUBSTITUTE(BA93,CHAR(160),""))),0))&gt;(IFERROR(VALUE(TRIM(SUBSTITUTE(X93,CHAR(160),""))),0)),"Attention : Le montant TVA retenu est supérieur au montant TVA présenté. Merci de revoir la ligne de dépense,plafonner son montant,ou justifier la reventillation HT/TVA.",(IFERROR(VALUE(TRIM(SUBSTITUTE(Y93,CHAR(160),""))),0))=0,"",(IFERROR(VALUE(TRIM(SUBSTITUTE(BB93,CHAR(160),""))),0))=(IFERROR(VALUE(TRIM(SUBSTITUTE(Y93,CHAR(160),""))),0)),"OK",
OR((IFERROR(VALUE(TRIM(SUBSTITUTE(BB93,CHAR(160),""))),0))=0,(IFERROR(VALUE(TRIM(SUBSTITUTE(AZ93,CHAR(160),""))),0))=0),"Attention : montant présenté entièrement écarté",(IFERROR(VALUE(TRIM(SUBSTITUTE(BB93,CHAR(160),""))),0))&lt;(IFERROR(VALUE(TRIM(SUBSTITUTE(Y93,CHAR(160),""))),0)),"Attention : montant présenté partiellement écarté",TRUE,""))</f>
        <v/>
      </c>
      <c r="BF93" s="33" t="str">
        <f t="shared" si="87"/>
        <v/>
      </c>
      <c r="BG93" s="33" t="str">
        <f t="shared" si="88"/>
        <v/>
      </c>
      <c r="BH93" s="10" t="str">
        <f t="shared" si="89"/>
        <v/>
      </c>
    </row>
    <row r="94" spans="1:60" ht="15" customHeight="1">
      <c r="A94" s="52">
        <v>83</v>
      </c>
      <c r="B94" s="539"/>
      <c r="C94" s="117"/>
      <c r="D94" s="118"/>
      <c r="E94" s="117"/>
      <c r="F94" s="117"/>
      <c r="G94" s="117"/>
      <c r="H94" s="117"/>
      <c r="I94" s="117"/>
      <c r="J94" s="117"/>
      <c r="K94" s="117"/>
      <c r="L94" s="117"/>
      <c r="M94" s="100"/>
      <c r="N94" s="4"/>
      <c r="O94" s="27" t="str">
        <f t="shared" si="60"/>
        <v/>
      </c>
      <c r="P94" s="5"/>
      <c r="Q94" s="4"/>
      <c r="R94" s="27" t="str">
        <f t="shared" si="61"/>
        <v/>
      </c>
      <c r="S94" s="6"/>
      <c r="T94" s="4"/>
      <c r="U94" s="101" t="str">
        <f t="shared" si="62"/>
        <v/>
      </c>
      <c r="V94" s="110"/>
      <c r="W94" s="109" t="str" cm="1">
        <f t="array" ref="W94">IF((_xlfn.IFS(TRIM(SUBSTITUTE(V94,CHAR(160),""))="Devis 1",IFERROR(VALUE(TRIM(SUBSTITUTE(M94,CHAR(160),""))),0),TRIM(SUBSTITUTE(V94,CHAR(160),""))="Devis 2",IFERROR(VALUE(TRIM(SUBSTITUTE(P94,CHAR(160),""))),0),TRIM(SUBSTITUTE(V94,CHAR(160),""))="Devis 3",IFERROR(VALUE(TRIM(SUBSTITUTE(S94,CHAR(160),""))),0),TRUE,0)*IFERROR(VALUE(TRIM(SUBSTITUTE(D94,CHAR(160),""))),0))=0,"",_xlfn.IFS(TRIM(SUBSTITUTE(V94,CHAR(160),""))="Devis 1",IFERROR(VALUE(TRIM(SUBSTITUTE(M94,CHAR(160),""))),0),TRIM(SUBSTITUTE(V94,CHAR(160),""))="Devis 2",IFERROR(VALUE(TRIM(SUBSTITUTE(P94,CHAR(160),""))),0),TRIM(SUBSTITUTE(V94,CHAR(160),""))="Devis 3",IFERROR(VALUE(TRIM(SUBSTITUTE(S94,CHAR(160),""))),0),TRUE,0)*IFERROR(VALUE(TRIM(SUBSTITUTE(D94,CHAR(160),""))),0))</f>
        <v/>
      </c>
      <c r="X94" s="54" t="str" cm="1">
        <f t="array" ref="X94">IF(_xlfn.IFS(TRIM(SUBSTITUTE(V94,CHAR(160),""))="Devis 1",IFERROR(VALUE(TRIM(SUBSTITUTE(N94,CHAR(160),""))),0),TRIM(SUBSTITUTE(V94,CHAR(160),""))="Devis 2",IFERROR(VALUE(TRIM(SUBSTITUTE(Q94,CHAR(160),""))),0),TRIM(SUBSTITUTE(V94,CHAR(160),""))="Devis 3",IFERROR(VALUE(TRIM(SUBSTITUTE(T94,CHAR(160),""))),0),TRUE,0)*IFERROR(VALUE(TRIM(SUBSTITUTE(D94,CHAR(160),""))),0)=0,IF(W94&lt;&gt;"",0,""),_xlfn.IFS(TRIM(SUBSTITUTE(V94,CHAR(160),""))="Devis 1",IFERROR(VALUE(TRIM(SUBSTITUTE(N94,CHAR(160),""))),0),TRIM(SUBSTITUTE(V94,CHAR(160),""))="Devis 2",IFERROR(VALUE(TRIM(SUBSTITUTE(Q94,CHAR(160),""))),0),TRIM(SUBSTITUTE(V94,CHAR(160),""))="Devis 3",IFERROR(VALUE(TRIM(SUBSTITUTE(T94,CHAR(160),""))),0),TRUE,0)*IFERROR(VALUE(TRIM(SUBSTITUTE(D94,CHAR(160),""))),0))</f>
        <v/>
      </c>
      <c r="Y94" s="112" t="str">
        <f t="shared" si="63"/>
        <v/>
      </c>
      <c r="Z94" s="113"/>
      <c r="AA94" s="130" t="str">
        <f t="shared" si="64"/>
        <v/>
      </c>
      <c r="AB94" s="130" t="str">
        <f t="shared" si="65"/>
        <v/>
      </c>
      <c r="AC94" s="130" t="str">
        <f t="shared" si="66"/>
        <v/>
      </c>
      <c r="AD94" s="130" t="str">
        <f t="shared" si="67"/>
        <v/>
      </c>
      <c r="AE94" s="130" t="str">
        <f t="shared" si="68"/>
        <v/>
      </c>
      <c r="AF94" s="130" t="str">
        <f t="shared" si="69"/>
        <v/>
      </c>
      <c r="AG94" s="130" t="str">
        <f t="shared" si="70"/>
        <v/>
      </c>
      <c r="AH94" s="130" t="str">
        <f t="shared" si="71"/>
        <v/>
      </c>
      <c r="AI94" s="130"/>
      <c r="AJ94" s="130" t="str">
        <f t="shared" si="72"/>
        <v/>
      </c>
      <c r="AK94" s="130" t="str">
        <f t="shared" si="73"/>
        <v/>
      </c>
      <c r="AL94" s="29" t="str">
        <f t="shared" si="74"/>
        <v/>
      </c>
      <c r="AM94" s="9" t="str">
        <f t="shared" si="75"/>
        <v/>
      </c>
      <c r="AN94" s="27" t="str">
        <f t="shared" si="76"/>
        <v/>
      </c>
      <c r="AO94" s="30" t="str">
        <f t="shared" si="77"/>
        <v/>
      </c>
      <c r="AP94" s="9" t="str">
        <f t="shared" si="78"/>
        <v/>
      </c>
      <c r="AQ94" s="27" t="str">
        <f t="shared" si="79"/>
        <v/>
      </c>
      <c r="AR94" s="31" t="str">
        <f t="shared" si="80"/>
        <v/>
      </c>
      <c r="AS94" s="9" t="str">
        <f t="shared" si="81"/>
        <v/>
      </c>
      <c r="AT94" s="32" t="str">
        <f t="shared" si="82"/>
        <v/>
      </c>
      <c r="AU94" s="28" t="str">
        <f t="shared" si="83"/>
        <v/>
      </c>
      <c r="AV94" s="136"/>
      <c r="AW94" s="33" t="str">
        <f t="shared" si="84"/>
        <v/>
      </c>
      <c r="AX94" s="33" t="str">
        <f t="shared" si="85"/>
        <v/>
      </c>
      <c r="AY94" s="33" t="str">
        <f t="shared" si="86"/>
        <v/>
      </c>
      <c r="AZ94" s="55" t="str" cm="1">
        <f t="array" ref="AZ94">IF($AC94="","",IF((IFERROR(_xlfn.IFS($AU94="Devis 1",(IFERROR(VALUE(TRIM(SUBSTITUTE(AL94,CHAR(160),""))),0)),$AU94="Devis 2",(IFERROR(VALUE(TRIM(SUBSTITUTE(AO94,CHAR(160),""))),0)),$AU94="Devis 3",(IFERROR(VALUE(TRIM(SUBSTITUTE(AR94,CHAR(160),""))),0))),0))*(IFERROR(VALUE(TRIM(SUBSTITUTE($AC94,CHAR(160),""))),0))=0,"",(IFERROR(_xlfn.IFS($AU94="Devis 1",(IFERROR(VALUE(TRIM(SUBSTITUTE(AL94,CHAR(160),""))),0)),$AU94="Devis 2",(IFERROR(VALUE(TRIM(SUBSTITUTE(AO94,CHAR(160),""))),0)),$AU94="Devis 3",(IFERROR(VALUE(TRIM(SUBSTITUTE(AR94,CHAR(160),""))),0))),0))*(IFERROR(VALUE(TRIM(SUBSTITUTE($AC94,CHAR(160),""))),0))))</f>
        <v/>
      </c>
      <c r="BA94" s="55" t="str" cm="1">
        <f t="array" ref="BA94">IF($AC94="","",IF((IFERROR(_xlfn.IFS(TRIM(SUBSTITUTE($AU94,CHAR(160),""))="Devis 1", IFERROR(VALUE(TRIM(SUBSTITUTE(AM94,CHAR(160),""))),0),TRIM(SUBSTITUTE($AU94,CHAR(160),""))="Devis 2", IFERROR(VALUE(TRIM(SUBSTITUTE(AP94,CHAR(160),""))),0),TRIM(SUBSTITUTE($AU94,CHAR(160),""))="Devis 3", IFERROR(VALUE(TRIM(SUBSTITUTE(AS94,CHAR(160),""))),0)),0) * IFERROR(VALUE(TRIM(SUBSTITUTE($AC94,CHAR(160),""))),0)) = 0,IF(AZ94&lt;&gt;"",0,""),(IFERROR(_xlfn.IFS(TRIM(SUBSTITUTE($AU94,CHAR(160),""))="Devis 1", IFERROR(VALUE(TRIM(SUBSTITUTE(AM94,CHAR(160),""))),0),TRIM(SUBSTITUTE($AU94,CHAR(160),""))="Devis 2", IFERROR(VALUE(TRIM(SUBSTITUTE(AP94,CHAR(160),""))),0),TRIM(SUBSTITUTE($AU94,CHAR(160),""))="Devis 3", IFERROR(VALUE(TRIM(SUBSTITUTE(AS94,CHAR(160),""))),0)),0) * IFERROR(VALUE(TRIM(SUBSTITUTE($AC94,CHAR(160),""))),0))))</f>
        <v/>
      </c>
      <c r="BB94" s="55" t="str" cm="1">
        <f t="array" ref="BB94">IF($AC94="","",IF(IFERROR(_xlfn.IFS($AU94="Devis 1",IFERROR(VALUE(TRIM(SUBSTITUTE(AN94,CHAR(160),""))),0),$AU94="Devis 2",IFERROR(VALUE(TRIM(SUBSTITUTE(AQ94,CHAR(160),""))),0),$AU94="Devis 3",IFERROR(VALUE(TRIM(SUBSTITUTE(AT94,CHAR(160),""))),0)),0)*IFERROR(VALUE(TRIM(SUBSTITUTE($AC94,CHAR(160),""))),0)=0,"",IFERROR(_xlfn.IFS($AU94="Devis 1",IFERROR(VALUE(TRIM(SUBSTITUTE(AN94,CHAR(160),""))),0),$AU94="Devis 2",IFERROR(VALUE(TRIM(SUBSTITUTE(AQ94,CHAR(160),""))),0),$AU94="Devis 3",IFERROR(VALUE(TRIM(SUBSTITUTE(AT94,CHAR(160),""))),0)),0)*IFERROR(VALUE(TRIM(SUBSTITUTE($AC94,CHAR(160),""))),0)))</f>
        <v/>
      </c>
      <c r="BC94" s="34"/>
      <c r="BD94" s="8" t="str" cm="1">
        <f t="array" ref="BD94">IF(OR(BB94="",AY94="",AZ94="",AW94="",BA94="",AX94=""),"",_xlfn.IFS((IFERROR(VALUE(TRIM(SUBSTITUTE(BB94,CHAR(160),""))),0))&gt;(IFERROR(VALUE(TRIM(SUBSTITUTE(AY94,CHAR(160),""))),0)),"KO : Le montant retenu TTC est supérieur au montant raisonnable TTC. Merci de revoir la ligne de dépense ou plafonner son montant.",(IFERROR(VALUE(TRIM(SUBSTITUTE(AZ94,CHAR(160),""))),0))&gt;(IFERROR(VALUE(TRIM(SUBSTITUTE(AW94,CHAR(160),""))),0)),"Attention : Le montant retenu HT est supérieur au montant HT raisonnable. Merci de revoir la ligne de dépense, plafonner son montant, ou justifier la reventillation HT / TVA.",(IFERROR(VALUE(TRIM(SUBSTITUTE(BA94,CHAR(160),""))),0))&gt;(IFERROR(VALUE(TRIM(SUBSTITUTE(AX94,CHAR(160),""))),0)),"Attention : Le montant TVA retenu est supérieur au montant TVA raisonnable. Merci de revoir la ligne de dépense, plafonner son montant, ou justifier la reventillation HT / TVA.",(IFERROR(VALUE(TRIM(SUBSTITUTE(BB94,CHAR(160),""))),0))=0,"",(IFERROR(VALUE(TRIM(SUBSTITUTE(AY94,CHAR(160),""))),0))=(IFERROR(VALUE(TRIM(SUBSTITUTE(BB94,CHAR(160),""))),0)),"OK",(IFERROR(VALUE(TRIM(SUBSTITUTE(AY94,CHAR(160),""))),0))&gt;(IFERROR(VALUE(TRIM(SUBSTITUTE(BB94,CHAR(160),""))),0))," OK : Montant instruit inférieur au montant raisonnable.",TRUE,""))</f>
        <v/>
      </c>
      <c r="BE94" s="139" t="str" cm="1">
        <f t="array" ref="BE94">IF(OR(BB94="",Y94="",AZ94="",W94="",BA94="",X94=""),"",_xlfn.IFS((IFERROR(VALUE(TRIM(SUBSTITUTE(BB94,CHAR(160),""))),0))&gt;(IFERROR(VALUE(TRIM(SUBSTITUTE(Y94,CHAR(160),""))),0)),"KO : Le montant retenu TTC est supérieur au montant présenté TTC. Merci de revoir la ligne de dépense ou plafonner son montant.",(IFERROR(VALUE(TRIM(SUBSTITUTE(AZ94,CHAR(160),""))),0))&gt;(IFERROR(VALUE(TRIM(SUBSTITUTE(W94,CHAR(160),""))),0)),"Attention : Le montant retenu HT est supérieur au montant HT présenté. Merci de revoir la ligne de dépense,plafonner son montant,ou justifier la reventillation HT/TVA.",(IFERROR(VALUE(TRIM(SUBSTITUTE(BA94,CHAR(160),""))),0))&gt;(IFERROR(VALUE(TRIM(SUBSTITUTE(X94,CHAR(160),""))),0)),"Attention : Le montant TVA retenu est supérieur au montant TVA présenté. Merci de revoir la ligne de dépense,plafonner son montant,ou justifier la reventillation HT/TVA.",(IFERROR(VALUE(TRIM(SUBSTITUTE(Y94,CHAR(160),""))),0))=0,"",(IFERROR(VALUE(TRIM(SUBSTITUTE(BB94,CHAR(160),""))),0))=(IFERROR(VALUE(TRIM(SUBSTITUTE(Y94,CHAR(160),""))),0)),"OK",
OR((IFERROR(VALUE(TRIM(SUBSTITUTE(BB94,CHAR(160),""))),0))=0,(IFERROR(VALUE(TRIM(SUBSTITUTE(AZ94,CHAR(160),""))),0))=0),"Attention : montant présenté entièrement écarté",(IFERROR(VALUE(TRIM(SUBSTITUTE(BB94,CHAR(160),""))),0))&lt;(IFERROR(VALUE(TRIM(SUBSTITUTE(Y94,CHAR(160),""))),0)),"Attention : montant présenté partiellement écarté",TRUE,""))</f>
        <v/>
      </c>
      <c r="BF94" s="33" t="str">
        <f t="shared" si="87"/>
        <v/>
      </c>
      <c r="BG94" s="33" t="str">
        <f t="shared" si="88"/>
        <v/>
      </c>
      <c r="BH94" s="10" t="str">
        <f t="shared" si="89"/>
        <v/>
      </c>
    </row>
    <row r="95" spans="1:60" ht="15" customHeight="1">
      <c r="A95" s="52">
        <v>84</v>
      </c>
      <c r="B95" s="539"/>
      <c r="C95" s="117"/>
      <c r="D95" s="118"/>
      <c r="E95" s="117"/>
      <c r="F95" s="117"/>
      <c r="G95" s="117"/>
      <c r="H95" s="117"/>
      <c r="I95" s="117"/>
      <c r="J95" s="117"/>
      <c r="K95" s="117"/>
      <c r="L95" s="117"/>
      <c r="M95" s="100"/>
      <c r="N95" s="4"/>
      <c r="O95" s="27" t="str">
        <f t="shared" si="60"/>
        <v/>
      </c>
      <c r="P95" s="5"/>
      <c r="Q95" s="4"/>
      <c r="R95" s="27" t="str">
        <f t="shared" si="61"/>
        <v/>
      </c>
      <c r="S95" s="6"/>
      <c r="T95" s="4"/>
      <c r="U95" s="101" t="str">
        <f t="shared" si="62"/>
        <v/>
      </c>
      <c r="V95" s="110"/>
      <c r="W95" s="109" t="str" cm="1">
        <f t="array" ref="W95">IF((_xlfn.IFS(TRIM(SUBSTITUTE(V95,CHAR(160),""))="Devis 1",IFERROR(VALUE(TRIM(SUBSTITUTE(M95,CHAR(160),""))),0),TRIM(SUBSTITUTE(V95,CHAR(160),""))="Devis 2",IFERROR(VALUE(TRIM(SUBSTITUTE(P95,CHAR(160),""))),0),TRIM(SUBSTITUTE(V95,CHAR(160),""))="Devis 3",IFERROR(VALUE(TRIM(SUBSTITUTE(S95,CHAR(160),""))),0),TRUE,0)*IFERROR(VALUE(TRIM(SUBSTITUTE(D95,CHAR(160),""))),0))=0,"",_xlfn.IFS(TRIM(SUBSTITUTE(V95,CHAR(160),""))="Devis 1",IFERROR(VALUE(TRIM(SUBSTITUTE(M95,CHAR(160),""))),0),TRIM(SUBSTITUTE(V95,CHAR(160),""))="Devis 2",IFERROR(VALUE(TRIM(SUBSTITUTE(P95,CHAR(160),""))),0),TRIM(SUBSTITUTE(V95,CHAR(160),""))="Devis 3",IFERROR(VALUE(TRIM(SUBSTITUTE(S95,CHAR(160),""))),0),TRUE,0)*IFERROR(VALUE(TRIM(SUBSTITUTE(D95,CHAR(160),""))),0))</f>
        <v/>
      </c>
      <c r="X95" s="54" t="str" cm="1">
        <f t="array" ref="X95">IF(_xlfn.IFS(TRIM(SUBSTITUTE(V95,CHAR(160),""))="Devis 1",IFERROR(VALUE(TRIM(SUBSTITUTE(N95,CHAR(160),""))),0),TRIM(SUBSTITUTE(V95,CHAR(160),""))="Devis 2",IFERROR(VALUE(TRIM(SUBSTITUTE(Q95,CHAR(160),""))),0),TRIM(SUBSTITUTE(V95,CHAR(160),""))="Devis 3",IFERROR(VALUE(TRIM(SUBSTITUTE(T95,CHAR(160),""))),0),TRUE,0)*IFERROR(VALUE(TRIM(SUBSTITUTE(D95,CHAR(160),""))),0)=0,IF(W95&lt;&gt;"",0,""),_xlfn.IFS(TRIM(SUBSTITUTE(V95,CHAR(160),""))="Devis 1",IFERROR(VALUE(TRIM(SUBSTITUTE(N95,CHAR(160),""))),0),TRIM(SUBSTITUTE(V95,CHAR(160),""))="Devis 2",IFERROR(VALUE(TRIM(SUBSTITUTE(Q95,CHAR(160),""))),0),TRIM(SUBSTITUTE(V95,CHAR(160),""))="Devis 3",IFERROR(VALUE(TRIM(SUBSTITUTE(T95,CHAR(160),""))),0),TRUE,0)*IFERROR(VALUE(TRIM(SUBSTITUTE(D95,CHAR(160),""))),0))</f>
        <v/>
      </c>
      <c r="Y95" s="112" t="str">
        <f t="shared" si="63"/>
        <v/>
      </c>
      <c r="Z95" s="113"/>
      <c r="AA95" s="130" t="str">
        <f t="shared" si="64"/>
        <v/>
      </c>
      <c r="AB95" s="130" t="str">
        <f t="shared" si="65"/>
        <v/>
      </c>
      <c r="AC95" s="130" t="str">
        <f t="shared" si="66"/>
        <v/>
      </c>
      <c r="AD95" s="130" t="str">
        <f t="shared" si="67"/>
        <v/>
      </c>
      <c r="AE95" s="130" t="str">
        <f t="shared" si="68"/>
        <v/>
      </c>
      <c r="AF95" s="130" t="str">
        <f t="shared" si="69"/>
        <v/>
      </c>
      <c r="AG95" s="130" t="str">
        <f t="shared" si="70"/>
        <v/>
      </c>
      <c r="AH95" s="130" t="str">
        <f t="shared" si="71"/>
        <v/>
      </c>
      <c r="AI95" s="130"/>
      <c r="AJ95" s="130" t="str">
        <f t="shared" si="72"/>
        <v/>
      </c>
      <c r="AK95" s="130" t="str">
        <f t="shared" si="73"/>
        <v/>
      </c>
      <c r="AL95" s="29" t="str">
        <f t="shared" si="74"/>
        <v/>
      </c>
      <c r="AM95" s="9" t="str">
        <f t="shared" si="75"/>
        <v/>
      </c>
      <c r="AN95" s="27" t="str">
        <f t="shared" si="76"/>
        <v/>
      </c>
      <c r="AO95" s="30" t="str">
        <f t="shared" si="77"/>
        <v/>
      </c>
      <c r="AP95" s="9" t="str">
        <f t="shared" si="78"/>
        <v/>
      </c>
      <c r="AQ95" s="27" t="str">
        <f t="shared" si="79"/>
        <v/>
      </c>
      <c r="AR95" s="31" t="str">
        <f t="shared" si="80"/>
        <v/>
      </c>
      <c r="AS95" s="9" t="str">
        <f t="shared" si="81"/>
        <v/>
      </c>
      <c r="AT95" s="32" t="str">
        <f t="shared" si="82"/>
        <v/>
      </c>
      <c r="AU95" s="28" t="str">
        <f t="shared" si="83"/>
        <v/>
      </c>
      <c r="AV95" s="136"/>
      <c r="AW95" s="33" t="str">
        <f t="shared" si="84"/>
        <v/>
      </c>
      <c r="AX95" s="33" t="str">
        <f t="shared" si="85"/>
        <v/>
      </c>
      <c r="AY95" s="33" t="str">
        <f t="shared" si="86"/>
        <v/>
      </c>
      <c r="AZ95" s="55" t="str" cm="1">
        <f t="array" ref="AZ95">IF($AC95="","",IF((IFERROR(_xlfn.IFS($AU95="Devis 1",(IFERROR(VALUE(TRIM(SUBSTITUTE(AL95,CHAR(160),""))),0)),$AU95="Devis 2",(IFERROR(VALUE(TRIM(SUBSTITUTE(AO95,CHAR(160),""))),0)),$AU95="Devis 3",(IFERROR(VALUE(TRIM(SUBSTITUTE(AR95,CHAR(160),""))),0))),0))*(IFERROR(VALUE(TRIM(SUBSTITUTE($AC95,CHAR(160),""))),0))=0,"",(IFERROR(_xlfn.IFS($AU95="Devis 1",(IFERROR(VALUE(TRIM(SUBSTITUTE(AL95,CHAR(160),""))),0)),$AU95="Devis 2",(IFERROR(VALUE(TRIM(SUBSTITUTE(AO95,CHAR(160),""))),0)),$AU95="Devis 3",(IFERROR(VALUE(TRIM(SUBSTITUTE(AR95,CHAR(160),""))),0))),0))*(IFERROR(VALUE(TRIM(SUBSTITUTE($AC95,CHAR(160),""))),0))))</f>
        <v/>
      </c>
      <c r="BA95" s="55" t="str" cm="1">
        <f t="array" ref="BA95">IF($AC95="","",IF((IFERROR(_xlfn.IFS(TRIM(SUBSTITUTE($AU95,CHAR(160),""))="Devis 1", IFERROR(VALUE(TRIM(SUBSTITUTE(AM95,CHAR(160),""))),0),TRIM(SUBSTITUTE($AU95,CHAR(160),""))="Devis 2", IFERROR(VALUE(TRIM(SUBSTITUTE(AP95,CHAR(160),""))),0),TRIM(SUBSTITUTE($AU95,CHAR(160),""))="Devis 3", IFERROR(VALUE(TRIM(SUBSTITUTE(AS95,CHAR(160),""))),0)),0) * IFERROR(VALUE(TRIM(SUBSTITUTE($AC95,CHAR(160),""))),0)) = 0,IF(AZ95&lt;&gt;"",0,""),(IFERROR(_xlfn.IFS(TRIM(SUBSTITUTE($AU95,CHAR(160),""))="Devis 1", IFERROR(VALUE(TRIM(SUBSTITUTE(AM95,CHAR(160),""))),0),TRIM(SUBSTITUTE($AU95,CHAR(160),""))="Devis 2", IFERROR(VALUE(TRIM(SUBSTITUTE(AP95,CHAR(160),""))),0),TRIM(SUBSTITUTE($AU95,CHAR(160),""))="Devis 3", IFERROR(VALUE(TRIM(SUBSTITUTE(AS95,CHAR(160),""))),0)),0) * IFERROR(VALUE(TRIM(SUBSTITUTE($AC95,CHAR(160),""))),0))))</f>
        <v/>
      </c>
      <c r="BB95" s="55" t="str" cm="1">
        <f t="array" ref="BB95">IF($AC95="","",IF(IFERROR(_xlfn.IFS($AU95="Devis 1",IFERROR(VALUE(TRIM(SUBSTITUTE(AN95,CHAR(160),""))),0),$AU95="Devis 2",IFERROR(VALUE(TRIM(SUBSTITUTE(AQ95,CHAR(160),""))),0),$AU95="Devis 3",IFERROR(VALUE(TRIM(SUBSTITUTE(AT95,CHAR(160),""))),0)),0)*IFERROR(VALUE(TRIM(SUBSTITUTE($AC95,CHAR(160),""))),0)=0,"",IFERROR(_xlfn.IFS($AU95="Devis 1",IFERROR(VALUE(TRIM(SUBSTITUTE(AN95,CHAR(160),""))),0),$AU95="Devis 2",IFERROR(VALUE(TRIM(SUBSTITUTE(AQ95,CHAR(160),""))),0),$AU95="Devis 3",IFERROR(VALUE(TRIM(SUBSTITUTE(AT95,CHAR(160),""))),0)),0)*IFERROR(VALUE(TRIM(SUBSTITUTE($AC95,CHAR(160),""))),0)))</f>
        <v/>
      </c>
      <c r="BC95" s="34"/>
      <c r="BD95" s="8" t="str" cm="1">
        <f t="array" ref="BD95">IF(OR(BB95="",AY95="",AZ95="",AW95="",BA95="",AX95=""),"",_xlfn.IFS((IFERROR(VALUE(TRIM(SUBSTITUTE(BB95,CHAR(160),""))),0))&gt;(IFERROR(VALUE(TRIM(SUBSTITUTE(AY95,CHAR(160),""))),0)),"KO : Le montant retenu TTC est supérieur au montant raisonnable TTC. Merci de revoir la ligne de dépense ou plafonner son montant.",(IFERROR(VALUE(TRIM(SUBSTITUTE(AZ95,CHAR(160),""))),0))&gt;(IFERROR(VALUE(TRIM(SUBSTITUTE(AW95,CHAR(160),""))),0)),"Attention : Le montant retenu HT est supérieur au montant HT raisonnable. Merci de revoir la ligne de dépense, plafonner son montant, ou justifier la reventillation HT / TVA.",(IFERROR(VALUE(TRIM(SUBSTITUTE(BA95,CHAR(160),""))),0))&gt;(IFERROR(VALUE(TRIM(SUBSTITUTE(AX95,CHAR(160),""))),0)),"Attention : Le montant TVA retenu est supérieur au montant TVA raisonnable. Merci de revoir la ligne de dépense, plafonner son montant, ou justifier la reventillation HT / TVA.",(IFERROR(VALUE(TRIM(SUBSTITUTE(BB95,CHAR(160),""))),0))=0,"",(IFERROR(VALUE(TRIM(SUBSTITUTE(AY95,CHAR(160),""))),0))=(IFERROR(VALUE(TRIM(SUBSTITUTE(BB95,CHAR(160),""))),0)),"OK",(IFERROR(VALUE(TRIM(SUBSTITUTE(AY95,CHAR(160),""))),0))&gt;(IFERROR(VALUE(TRIM(SUBSTITUTE(BB95,CHAR(160),""))),0))," OK : Montant instruit inférieur au montant raisonnable.",TRUE,""))</f>
        <v/>
      </c>
      <c r="BE95" s="139" t="str" cm="1">
        <f t="array" ref="BE95">IF(OR(BB95="",Y95="",AZ95="",W95="",BA95="",X95=""),"",_xlfn.IFS((IFERROR(VALUE(TRIM(SUBSTITUTE(BB95,CHAR(160),""))),0))&gt;(IFERROR(VALUE(TRIM(SUBSTITUTE(Y95,CHAR(160),""))),0)),"KO : Le montant retenu TTC est supérieur au montant présenté TTC. Merci de revoir la ligne de dépense ou plafonner son montant.",(IFERROR(VALUE(TRIM(SUBSTITUTE(AZ95,CHAR(160),""))),0))&gt;(IFERROR(VALUE(TRIM(SUBSTITUTE(W95,CHAR(160),""))),0)),"Attention : Le montant retenu HT est supérieur au montant HT présenté. Merci de revoir la ligne de dépense,plafonner son montant,ou justifier la reventillation HT/TVA.",(IFERROR(VALUE(TRIM(SUBSTITUTE(BA95,CHAR(160),""))),0))&gt;(IFERROR(VALUE(TRIM(SUBSTITUTE(X95,CHAR(160),""))),0)),"Attention : Le montant TVA retenu est supérieur au montant TVA présenté. Merci de revoir la ligne de dépense,plafonner son montant,ou justifier la reventillation HT/TVA.",(IFERROR(VALUE(TRIM(SUBSTITUTE(Y95,CHAR(160),""))),0))=0,"",(IFERROR(VALUE(TRIM(SUBSTITUTE(BB95,CHAR(160),""))),0))=(IFERROR(VALUE(TRIM(SUBSTITUTE(Y95,CHAR(160),""))),0)),"OK",
OR((IFERROR(VALUE(TRIM(SUBSTITUTE(BB95,CHAR(160),""))),0))=0,(IFERROR(VALUE(TRIM(SUBSTITUTE(AZ95,CHAR(160),""))),0))=0),"Attention : montant présenté entièrement écarté",(IFERROR(VALUE(TRIM(SUBSTITUTE(BB95,CHAR(160),""))),0))&lt;(IFERROR(VALUE(TRIM(SUBSTITUTE(Y95,CHAR(160),""))),0)),"Attention : montant présenté partiellement écarté",TRUE,""))</f>
        <v/>
      </c>
      <c r="BF95" s="33" t="str">
        <f t="shared" si="87"/>
        <v/>
      </c>
      <c r="BG95" s="33" t="str">
        <f t="shared" si="88"/>
        <v/>
      </c>
      <c r="BH95" s="10" t="str">
        <f t="shared" si="89"/>
        <v/>
      </c>
    </row>
    <row r="96" spans="1:60" ht="15" customHeight="1">
      <c r="A96" s="52">
        <v>85</v>
      </c>
      <c r="B96" s="539"/>
      <c r="C96" s="117"/>
      <c r="D96" s="118"/>
      <c r="E96" s="117"/>
      <c r="F96" s="117"/>
      <c r="G96" s="117"/>
      <c r="H96" s="117"/>
      <c r="I96" s="117"/>
      <c r="J96" s="117"/>
      <c r="K96" s="117"/>
      <c r="L96" s="117"/>
      <c r="M96" s="100"/>
      <c r="N96" s="4"/>
      <c r="O96" s="27" t="str">
        <f t="shared" si="60"/>
        <v/>
      </c>
      <c r="P96" s="5"/>
      <c r="Q96" s="4"/>
      <c r="R96" s="27" t="str">
        <f t="shared" si="61"/>
        <v/>
      </c>
      <c r="S96" s="6"/>
      <c r="T96" s="4"/>
      <c r="U96" s="101" t="str">
        <f t="shared" si="62"/>
        <v/>
      </c>
      <c r="V96" s="110"/>
      <c r="W96" s="109" t="str" cm="1">
        <f t="array" ref="W96">IF((_xlfn.IFS(TRIM(SUBSTITUTE(V96,CHAR(160),""))="Devis 1",IFERROR(VALUE(TRIM(SUBSTITUTE(M96,CHAR(160),""))),0),TRIM(SUBSTITUTE(V96,CHAR(160),""))="Devis 2",IFERROR(VALUE(TRIM(SUBSTITUTE(P96,CHAR(160),""))),0),TRIM(SUBSTITUTE(V96,CHAR(160),""))="Devis 3",IFERROR(VALUE(TRIM(SUBSTITUTE(S96,CHAR(160),""))),0),TRUE,0)*IFERROR(VALUE(TRIM(SUBSTITUTE(D96,CHAR(160),""))),0))=0,"",_xlfn.IFS(TRIM(SUBSTITUTE(V96,CHAR(160),""))="Devis 1",IFERROR(VALUE(TRIM(SUBSTITUTE(M96,CHAR(160),""))),0),TRIM(SUBSTITUTE(V96,CHAR(160),""))="Devis 2",IFERROR(VALUE(TRIM(SUBSTITUTE(P96,CHAR(160),""))),0),TRIM(SUBSTITUTE(V96,CHAR(160),""))="Devis 3",IFERROR(VALUE(TRIM(SUBSTITUTE(S96,CHAR(160),""))),0),TRUE,0)*IFERROR(VALUE(TRIM(SUBSTITUTE(D96,CHAR(160),""))),0))</f>
        <v/>
      </c>
      <c r="X96" s="54" t="str" cm="1">
        <f t="array" ref="X96">IF(_xlfn.IFS(TRIM(SUBSTITUTE(V96,CHAR(160),""))="Devis 1",IFERROR(VALUE(TRIM(SUBSTITUTE(N96,CHAR(160),""))),0),TRIM(SUBSTITUTE(V96,CHAR(160),""))="Devis 2",IFERROR(VALUE(TRIM(SUBSTITUTE(Q96,CHAR(160),""))),0),TRIM(SUBSTITUTE(V96,CHAR(160),""))="Devis 3",IFERROR(VALUE(TRIM(SUBSTITUTE(T96,CHAR(160),""))),0),TRUE,0)*IFERROR(VALUE(TRIM(SUBSTITUTE(D96,CHAR(160),""))),0)=0,IF(W96&lt;&gt;"",0,""),_xlfn.IFS(TRIM(SUBSTITUTE(V96,CHAR(160),""))="Devis 1",IFERROR(VALUE(TRIM(SUBSTITUTE(N96,CHAR(160),""))),0),TRIM(SUBSTITUTE(V96,CHAR(160),""))="Devis 2",IFERROR(VALUE(TRIM(SUBSTITUTE(Q96,CHAR(160),""))),0),TRIM(SUBSTITUTE(V96,CHAR(160),""))="Devis 3",IFERROR(VALUE(TRIM(SUBSTITUTE(T96,CHAR(160),""))),0),TRUE,0)*IFERROR(VALUE(TRIM(SUBSTITUTE(D96,CHAR(160),""))),0))</f>
        <v/>
      </c>
      <c r="Y96" s="112" t="str">
        <f t="shared" si="63"/>
        <v/>
      </c>
      <c r="Z96" s="113"/>
      <c r="AA96" s="130" t="str">
        <f t="shared" si="64"/>
        <v/>
      </c>
      <c r="AB96" s="130" t="str">
        <f t="shared" si="65"/>
        <v/>
      </c>
      <c r="AC96" s="130" t="str">
        <f t="shared" si="66"/>
        <v/>
      </c>
      <c r="AD96" s="130" t="str">
        <f t="shared" si="67"/>
        <v/>
      </c>
      <c r="AE96" s="130" t="str">
        <f t="shared" si="68"/>
        <v/>
      </c>
      <c r="AF96" s="130" t="str">
        <f t="shared" si="69"/>
        <v/>
      </c>
      <c r="AG96" s="130" t="str">
        <f t="shared" si="70"/>
        <v/>
      </c>
      <c r="AH96" s="130" t="str">
        <f t="shared" si="71"/>
        <v/>
      </c>
      <c r="AI96" s="130"/>
      <c r="AJ96" s="130" t="str">
        <f t="shared" si="72"/>
        <v/>
      </c>
      <c r="AK96" s="130" t="str">
        <f t="shared" si="73"/>
        <v/>
      </c>
      <c r="AL96" s="29" t="str">
        <f t="shared" si="74"/>
        <v/>
      </c>
      <c r="AM96" s="9" t="str">
        <f t="shared" si="75"/>
        <v/>
      </c>
      <c r="AN96" s="27" t="str">
        <f t="shared" si="76"/>
        <v/>
      </c>
      <c r="AO96" s="30" t="str">
        <f t="shared" si="77"/>
        <v/>
      </c>
      <c r="AP96" s="9" t="str">
        <f t="shared" si="78"/>
        <v/>
      </c>
      <c r="AQ96" s="27" t="str">
        <f t="shared" si="79"/>
        <v/>
      </c>
      <c r="AR96" s="31" t="str">
        <f t="shared" si="80"/>
        <v/>
      </c>
      <c r="AS96" s="9" t="str">
        <f t="shared" si="81"/>
        <v/>
      </c>
      <c r="AT96" s="32" t="str">
        <f t="shared" si="82"/>
        <v/>
      </c>
      <c r="AU96" s="28" t="str">
        <f t="shared" si="83"/>
        <v/>
      </c>
      <c r="AV96" s="136"/>
      <c r="AW96" s="33" t="str">
        <f t="shared" si="84"/>
        <v/>
      </c>
      <c r="AX96" s="33" t="str">
        <f t="shared" si="85"/>
        <v/>
      </c>
      <c r="AY96" s="33" t="str">
        <f t="shared" si="86"/>
        <v/>
      </c>
      <c r="AZ96" s="55" t="str" cm="1">
        <f t="array" ref="AZ96">IF($AC96="","",IF((IFERROR(_xlfn.IFS($AU96="Devis 1",(IFERROR(VALUE(TRIM(SUBSTITUTE(AL96,CHAR(160),""))),0)),$AU96="Devis 2",(IFERROR(VALUE(TRIM(SUBSTITUTE(AO96,CHAR(160),""))),0)),$AU96="Devis 3",(IFERROR(VALUE(TRIM(SUBSTITUTE(AR96,CHAR(160),""))),0))),0))*(IFERROR(VALUE(TRIM(SUBSTITUTE($AC96,CHAR(160),""))),0))=0,"",(IFERROR(_xlfn.IFS($AU96="Devis 1",(IFERROR(VALUE(TRIM(SUBSTITUTE(AL96,CHAR(160),""))),0)),$AU96="Devis 2",(IFERROR(VALUE(TRIM(SUBSTITUTE(AO96,CHAR(160),""))),0)),$AU96="Devis 3",(IFERROR(VALUE(TRIM(SUBSTITUTE(AR96,CHAR(160),""))),0))),0))*(IFERROR(VALUE(TRIM(SUBSTITUTE($AC96,CHAR(160),""))),0))))</f>
        <v/>
      </c>
      <c r="BA96" s="55" t="str" cm="1">
        <f t="array" ref="BA96">IF($AC96="","",IF((IFERROR(_xlfn.IFS(TRIM(SUBSTITUTE($AU96,CHAR(160),""))="Devis 1", IFERROR(VALUE(TRIM(SUBSTITUTE(AM96,CHAR(160),""))),0),TRIM(SUBSTITUTE($AU96,CHAR(160),""))="Devis 2", IFERROR(VALUE(TRIM(SUBSTITUTE(AP96,CHAR(160),""))),0),TRIM(SUBSTITUTE($AU96,CHAR(160),""))="Devis 3", IFERROR(VALUE(TRIM(SUBSTITUTE(AS96,CHAR(160),""))),0)),0) * IFERROR(VALUE(TRIM(SUBSTITUTE($AC96,CHAR(160),""))),0)) = 0,IF(AZ96&lt;&gt;"",0,""),(IFERROR(_xlfn.IFS(TRIM(SUBSTITUTE($AU96,CHAR(160),""))="Devis 1", IFERROR(VALUE(TRIM(SUBSTITUTE(AM96,CHAR(160),""))),0),TRIM(SUBSTITUTE($AU96,CHAR(160),""))="Devis 2", IFERROR(VALUE(TRIM(SUBSTITUTE(AP96,CHAR(160),""))),0),TRIM(SUBSTITUTE($AU96,CHAR(160),""))="Devis 3", IFERROR(VALUE(TRIM(SUBSTITUTE(AS96,CHAR(160),""))),0)),0) * IFERROR(VALUE(TRIM(SUBSTITUTE($AC96,CHAR(160),""))),0))))</f>
        <v/>
      </c>
      <c r="BB96" s="55" t="str" cm="1">
        <f t="array" ref="BB96">IF($AC96="","",IF(IFERROR(_xlfn.IFS($AU96="Devis 1",IFERROR(VALUE(TRIM(SUBSTITUTE(AN96,CHAR(160),""))),0),$AU96="Devis 2",IFERROR(VALUE(TRIM(SUBSTITUTE(AQ96,CHAR(160),""))),0),$AU96="Devis 3",IFERROR(VALUE(TRIM(SUBSTITUTE(AT96,CHAR(160),""))),0)),0)*IFERROR(VALUE(TRIM(SUBSTITUTE($AC96,CHAR(160),""))),0)=0,"",IFERROR(_xlfn.IFS($AU96="Devis 1",IFERROR(VALUE(TRIM(SUBSTITUTE(AN96,CHAR(160),""))),0),$AU96="Devis 2",IFERROR(VALUE(TRIM(SUBSTITUTE(AQ96,CHAR(160),""))),0),$AU96="Devis 3",IFERROR(VALUE(TRIM(SUBSTITUTE(AT96,CHAR(160),""))),0)),0)*IFERROR(VALUE(TRIM(SUBSTITUTE($AC96,CHAR(160),""))),0)))</f>
        <v/>
      </c>
      <c r="BC96" s="34"/>
      <c r="BD96" s="8" t="str" cm="1">
        <f t="array" ref="BD96">IF(OR(BB96="",AY96="",AZ96="",AW96="",BA96="",AX96=""),"",_xlfn.IFS((IFERROR(VALUE(TRIM(SUBSTITUTE(BB96,CHAR(160),""))),0))&gt;(IFERROR(VALUE(TRIM(SUBSTITUTE(AY96,CHAR(160),""))),0)),"KO : Le montant retenu TTC est supérieur au montant raisonnable TTC. Merci de revoir la ligne de dépense ou plafonner son montant.",(IFERROR(VALUE(TRIM(SUBSTITUTE(AZ96,CHAR(160),""))),0))&gt;(IFERROR(VALUE(TRIM(SUBSTITUTE(AW96,CHAR(160),""))),0)),"Attention : Le montant retenu HT est supérieur au montant HT raisonnable. Merci de revoir la ligne de dépense, plafonner son montant, ou justifier la reventillation HT / TVA.",(IFERROR(VALUE(TRIM(SUBSTITUTE(BA96,CHAR(160),""))),0))&gt;(IFERROR(VALUE(TRIM(SUBSTITUTE(AX96,CHAR(160),""))),0)),"Attention : Le montant TVA retenu est supérieur au montant TVA raisonnable. Merci de revoir la ligne de dépense, plafonner son montant, ou justifier la reventillation HT / TVA.",(IFERROR(VALUE(TRIM(SUBSTITUTE(BB96,CHAR(160),""))),0))=0,"",(IFERROR(VALUE(TRIM(SUBSTITUTE(AY96,CHAR(160),""))),0))=(IFERROR(VALUE(TRIM(SUBSTITUTE(BB96,CHAR(160),""))),0)),"OK",(IFERROR(VALUE(TRIM(SUBSTITUTE(AY96,CHAR(160),""))),0))&gt;(IFERROR(VALUE(TRIM(SUBSTITUTE(BB96,CHAR(160),""))),0))," OK : Montant instruit inférieur au montant raisonnable.",TRUE,""))</f>
        <v/>
      </c>
      <c r="BE96" s="139" t="str" cm="1">
        <f t="array" ref="BE96">IF(OR(BB96="",Y96="",AZ96="",W96="",BA96="",X96=""),"",_xlfn.IFS((IFERROR(VALUE(TRIM(SUBSTITUTE(BB96,CHAR(160),""))),0))&gt;(IFERROR(VALUE(TRIM(SUBSTITUTE(Y96,CHAR(160),""))),0)),"KO : Le montant retenu TTC est supérieur au montant présenté TTC. Merci de revoir la ligne de dépense ou plafonner son montant.",(IFERROR(VALUE(TRIM(SUBSTITUTE(AZ96,CHAR(160),""))),0))&gt;(IFERROR(VALUE(TRIM(SUBSTITUTE(W96,CHAR(160),""))),0)),"Attention : Le montant retenu HT est supérieur au montant HT présenté. Merci de revoir la ligne de dépense,plafonner son montant,ou justifier la reventillation HT/TVA.",(IFERROR(VALUE(TRIM(SUBSTITUTE(BA96,CHAR(160),""))),0))&gt;(IFERROR(VALUE(TRIM(SUBSTITUTE(X96,CHAR(160),""))),0)),"Attention : Le montant TVA retenu est supérieur au montant TVA présenté. Merci de revoir la ligne de dépense,plafonner son montant,ou justifier la reventillation HT/TVA.",(IFERROR(VALUE(TRIM(SUBSTITUTE(Y96,CHAR(160),""))),0))=0,"",(IFERROR(VALUE(TRIM(SUBSTITUTE(BB96,CHAR(160),""))),0))=(IFERROR(VALUE(TRIM(SUBSTITUTE(Y96,CHAR(160),""))),0)),"OK",
OR((IFERROR(VALUE(TRIM(SUBSTITUTE(BB96,CHAR(160),""))),0))=0,(IFERROR(VALUE(TRIM(SUBSTITUTE(AZ96,CHAR(160),""))),0))=0),"Attention : montant présenté entièrement écarté",(IFERROR(VALUE(TRIM(SUBSTITUTE(BB96,CHAR(160),""))),0))&lt;(IFERROR(VALUE(TRIM(SUBSTITUTE(Y96,CHAR(160),""))),0)),"Attention : montant présenté partiellement écarté",TRUE,""))</f>
        <v/>
      </c>
      <c r="BF96" s="33" t="str">
        <f t="shared" si="87"/>
        <v/>
      </c>
      <c r="BG96" s="33" t="str">
        <f t="shared" si="88"/>
        <v/>
      </c>
      <c r="BH96" s="10" t="str">
        <f t="shared" si="89"/>
        <v/>
      </c>
    </row>
    <row r="97" spans="1:60" ht="15" customHeight="1">
      <c r="A97" s="52">
        <v>86</v>
      </c>
      <c r="B97" s="539"/>
      <c r="C97" s="117"/>
      <c r="D97" s="118"/>
      <c r="E97" s="117"/>
      <c r="F97" s="117"/>
      <c r="G97" s="117"/>
      <c r="H97" s="117"/>
      <c r="I97" s="117"/>
      <c r="J97" s="117"/>
      <c r="K97" s="117"/>
      <c r="L97" s="117"/>
      <c r="M97" s="100"/>
      <c r="N97" s="4"/>
      <c r="O97" s="27" t="str">
        <f t="shared" si="60"/>
        <v/>
      </c>
      <c r="P97" s="5"/>
      <c r="Q97" s="4"/>
      <c r="R97" s="27" t="str">
        <f t="shared" si="61"/>
        <v/>
      </c>
      <c r="S97" s="6"/>
      <c r="T97" s="4"/>
      <c r="U97" s="101" t="str">
        <f t="shared" si="62"/>
        <v/>
      </c>
      <c r="V97" s="110"/>
      <c r="W97" s="109" t="str" cm="1">
        <f t="array" ref="W97">IF((_xlfn.IFS(TRIM(SUBSTITUTE(V97,CHAR(160),""))="Devis 1",IFERROR(VALUE(TRIM(SUBSTITUTE(M97,CHAR(160),""))),0),TRIM(SUBSTITUTE(V97,CHAR(160),""))="Devis 2",IFERROR(VALUE(TRIM(SUBSTITUTE(P97,CHAR(160),""))),0),TRIM(SUBSTITUTE(V97,CHAR(160),""))="Devis 3",IFERROR(VALUE(TRIM(SUBSTITUTE(S97,CHAR(160),""))),0),TRUE,0)*IFERROR(VALUE(TRIM(SUBSTITUTE(D97,CHAR(160),""))),0))=0,"",_xlfn.IFS(TRIM(SUBSTITUTE(V97,CHAR(160),""))="Devis 1",IFERROR(VALUE(TRIM(SUBSTITUTE(M97,CHAR(160),""))),0),TRIM(SUBSTITUTE(V97,CHAR(160),""))="Devis 2",IFERROR(VALUE(TRIM(SUBSTITUTE(P97,CHAR(160),""))),0),TRIM(SUBSTITUTE(V97,CHAR(160),""))="Devis 3",IFERROR(VALUE(TRIM(SUBSTITUTE(S97,CHAR(160),""))),0),TRUE,0)*IFERROR(VALUE(TRIM(SUBSTITUTE(D97,CHAR(160),""))),0))</f>
        <v/>
      </c>
      <c r="X97" s="54" t="str" cm="1">
        <f t="array" ref="X97">IF(_xlfn.IFS(TRIM(SUBSTITUTE(V97,CHAR(160),""))="Devis 1",IFERROR(VALUE(TRIM(SUBSTITUTE(N97,CHAR(160),""))),0),TRIM(SUBSTITUTE(V97,CHAR(160),""))="Devis 2",IFERROR(VALUE(TRIM(SUBSTITUTE(Q97,CHAR(160),""))),0),TRIM(SUBSTITUTE(V97,CHAR(160),""))="Devis 3",IFERROR(VALUE(TRIM(SUBSTITUTE(T97,CHAR(160),""))),0),TRUE,0)*IFERROR(VALUE(TRIM(SUBSTITUTE(D97,CHAR(160),""))),0)=0,IF(W97&lt;&gt;"",0,""),_xlfn.IFS(TRIM(SUBSTITUTE(V97,CHAR(160),""))="Devis 1",IFERROR(VALUE(TRIM(SUBSTITUTE(N97,CHAR(160),""))),0),TRIM(SUBSTITUTE(V97,CHAR(160),""))="Devis 2",IFERROR(VALUE(TRIM(SUBSTITUTE(Q97,CHAR(160),""))),0),TRIM(SUBSTITUTE(V97,CHAR(160),""))="Devis 3",IFERROR(VALUE(TRIM(SUBSTITUTE(T97,CHAR(160),""))),0),TRUE,0)*IFERROR(VALUE(TRIM(SUBSTITUTE(D97,CHAR(160),""))),0))</f>
        <v/>
      </c>
      <c r="Y97" s="112" t="str">
        <f t="shared" si="63"/>
        <v/>
      </c>
      <c r="Z97" s="113"/>
      <c r="AA97" s="130" t="str">
        <f t="shared" si="64"/>
        <v/>
      </c>
      <c r="AB97" s="130" t="str">
        <f t="shared" si="65"/>
        <v/>
      </c>
      <c r="AC97" s="130" t="str">
        <f t="shared" si="66"/>
        <v/>
      </c>
      <c r="AD97" s="130" t="str">
        <f t="shared" si="67"/>
        <v/>
      </c>
      <c r="AE97" s="130" t="str">
        <f t="shared" si="68"/>
        <v/>
      </c>
      <c r="AF97" s="130" t="str">
        <f t="shared" si="69"/>
        <v/>
      </c>
      <c r="AG97" s="130" t="str">
        <f t="shared" si="70"/>
        <v/>
      </c>
      <c r="AH97" s="130" t="str">
        <f t="shared" si="71"/>
        <v/>
      </c>
      <c r="AI97" s="130"/>
      <c r="AJ97" s="130" t="str">
        <f t="shared" si="72"/>
        <v/>
      </c>
      <c r="AK97" s="130" t="str">
        <f t="shared" si="73"/>
        <v/>
      </c>
      <c r="AL97" s="29" t="str">
        <f t="shared" si="74"/>
        <v/>
      </c>
      <c r="AM97" s="9" t="str">
        <f t="shared" si="75"/>
        <v/>
      </c>
      <c r="AN97" s="27" t="str">
        <f t="shared" si="76"/>
        <v/>
      </c>
      <c r="AO97" s="30" t="str">
        <f t="shared" si="77"/>
        <v/>
      </c>
      <c r="AP97" s="9" t="str">
        <f t="shared" si="78"/>
        <v/>
      </c>
      <c r="AQ97" s="27" t="str">
        <f t="shared" si="79"/>
        <v/>
      </c>
      <c r="AR97" s="31" t="str">
        <f t="shared" si="80"/>
        <v/>
      </c>
      <c r="AS97" s="9" t="str">
        <f t="shared" si="81"/>
        <v/>
      </c>
      <c r="AT97" s="32" t="str">
        <f t="shared" si="82"/>
        <v/>
      </c>
      <c r="AU97" s="28" t="str">
        <f t="shared" si="83"/>
        <v/>
      </c>
      <c r="AV97" s="136"/>
      <c r="AW97" s="33" t="str">
        <f t="shared" si="84"/>
        <v/>
      </c>
      <c r="AX97" s="33" t="str">
        <f t="shared" si="85"/>
        <v/>
      </c>
      <c r="AY97" s="33" t="str">
        <f t="shared" si="86"/>
        <v/>
      </c>
      <c r="AZ97" s="55" t="str" cm="1">
        <f t="array" ref="AZ97">IF($AC97="","",IF((IFERROR(_xlfn.IFS($AU97="Devis 1",(IFERROR(VALUE(TRIM(SUBSTITUTE(AL97,CHAR(160),""))),0)),$AU97="Devis 2",(IFERROR(VALUE(TRIM(SUBSTITUTE(AO97,CHAR(160),""))),0)),$AU97="Devis 3",(IFERROR(VALUE(TRIM(SUBSTITUTE(AR97,CHAR(160),""))),0))),0))*(IFERROR(VALUE(TRIM(SUBSTITUTE($AC97,CHAR(160),""))),0))=0,"",(IFERROR(_xlfn.IFS($AU97="Devis 1",(IFERROR(VALUE(TRIM(SUBSTITUTE(AL97,CHAR(160),""))),0)),$AU97="Devis 2",(IFERROR(VALUE(TRIM(SUBSTITUTE(AO97,CHAR(160),""))),0)),$AU97="Devis 3",(IFERROR(VALUE(TRIM(SUBSTITUTE(AR97,CHAR(160),""))),0))),0))*(IFERROR(VALUE(TRIM(SUBSTITUTE($AC97,CHAR(160),""))),0))))</f>
        <v/>
      </c>
      <c r="BA97" s="55" t="str" cm="1">
        <f t="array" ref="BA97">IF($AC97="","",IF((IFERROR(_xlfn.IFS(TRIM(SUBSTITUTE($AU97,CHAR(160),""))="Devis 1", IFERROR(VALUE(TRIM(SUBSTITUTE(AM97,CHAR(160),""))),0),TRIM(SUBSTITUTE($AU97,CHAR(160),""))="Devis 2", IFERROR(VALUE(TRIM(SUBSTITUTE(AP97,CHAR(160),""))),0),TRIM(SUBSTITUTE($AU97,CHAR(160),""))="Devis 3", IFERROR(VALUE(TRIM(SUBSTITUTE(AS97,CHAR(160),""))),0)),0) * IFERROR(VALUE(TRIM(SUBSTITUTE($AC97,CHAR(160),""))),0)) = 0,IF(AZ97&lt;&gt;"",0,""),(IFERROR(_xlfn.IFS(TRIM(SUBSTITUTE($AU97,CHAR(160),""))="Devis 1", IFERROR(VALUE(TRIM(SUBSTITUTE(AM97,CHAR(160),""))),0),TRIM(SUBSTITUTE($AU97,CHAR(160),""))="Devis 2", IFERROR(VALUE(TRIM(SUBSTITUTE(AP97,CHAR(160),""))),0),TRIM(SUBSTITUTE($AU97,CHAR(160),""))="Devis 3", IFERROR(VALUE(TRIM(SUBSTITUTE(AS97,CHAR(160),""))),0)),0) * IFERROR(VALUE(TRIM(SUBSTITUTE($AC97,CHAR(160),""))),0))))</f>
        <v/>
      </c>
      <c r="BB97" s="55" t="str" cm="1">
        <f t="array" ref="BB97">IF($AC97="","",IF(IFERROR(_xlfn.IFS($AU97="Devis 1",IFERROR(VALUE(TRIM(SUBSTITUTE(AN97,CHAR(160),""))),0),$AU97="Devis 2",IFERROR(VALUE(TRIM(SUBSTITUTE(AQ97,CHAR(160),""))),0),$AU97="Devis 3",IFERROR(VALUE(TRIM(SUBSTITUTE(AT97,CHAR(160),""))),0)),0)*IFERROR(VALUE(TRIM(SUBSTITUTE($AC97,CHAR(160),""))),0)=0,"",IFERROR(_xlfn.IFS($AU97="Devis 1",IFERROR(VALUE(TRIM(SUBSTITUTE(AN97,CHAR(160),""))),0),$AU97="Devis 2",IFERROR(VALUE(TRIM(SUBSTITUTE(AQ97,CHAR(160),""))),0),$AU97="Devis 3",IFERROR(VALUE(TRIM(SUBSTITUTE(AT97,CHAR(160),""))),0)),0)*IFERROR(VALUE(TRIM(SUBSTITUTE($AC97,CHAR(160),""))),0)))</f>
        <v/>
      </c>
      <c r="BC97" s="34"/>
      <c r="BD97" s="8" t="str" cm="1">
        <f t="array" ref="BD97">IF(OR(BB97="",AY97="",AZ97="",AW97="",BA97="",AX97=""),"",_xlfn.IFS((IFERROR(VALUE(TRIM(SUBSTITUTE(BB97,CHAR(160),""))),0))&gt;(IFERROR(VALUE(TRIM(SUBSTITUTE(AY97,CHAR(160),""))),0)),"KO : Le montant retenu TTC est supérieur au montant raisonnable TTC. Merci de revoir la ligne de dépense ou plafonner son montant.",(IFERROR(VALUE(TRIM(SUBSTITUTE(AZ97,CHAR(160),""))),0))&gt;(IFERROR(VALUE(TRIM(SUBSTITUTE(AW97,CHAR(160),""))),0)),"Attention : Le montant retenu HT est supérieur au montant HT raisonnable. Merci de revoir la ligne de dépense, plafonner son montant, ou justifier la reventillation HT / TVA.",(IFERROR(VALUE(TRIM(SUBSTITUTE(BA97,CHAR(160),""))),0))&gt;(IFERROR(VALUE(TRIM(SUBSTITUTE(AX97,CHAR(160),""))),0)),"Attention : Le montant TVA retenu est supérieur au montant TVA raisonnable. Merci de revoir la ligne de dépense, plafonner son montant, ou justifier la reventillation HT / TVA.",(IFERROR(VALUE(TRIM(SUBSTITUTE(BB97,CHAR(160),""))),0))=0,"",(IFERROR(VALUE(TRIM(SUBSTITUTE(AY97,CHAR(160),""))),0))=(IFERROR(VALUE(TRIM(SUBSTITUTE(BB97,CHAR(160),""))),0)),"OK",(IFERROR(VALUE(TRIM(SUBSTITUTE(AY97,CHAR(160),""))),0))&gt;(IFERROR(VALUE(TRIM(SUBSTITUTE(BB97,CHAR(160),""))),0))," OK : Montant instruit inférieur au montant raisonnable.",TRUE,""))</f>
        <v/>
      </c>
      <c r="BE97" s="139" t="str" cm="1">
        <f t="array" ref="BE97">IF(OR(BB97="",Y97="",AZ97="",W97="",BA97="",X97=""),"",_xlfn.IFS((IFERROR(VALUE(TRIM(SUBSTITUTE(BB97,CHAR(160),""))),0))&gt;(IFERROR(VALUE(TRIM(SUBSTITUTE(Y97,CHAR(160),""))),0)),"KO : Le montant retenu TTC est supérieur au montant présenté TTC. Merci de revoir la ligne de dépense ou plafonner son montant.",(IFERROR(VALUE(TRIM(SUBSTITUTE(AZ97,CHAR(160),""))),0))&gt;(IFERROR(VALUE(TRIM(SUBSTITUTE(W97,CHAR(160),""))),0)),"Attention : Le montant retenu HT est supérieur au montant HT présenté. Merci de revoir la ligne de dépense,plafonner son montant,ou justifier la reventillation HT/TVA.",(IFERROR(VALUE(TRIM(SUBSTITUTE(BA97,CHAR(160),""))),0))&gt;(IFERROR(VALUE(TRIM(SUBSTITUTE(X97,CHAR(160),""))),0)),"Attention : Le montant TVA retenu est supérieur au montant TVA présenté. Merci de revoir la ligne de dépense,plafonner son montant,ou justifier la reventillation HT/TVA.",(IFERROR(VALUE(TRIM(SUBSTITUTE(Y97,CHAR(160),""))),0))=0,"",(IFERROR(VALUE(TRIM(SUBSTITUTE(BB97,CHAR(160),""))),0))=(IFERROR(VALUE(TRIM(SUBSTITUTE(Y97,CHAR(160),""))),0)),"OK",
OR((IFERROR(VALUE(TRIM(SUBSTITUTE(BB97,CHAR(160),""))),0))=0,(IFERROR(VALUE(TRIM(SUBSTITUTE(AZ97,CHAR(160),""))),0))=0),"Attention : montant présenté entièrement écarté",(IFERROR(VALUE(TRIM(SUBSTITUTE(BB97,CHAR(160),""))),0))&lt;(IFERROR(VALUE(TRIM(SUBSTITUTE(Y97,CHAR(160),""))),0)),"Attention : montant présenté partiellement écarté",TRUE,""))</f>
        <v/>
      </c>
      <c r="BF97" s="33" t="str">
        <f t="shared" si="87"/>
        <v/>
      </c>
      <c r="BG97" s="33" t="str">
        <f t="shared" si="88"/>
        <v/>
      </c>
      <c r="BH97" s="10" t="str">
        <f t="shared" si="89"/>
        <v/>
      </c>
    </row>
    <row r="98" spans="1:60" ht="15" customHeight="1">
      <c r="A98" s="52">
        <v>87</v>
      </c>
      <c r="B98" s="539"/>
      <c r="C98" s="117"/>
      <c r="D98" s="118"/>
      <c r="E98" s="117"/>
      <c r="F98" s="117"/>
      <c r="G98" s="117"/>
      <c r="H98" s="117"/>
      <c r="I98" s="117"/>
      <c r="J98" s="117"/>
      <c r="K98" s="117"/>
      <c r="L98" s="117"/>
      <c r="M98" s="100"/>
      <c r="N98" s="4"/>
      <c r="O98" s="27" t="str">
        <f t="shared" si="60"/>
        <v/>
      </c>
      <c r="P98" s="5"/>
      <c r="Q98" s="4"/>
      <c r="R98" s="27" t="str">
        <f t="shared" si="61"/>
        <v/>
      </c>
      <c r="S98" s="6"/>
      <c r="T98" s="4"/>
      <c r="U98" s="101" t="str">
        <f t="shared" si="62"/>
        <v/>
      </c>
      <c r="V98" s="110"/>
      <c r="W98" s="109" t="str" cm="1">
        <f t="array" ref="W98">IF((_xlfn.IFS(TRIM(SUBSTITUTE(V98,CHAR(160),""))="Devis 1",IFERROR(VALUE(TRIM(SUBSTITUTE(M98,CHAR(160),""))),0),TRIM(SUBSTITUTE(V98,CHAR(160),""))="Devis 2",IFERROR(VALUE(TRIM(SUBSTITUTE(P98,CHAR(160),""))),0),TRIM(SUBSTITUTE(V98,CHAR(160),""))="Devis 3",IFERROR(VALUE(TRIM(SUBSTITUTE(S98,CHAR(160),""))),0),TRUE,0)*IFERROR(VALUE(TRIM(SUBSTITUTE(D98,CHAR(160),""))),0))=0,"",_xlfn.IFS(TRIM(SUBSTITUTE(V98,CHAR(160),""))="Devis 1",IFERROR(VALUE(TRIM(SUBSTITUTE(M98,CHAR(160),""))),0),TRIM(SUBSTITUTE(V98,CHAR(160),""))="Devis 2",IFERROR(VALUE(TRIM(SUBSTITUTE(P98,CHAR(160),""))),0),TRIM(SUBSTITUTE(V98,CHAR(160),""))="Devis 3",IFERROR(VALUE(TRIM(SUBSTITUTE(S98,CHAR(160),""))),0),TRUE,0)*IFERROR(VALUE(TRIM(SUBSTITUTE(D98,CHAR(160),""))),0))</f>
        <v/>
      </c>
      <c r="X98" s="54" t="str" cm="1">
        <f t="array" ref="X98">IF(_xlfn.IFS(TRIM(SUBSTITUTE(V98,CHAR(160),""))="Devis 1",IFERROR(VALUE(TRIM(SUBSTITUTE(N98,CHAR(160),""))),0),TRIM(SUBSTITUTE(V98,CHAR(160),""))="Devis 2",IFERROR(VALUE(TRIM(SUBSTITUTE(Q98,CHAR(160),""))),0),TRIM(SUBSTITUTE(V98,CHAR(160),""))="Devis 3",IFERROR(VALUE(TRIM(SUBSTITUTE(T98,CHAR(160),""))),0),TRUE,0)*IFERROR(VALUE(TRIM(SUBSTITUTE(D98,CHAR(160),""))),0)=0,IF(W98&lt;&gt;"",0,""),_xlfn.IFS(TRIM(SUBSTITUTE(V98,CHAR(160),""))="Devis 1",IFERROR(VALUE(TRIM(SUBSTITUTE(N98,CHAR(160),""))),0),TRIM(SUBSTITUTE(V98,CHAR(160),""))="Devis 2",IFERROR(VALUE(TRIM(SUBSTITUTE(Q98,CHAR(160),""))),0),TRIM(SUBSTITUTE(V98,CHAR(160),""))="Devis 3",IFERROR(VALUE(TRIM(SUBSTITUTE(T98,CHAR(160),""))),0),TRUE,0)*IFERROR(VALUE(TRIM(SUBSTITUTE(D98,CHAR(160),""))),0))</f>
        <v/>
      </c>
      <c r="Y98" s="112" t="str">
        <f t="shared" si="63"/>
        <v/>
      </c>
      <c r="Z98" s="113"/>
      <c r="AA98" s="130" t="str">
        <f t="shared" si="64"/>
        <v/>
      </c>
      <c r="AB98" s="130" t="str">
        <f t="shared" si="65"/>
        <v/>
      </c>
      <c r="AC98" s="130" t="str">
        <f t="shared" si="66"/>
        <v/>
      </c>
      <c r="AD98" s="130" t="str">
        <f t="shared" si="67"/>
        <v/>
      </c>
      <c r="AE98" s="130" t="str">
        <f t="shared" si="68"/>
        <v/>
      </c>
      <c r="AF98" s="130" t="str">
        <f t="shared" si="69"/>
        <v/>
      </c>
      <c r="AG98" s="130" t="str">
        <f t="shared" si="70"/>
        <v/>
      </c>
      <c r="AH98" s="130" t="str">
        <f t="shared" si="71"/>
        <v/>
      </c>
      <c r="AI98" s="130"/>
      <c r="AJ98" s="130" t="str">
        <f t="shared" si="72"/>
        <v/>
      </c>
      <c r="AK98" s="130" t="str">
        <f t="shared" si="73"/>
        <v/>
      </c>
      <c r="AL98" s="29" t="str">
        <f t="shared" si="74"/>
        <v/>
      </c>
      <c r="AM98" s="9" t="str">
        <f t="shared" si="75"/>
        <v/>
      </c>
      <c r="AN98" s="27" t="str">
        <f t="shared" si="76"/>
        <v/>
      </c>
      <c r="AO98" s="30" t="str">
        <f t="shared" si="77"/>
        <v/>
      </c>
      <c r="AP98" s="9" t="str">
        <f t="shared" si="78"/>
        <v/>
      </c>
      <c r="AQ98" s="27" t="str">
        <f t="shared" si="79"/>
        <v/>
      </c>
      <c r="AR98" s="31" t="str">
        <f t="shared" si="80"/>
        <v/>
      </c>
      <c r="AS98" s="9" t="str">
        <f t="shared" si="81"/>
        <v/>
      </c>
      <c r="AT98" s="32" t="str">
        <f t="shared" si="82"/>
        <v/>
      </c>
      <c r="AU98" s="28" t="str">
        <f t="shared" si="83"/>
        <v/>
      </c>
      <c r="AV98" s="136"/>
      <c r="AW98" s="33" t="str">
        <f t="shared" si="84"/>
        <v/>
      </c>
      <c r="AX98" s="33" t="str">
        <f t="shared" si="85"/>
        <v/>
      </c>
      <c r="AY98" s="33" t="str">
        <f t="shared" si="86"/>
        <v/>
      </c>
      <c r="AZ98" s="55" t="str" cm="1">
        <f t="array" ref="AZ98">IF($AC98="","",IF((IFERROR(_xlfn.IFS($AU98="Devis 1",(IFERROR(VALUE(TRIM(SUBSTITUTE(AL98,CHAR(160),""))),0)),$AU98="Devis 2",(IFERROR(VALUE(TRIM(SUBSTITUTE(AO98,CHAR(160),""))),0)),$AU98="Devis 3",(IFERROR(VALUE(TRIM(SUBSTITUTE(AR98,CHAR(160),""))),0))),0))*(IFERROR(VALUE(TRIM(SUBSTITUTE($AC98,CHAR(160),""))),0))=0,"",(IFERROR(_xlfn.IFS($AU98="Devis 1",(IFERROR(VALUE(TRIM(SUBSTITUTE(AL98,CHAR(160),""))),0)),$AU98="Devis 2",(IFERROR(VALUE(TRIM(SUBSTITUTE(AO98,CHAR(160),""))),0)),$AU98="Devis 3",(IFERROR(VALUE(TRIM(SUBSTITUTE(AR98,CHAR(160),""))),0))),0))*(IFERROR(VALUE(TRIM(SUBSTITUTE($AC98,CHAR(160),""))),0))))</f>
        <v/>
      </c>
      <c r="BA98" s="55" t="str" cm="1">
        <f t="array" ref="BA98">IF($AC98="","",IF((IFERROR(_xlfn.IFS(TRIM(SUBSTITUTE($AU98,CHAR(160),""))="Devis 1", IFERROR(VALUE(TRIM(SUBSTITUTE(AM98,CHAR(160),""))),0),TRIM(SUBSTITUTE($AU98,CHAR(160),""))="Devis 2", IFERROR(VALUE(TRIM(SUBSTITUTE(AP98,CHAR(160),""))),0),TRIM(SUBSTITUTE($AU98,CHAR(160),""))="Devis 3", IFERROR(VALUE(TRIM(SUBSTITUTE(AS98,CHAR(160),""))),0)),0) * IFERROR(VALUE(TRIM(SUBSTITUTE($AC98,CHAR(160),""))),0)) = 0,IF(AZ98&lt;&gt;"",0,""),(IFERROR(_xlfn.IFS(TRIM(SUBSTITUTE($AU98,CHAR(160),""))="Devis 1", IFERROR(VALUE(TRIM(SUBSTITUTE(AM98,CHAR(160),""))),0),TRIM(SUBSTITUTE($AU98,CHAR(160),""))="Devis 2", IFERROR(VALUE(TRIM(SUBSTITUTE(AP98,CHAR(160),""))),0),TRIM(SUBSTITUTE($AU98,CHAR(160),""))="Devis 3", IFERROR(VALUE(TRIM(SUBSTITUTE(AS98,CHAR(160),""))),0)),0) * IFERROR(VALUE(TRIM(SUBSTITUTE($AC98,CHAR(160),""))),0))))</f>
        <v/>
      </c>
      <c r="BB98" s="55" t="str" cm="1">
        <f t="array" ref="BB98">IF($AC98="","",IF(IFERROR(_xlfn.IFS($AU98="Devis 1",IFERROR(VALUE(TRIM(SUBSTITUTE(AN98,CHAR(160),""))),0),$AU98="Devis 2",IFERROR(VALUE(TRIM(SUBSTITUTE(AQ98,CHAR(160),""))),0),$AU98="Devis 3",IFERROR(VALUE(TRIM(SUBSTITUTE(AT98,CHAR(160),""))),0)),0)*IFERROR(VALUE(TRIM(SUBSTITUTE($AC98,CHAR(160),""))),0)=0,"",IFERROR(_xlfn.IFS($AU98="Devis 1",IFERROR(VALUE(TRIM(SUBSTITUTE(AN98,CHAR(160),""))),0),$AU98="Devis 2",IFERROR(VALUE(TRIM(SUBSTITUTE(AQ98,CHAR(160),""))),0),$AU98="Devis 3",IFERROR(VALUE(TRIM(SUBSTITUTE(AT98,CHAR(160),""))),0)),0)*IFERROR(VALUE(TRIM(SUBSTITUTE($AC98,CHAR(160),""))),0)))</f>
        <v/>
      </c>
      <c r="BC98" s="34"/>
      <c r="BD98" s="8" t="str" cm="1">
        <f t="array" ref="BD98">IF(OR(BB98="",AY98="",AZ98="",AW98="",BA98="",AX98=""),"",_xlfn.IFS((IFERROR(VALUE(TRIM(SUBSTITUTE(BB98,CHAR(160),""))),0))&gt;(IFERROR(VALUE(TRIM(SUBSTITUTE(AY98,CHAR(160),""))),0)),"KO : Le montant retenu TTC est supérieur au montant raisonnable TTC. Merci de revoir la ligne de dépense ou plafonner son montant.",(IFERROR(VALUE(TRIM(SUBSTITUTE(AZ98,CHAR(160),""))),0))&gt;(IFERROR(VALUE(TRIM(SUBSTITUTE(AW98,CHAR(160),""))),0)),"Attention : Le montant retenu HT est supérieur au montant HT raisonnable. Merci de revoir la ligne de dépense, plafonner son montant, ou justifier la reventillation HT / TVA.",(IFERROR(VALUE(TRIM(SUBSTITUTE(BA98,CHAR(160),""))),0))&gt;(IFERROR(VALUE(TRIM(SUBSTITUTE(AX98,CHAR(160),""))),0)),"Attention : Le montant TVA retenu est supérieur au montant TVA raisonnable. Merci de revoir la ligne de dépense, plafonner son montant, ou justifier la reventillation HT / TVA.",(IFERROR(VALUE(TRIM(SUBSTITUTE(BB98,CHAR(160),""))),0))=0,"",(IFERROR(VALUE(TRIM(SUBSTITUTE(AY98,CHAR(160),""))),0))=(IFERROR(VALUE(TRIM(SUBSTITUTE(BB98,CHAR(160),""))),0)),"OK",(IFERROR(VALUE(TRIM(SUBSTITUTE(AY98,CHAR(160),""))),0))&gt;(IFERROR(VALUE(TRIM(SUBSTITUTE(BB98,CHAR(160),""))),0))," OK : Montant instruit inférieur au montant raisonnable.",TRUE,""))</f>
        <v/>
      </c>
      <c r="BE98" s="139" t="str" cm="1">
        <f t="array" ref="BE98">IF(OR(BB98="",Y98="",AZ98="",W98="",BA98="",X98=""),"",_xlfn.IFS((IFERROR(VALUE(TRIM(SUBSTITUTE(BB98,CHAR(160),""))),0))&gt;(IFERROR(VALUE(TRIM(SUBSTITUTE(Y98,CHAR(160),""))),0)),"KO : Le montant retenu TTC est supérieur au montant présenté TTC. Merci de revoir la ligne de dépense ou plafonner son montant.",(IFERROR(VALUE(TRIM(SUBSTITUTE(AZ98,CHAR(160),""))),0))&gt;(IFERROR(VALUE(TRIM(SUBSTITUTE(W98,CHAR(160),""))),0)),"Attention : Le montant retenu HT est supérieur au montant HT présenté. Merci de revoir la ligne de dépense,plafonner son montant,ou justifier la reventillation HT/TVA.",(IFERROR(VALUE(TRIM(SUBSTITUTE(BA98,CHAR(160),""))),0))&gt;(IFERROR(VALUE(TRIM(SUBSTITUTE(X98,CHAR(160),""))),0)),"Attention : Le montant TVA retenu est supérieur au montant TVA présenté. Merci de revoir la ligne de dépense,plafonner son montant,ou justifier la reventillation HT/TVA.",(IFERROR(VALUE(TRIM(SUBSTITUTE(Y98,CHAR(160),""))),0))=0,"",(IFERROR(VALUE(TRIM(SUBSTITUTE(BB98,CHAR(160),""))),0))=(IFERROR(VALUE(TRIM(SUBSTITUTE(Y98,CHAR(160),""))),0)),"OK",
OR((IFERROR(VALUE(TRIM(SUBSTITUTE(BB98,CHAR(160),""))),0))=0,(IFERROR(VALUE(TRIM(SUBSTITUTE(AZ98,CHAR(160),""))),0))=0),"Attention : montant présenté entièrement écarté",(IFERROR(VALUE(TRIM(SUBSTITUTE(BB98,CHAR(160),""))),0))&lt;(IFERROR(VALUE(TRIM(SUBSTITUTE(Y98,CHAR(160),""))),0)),"Attention : montant présenté partiellement écarté",TRUE,""))</f>
        <v/>
      </c>
      <c r="BF98" s="33" t="str">
        <f t="shared" si="87"/>
        <v/>
      </c>
      <c r="BG98" s="33" t="str">
        <f t="shared" si="88"/>
        <v/>
      </c>
      <c r="BH98" s="10" t="str">
        <f t="shared" si="89"/>
        <v/>
      </c>
    </row>
    <row r="99" spans="1:60" ht="15" customHeight="1">
      <c r="A99" s="52">
        <v>88</v>
      </c>
      <c r="B99" s="539"/>
      <c r="C99" s="117"/>
      <c r="D99" s="118"/>
      <c r="E99" s="117"/>
      <c r="F99" s="117"/>
      <c r="G99" s="117"/>
      <c r="H99" s="117"/>
      <c r="I99" s="117"/>
      <c r="J99" s="117"/>
      <c r="K99" s="117"/>
      <c r="L99" s="117"/>
      <c r="M99" s="100"/>
      <c r="N99" s="4"/>
      <c r="O99" s="27" t="str">
        <f t="shared" si="60"/>
        <v/>
      </c>
      <c r="P99" s="5"/>
      <c r="Q99" s="4"/>
      <c r="R99" s="27" t="str">
        <f t="shared" si="61"/>
        <v/>
      </c>
      <c r="S99" s="6"/>
      <c r="T99" s="4"/>
      <c r="U99" s="101" t="str">
        <f t="shared" si="62"/>
        <v/>
      </c>
      <c r="V99" s="110"/>
      <c r="W99" s="109" t="str" cm="1">
        <f t="array" ref="W99">IF((_xlfn.IFS(TRIM(SUBSTITUTE(V99,CHAR(160),""))="Devis 1",IFERROR(VALUE(TRIM(SUBSTITUTE(M99,CHAR(160),""))),0),TRIM(SUBSTITUTE(V99,CHAR(160),""))="Devis 2",IFERROR(VALUE(TRIM(SUBSTITUTE(P99,CHAR(160),""))),0),TRIM(SUBSTITUTE(V99,CHAR(160),""))="Devis 3",IFERROR(VALUE(TRIM(SUBSTITUTE(S99,CHAR(160),""))),0),TRUE,0)*IFERROR(VALUE(TRIM(SUBSTITUTE(D99,CHAR(160),""))),0))=0,"",_xlfn.IFS(TRIM(SUBSTITUTE(V99,CHAR(160),""))="Devis 1",IFERROR(VALUE(TRIM(SUBSTITUTE(M99,CHAR(160),""))),0),TRIM(SUBSTITUTE(V99,CHAR(160),""))="Devis 2",IFERROR(VALUE(TRIM(SUBSTITUTE(P99,CHAR(160),""))),0),TRIM(SUBSTITUTE(V99,CHAR(160),""))="Devis 3",IFERROR(VALUE(TRIM(SUBSTITUTE(S99,CHAR(160),""))),0),TRUE,0)*IFERROR(VALUE(TRIM(SUBSTITUTE(D99,CHAR(160),""))),0))</f>
        <v/>
      </c>
      <c r="X99" s="54" t="str" cm="1">
        <f t="array" ref="X99">IF(_xlfn.IFS(TRIM(SUBSTITUTE(V99,CHAR(160),""))="Devis 1",IFERROR(VALUE(TRIM(SUBSTITUTE(N99,CHAR(160),""))),0),TRIM(SUBSTITUTE(V99,CHAR(160),""))="Devis 2",IFERROR(VALUE(TRIM(SUBSTITUTE(Q99,CHAR(160),""))),0),TRIM(SUBSTITUTE(V99,CHAR(160),""))="Devis 3",IFERROR(VALUE(TRIM(SUBSTITUTE(T99,CHAR(160),""))),0),TRUE,0)*IFERROR(VALUE(TRIM(SUBSTITUTE(D99,CHAR(160),""))),0)=0,IF(W99&lt;&gt;"",0,""),_xlfn.IFS(TRIM(SUBSTITUTE(V99,CHAR(160),""))="Devis 1",IFERROR(VALUE(TRIM(SUBSTITUTE(N99,CHAR(160),""))),0),TRIM(SUBSTITUTE(V99,CHAR(160),""))="Devis 2",IFERROR(VALUE(TRIM(SUBSTITUTE(Q99,CHAR(160),""))),0),TRIM(SUBSTITUTE(V99,CHAR(160),""))="Devis 3",IFERROR(VALUE(TRIM(SUBSTITUTE(T99,CHAR(160),""))),0),TRUE,0)*IFERROR(VALUE(TRIM(SUBSTITUTE(D99,CHAR(160),""))),0))</f>
        <v/>
      </c>
      <c r="Y99" s="112" t="str">
        <f t="shared" si="63"/>
        <v/>
      </c>
      <c r="Z99" s="113"/>
      <c r="AA99" s="130" t="str">
        <f t="shared" si="64"/>
        <v/>
      </c>
      <c r="AB99" s="130" t="str">
        <f t="shared" si="65"/>
        <v/>
      </c>
      <c r="AC99" s="130" t="str">
        <f t="shared" si="66"/>
        <v/>
      </c>
      <c r="AD99" s="130" t="str">
        <f t="shared" si="67"/>
        <v/>
      </c>
      <c r="AE99" s="130" t="str">
        <f t="shared" si="68"/>
        <v/>
      </c>
      <c r="AF99" s="130" t="str">
        <f t="shared" si="69"/>
        <v/>
      </c>
      <c r="AG99" s="130" t="str">
        <f t="shared" si="70"/>
        <v/>
      </c>
      <c r="AH99" s="130" t="str">
        <f t="shared" si="71"/>
        <v/>
      </c>
      <c r="AI99" s="130"/>
      <c r="AJ99" s="130" t="str">
        <f t="shared" si="72"/>
        <v/>
      </c>
      <c r="AK99" s="130" t="str">
        <f t="shared" si="73"/>
        <v/>
      </c>
      <c r="AL99" s="29" t="str">
        <f t="shared" si="74"/>
        <v/>
      </c>
      <c r="AM99" s="9" t="str">
        <f t="shared" si="75"/>
        <v/>
      </c>
      <c r="AN99" s="27" t="str">
        <f t="shared" si="76"/>
        <v/>
      </c>
      <c r="AO99" s="30" t="str">
        <f t="shared" si="77"/>
        <v/>
      </c>
      <c r="AP99" s="9" t="str">
        <f t="shared" si="78"/>
        <v/>
      </c>
      <c r="AQ99" s="27" t="str">
        <f t="shared" si="79"/>
        <v/>
      </c>
      <c r="AR99" s="31" t="str">
        <f t="shared" si="80"/>
        <v/>
      </c>
      <c r="AS99" s="9" t="str">
        <f t="shared" si="81"/>
        <v/>
      </c>
      <c r="AT99" s="32" t="str">
        <f t="shared" si="82"/>
        <v/>
      </c>
      <c r="AU99" s="28" t="str">
        <f t="shared" si="83"/>
        <v/>
      </c>
      <c r="AV99" s="136"/>
      <c r="AW99" s="33" t="str">
        <f t="shared" si="84"/>
        <v/>
      </c>
      <c r="AX99" s="33" t="str">
        <f t="shared" si="85"/>
        <v/>
      </c>
      <c r="AY99" s="33" t="str">
        <f t="shared" si="86"/>
        <v/>
      </c>
      <c r="AZ99" s="55" t="str" cm="1">
        <f t="array" ref="AZ99">IF($AC99="","",IF((IFERROR(_xlfn.IFS($AU99="Devis 1",(IFERROR(VALUE(TRIM(SUBSTITUTE(AL99,CHAR(160),""))),0)),$AU99="Devis 2",(IFERROR(VALUE(TRIM(SUBSTITUTE(AO99,CHAR(160),""))),0)),$AU99="Devis 3",(IFERROR(VALUE(TRIM(SUBSTITUTE(AR99,CHAR(160),""))),0))),0))*(IFERROR(VALUE(TRIM(SUBSTITUTE($AC99,CHAR(160),""))),0))=0,"",(IFERROR(_xlfn.IFS($AU99="Devis 1",(IFERROR(VALUE(TRIM(SUBSTITUTE(AL99,CHAR(160),""))),0)),$AU99="Devis 2",(IFERROR(VALUE(TRIM(SUBSTITUTE(AO99,CHAR(160),""))),0)),$AU99="Devis 3",(IFERROR(VALUE(TRIM(SUBSTITUTE(AR99,CHAR(160),""))),0))),0))*(IFERROR(VALUE(TRIM(SUBSTITUTE($AC99,CHAR(160),""))),0))))</f>
        <v/>
      </c>
      <c r="BA99" s="55" t="str" cm="1">
        <f t="array" ref="BA99">IF($AC99="","",IF((IFERROR(_xlfn.IFS(TRIM(SUBSTITUTE($AU99,CHAR(160),""))="Devis 1", IFERROR(VALUE(TRIM(SUBSTITUTE(AM99,CHAR(160),""))),0),TRIM(SUBSTITUTE($AU99,CHAR(160),""))="Devis 2", IFERROR(VALUE(TRIM(SUBSTITUTE(AP99,CHAR(160),""))),0),TRIM(SUBSTITUTE($AU99,CHAR(160),""))="Devis 3", IFERROR(VALUE(TRIM(SUBSTITUTE(AS99,CHAR(160),""))),0)),0) * IFERROR(VALUE(TRIM(SUBSTITUTE($AC99,CHAR(160),""))),0)) = 0,IF(AZ99&lt;&gt;"",0,""),(IFERROR(_xlfn.IFS(TRIM(SUBSTITUTE($AU99,CHAR(160),""))="Devis 1", IFERROR(VALUE(TRIM(SUBSTITUTE(AM99,CHAR(160),""))),0),TRIM(SUBSTITUTE($AU99,CHAR(160),""))="Devis 2", IFERROR(VALUE(TRIM(SUBSTITUTE(AP99,CHAR(160),""))),0),TRIM(SUBSTITUTE($AU99,CHAR(160),""))="Devis 3", IFERROR(VALUE(TRIM(SUBSTITUTE(AS99,CHAR(160),""))),0)),0) * IFERROR(VALUE(TRIM(SUBSTITUTE($AC99,CHAR(160),""))),0))))</f>
        <v/>
      </c>
      <c r="BB99" s="55" t="str" cm="1">
        <f t="array" ref="BB99">IF($AC99="","",IF(IFERROR(_xlfn.IFS($AU99="Devis 1",IFERROR(VALUE(TRIM(SUBSTITUTE(AN99,CHAR(160),""))),0),$AU99="Devis 2",IFERROR(VALUE(TRIM(SUBSTITUTE(AQ99,CHAR(160),""))),0),$AU99="Devis 3",IFERROR(VALUE(TRIM(SUBSTITUTE(AT99,CHAR(160),""))),0)),0)*IFERROR(VALUE(TRIM(SUBSTITUTE($AC99,CHAR(160),""))),0)=0,"",IFERROR(_xlfn.IFS($AU99="Devis 1",IFERROR(VALUE(TRIM(SUBSTITUTE(AN99,CHAR(160),""))),0),$AU99="Devis 2",IFERROR(VALUE(TRIM(SUBSTITUTE(AQ99,CHAR(160),""))),0),$AU99="Devis 3",IFERROR(VALUE(TRIM(SUBSTITUTE(AT99,CHAR(160),""))),0)),0)*IFERROR(VALUE(TRIM(SUBSTITUTE($AC99,CHAR(160),""))),0)))</f>
        <v/>
      </c>
      <c r="BC99" s="34"/>
      <c r="BD99" s="8" t="str" cm="1">
        <f t="array" ref="BD99">IF(OR(BB99="",AY99="",AZ99="",AW99="",BA99="",AX99=""),"",_xlfn.IFS((IFERROR(VALUE(TRIM(SUBSTITUTE(BB99,CHAR(160),""))),0))&gt;(IFERROR(VALUE(TRIM(SUBSTITUTE(AY99,CHAR(160),""))),0)),"KO : Le montant retenu TTC est supérieur au montant raisonnable TTC. Merci de revoir la ligne de dépense ou plafonner son montant.",(IFERROR(VALUE(TRIM(SUBSTITUTE(AZ99,CHAR(160),""))),0))&gt;(IFERROR(VALUE(TRIM(SUBSTITUTE(AW99,CHAR(160),""))),0)),"Attention : Le montant retenu HT est supérieur au montant HT raisonnable. Merci de revoir la ligne de dépense, plafonner son montant, ou justifier la reventillation HT / TVA.",(IFERROR(VALUE(TRIM(SUBSTITUTE(BA99,CHAR(160),""))),0))&gt;(IFERROR(VALUE(TRIM(SUBSTITUTE(AX99,CHAR(160),""))),0)),"Attention : Le montant TVA retenu est supérieur au montant TVA raisonnable. Merci de revoir la ligne de dépense, plafonner son montant, ou justifier la reventillation HT / TVA.",(IFERROR(VALUE(TRIM(SUBSTITUTE(BB99,CHAR(160),""))),0))=0,"",(IFERROR(VALUE(TRIM(SUBSTITUTE(AY99,CHAR(160),""))),0))=(IFERROR(VALUE(TRIM(SUBSTITUTE(BB99,CHAR(160),""))),0)),"OK",(IFERROR(VALUE(TRIM(SUBSTITUTE(AY99,CHAR(160),""))),0))&gt;(IFERROR(VALUE(TRIM(SUBSTITUTE(BB99,CHAR(160),""))),0))," OK : Montant instruit inférieur au montant raisonnable.",TRUE,""))</f>
        <v/>
      </c>
      <c r="BE99" s="139" t="str" cm="1">
        <f t="array" ref="BE99">IF(OR(BB99="",Y99="",AZ99="",W99="",BA99="",X99=""),"",_xlfn.IFS((IFERROR(VALUE(TRIM(SUBSTITUTE(BB99,CHAR(160),""))),0))&gt;(IFERROR(VALUE(TRIM(SUBSTITUTE(Y99,CHAR(160),""))),0)),"KO : Le montant retenu TTC est supérieur au montant présenté TTC. Merci de revoir la ligne de dépense ou plafonner son montant.",(IFERROR(VALUE(TRIM(SUBSTITUTE(AZ99,CHAR(160),""))),0))&gt;(IFERROR(VALUE(TRIM(SUBSTITUTE(W99,CHAR(160),""))),0)),"Attention : Le montant retenu HT est supérieur au montant HT présenté. Merci de revoir la ligne de dépense,plafonner son montant,ou justifier la reventillation HT/TVA.",(IFERROR(VALUE(TRIM(SUBSTITUTE(BA99,CHAR(160),""))),0))&gt;(IFERROR(VALUE(TRIM(SUBSTITUTE(X99,CHAR(160),""))),0)),"Attention : Le montant TVA retenu est supérieur au montant TVA présenté. Merci de revoir la ligne de dépense,plafonner son montant,ou justifier la reventillation HT/TVA.",(IFERROR(VALUE(TRIM(SUBSTITUTE(Y99,CHAR(160),""))),0))=0,"",(IFERROR(VALUE(TRIM(SUBSTITUTE(BB99,CHAR(160),""))),0))=(IFERROR(VALUE(TRIM(SUBSTITUTE(Y99,CHAR(160),""))),0)),"OK",
OR((IFERROR(VALUE(TRIM(SUBSTITUTE(BB99,CHAR(160),""))),0))=0,(IFERROR(VALUE(TRIM(SUBSTITUTE(AZ99,CHAR(160),""))),0))=0),"Attention : montant présenté entièrement écarté",(IFERROR(VALUE(TRIM(SUBSTITUTE(BB99,CHAR(160),""))),0))&lt;(IFERROR(VALUE(TRIM(SUBSTITUTE(Y99,CHAR(160),""))),0)),"Attention : montant présenté partiellement écarté",TRUE,""))</f>
        <v/>
      </c>
      <c r="BF99" s="33" t="str">
        <f t="shared" si="87"/>
        <v/>
      </c>
      <c r="BG99" s="33" t="str">
        <f t="shared" si="88"/>
        <v/>
      </c>
      <c r="BH99" s="10" t="str">
        <f t="shared" si="89"/>
        <v/>
      </c>
    </row>
    <row r="100" spans="1:60" ht="15" customHeight="1">
      <c r="A100" s="52">
        <v>89</v>
      </c>
      <c r="B100" s="539"/>
      <c r="C100" s="117"/>
      <c r="D100" s="118"/>
      <c r="E100" s="117"/>
      <c r="F100" s="117"/>
      <c r="G100" s="117"/>
      <c r="H100" s="117"/>
      <c r="I100" s="117"/>
      <c r="J100" s="117"/>
      <c r="K100" s="117"/>
      <c r="L100" s="117"/>
      <c r="M100" s="100"/>
      <c r="N100" s="4"/>
      <c r="O100" s="27" t="str">
        <f t="shared" si="60"/>
        <v/>
      </c>
      <c r="P100" s="5"/>
      <c r="Q100" s="4"/>
      <c r="R100" s="27" t="str">
        <f t="shared" si="61"/>
        <v/>
      </c>
      <c r="S100" s="6"/>
      <c r="T100" s="4"/>
      <c r="U100" s="101" t="str">
        <f t="shared" si="62"/>
        <v/>
      </c>
      <c r="V100" s="110"/>
      <c r="W100" s="109" t="str" cm="1">
        <f t="array" ref="W100">IF((_xlfn.IFS(TRIM(SUBSTITUTE(V100,CHAR(160),""))="Devis 1",IFERROR(VALUE(TRIM(SUBSTITUTE(M100,CHAR(160),""))),0),TRIM(SUBSTITUTE(V100,CHAR(160),""))="Devis 2",IFERROR(VALUE(TRIM(SUBSTITUTE(P100,CHAR(160),""))),0),TRIM(SUBSTITUTE(V100,CHAR(160),""))="Devis 3",IFERROR(VALUE(TRIM(SUBSTITUTE(S100,CHAR(160),""))),0),TRUE,0)*IFERROR(VALUE(TRIM(SUBSTITUTE(D100,CHAR(160),""))),0))=0,"",_xlfn.IFS(TRIM(SUBSTITUTE(V100,CHAR(160),""))="Devis 1",IFERROR(VALUE(TRIM(SUBSTITUTE(M100,CHAR(160),""))),0),TRIM(SUBSTITUTE(V100,CHAR(160),""))="Devis 2",IFERROR(VALUE(TRIM(SUBSTITUTE(P100,CHAR(160),""))),0),TRIM(SUBSTITUTE(V100,CHAR(160),""))="Devis 3",IFERROR(VALUE(TRIM(SUBSTITUTE(S100,CHAR(160),""))),0),TRUE,0)*IFERROR(VALUE(TRIM(SUBSTITUTE(D100,CHAR(160),""))),0))</f>
        <v/>
      </c>
      <c r="X100" s="54" t="str" cm="1">
        <f t="array" ref="X100">IF(_xlfn.IFS(TRIM(SUBSTITUTE(V100,CHAR(160),""))="Devis 1",IFERROR(VALUE(TRIM(SUBSTITUTE(N100,CHAR(160),""))),0),TRIM(SUBSTITUTE(V100,CHAR(160),""))="Devis 2",IFERROR(VALUE(TRIM(SUBSTITUTE(Q100,CHAR(160),""))),0),TRIM(SUBSTITUTE(V100,CHAR(160),""))="Devis 3",IFERROR(VALUE(TRIM(SUBSTITUTE(T100,CHAR(160),""))),0),TRUE,0)*IFERROR(VALUE(TRIM(SUBSTITUTE(D100,CHAR(160),""))),0)=0,IF(W100&lt;&gt;"",0,""),_xlfn.IFS(TRIM(SUBSTITUTE(V100,CHAR(160),""))="Devis 1",IFERROR(VALUE(TRIM(SUBSTITUTE(N100,CHAR(160),""))),0),TRIM(SUBSTITUTE(V100,CHAR(160),""))="Devis 2",IFERROR(VALUE(TRIM(SUBSTITUTE(Q100,CHAR(160),""))),0),TRIM(SUBSTITUTE(V100,CHAR(160),""))="Devis 3",IFERROR(VALUE(TRIM(SUBSTITUTE(T100,CHAR(160),""))),0),TRUE,0)*IFERROR(VALUE(TRIM(SUBSTITUTE(D100,CHAR(160),""))),0))</f>
        <v/>
      </c>
      <c r="Y100" s="112" t="str">
        <f t="shared" si="63"/>
        <v/>
      </c>
      <c r="Z100" s="113"/>
      <c r="AA100" s="130" t="str">
        <f t="shared" si="64"/>
        <v/>
      </c>
      <c r="AB100" s="130" t="str">
        <f t="shared" si="65"/>
        <v/>
      </c>
      <c r="AC100" s="130" t="str">
        <f t="shared" si="66"/>
        <v/>
      </c>
      <c r="AD100" s="130" t="str">
        <f t="shared" si="67"/>
        <v/>
      </c>
      <c r="AE100" s="130" t="str">
        <f t="shared" si="68"/>
        <v/>
      </c>
      <c r="AF100" s="130" t="str">
        <f t="shared" si="69"/>
        <v/>
      </c>
      <c r="AG100" s="130" t="str">
        <f t="shared" si="70"/>
        <v/>
      </c>
      <c r="AH100" s="130" t="str">
        <f t="shared" si="71"/>
        <v/>
      </c>
      <c r="AI100" s="130"/>
      <c r="AJ100" s="130" t="str">
        <f t="shared" si="72"/>
        <v/>
      </c>
      <c r="AK100" s="130" t="str">
        <f t="shared" si="73"/>
        <v/>
      </c>
      <c r="AL100" s="29" t="str">
        <f t="shared" si="74"/>
        <v/>
      </c>
      <c r="AM100" s="9" t="str">
        <f t="shared" si="75"/>
        <v/>
      </c>
      <c r="AN100" s="27" t="str">
        <f t="shared" si="76"/>
        <v/>
      </c>
      <c r="AO100" s="30" t="str">
        <f t="shared" si="77"/>
        <v/>
      </c>
      <c r="AP100" s="9" t="str">
        <f t="shared" si="78"/>
        <v/>
      </c>
      <c r="AQ100" s="27" t="str">
        <f t="shared" si="79"/>
        <v/>
      </c>
      <c r="AR100" s="31" t="str">
        <f t="shared" si="80"/>
        <v/>
      </c>
      <c r="AS100" s="9" t="str">
        <f t="shared" si="81"/>
        <v/>
      </c>
      <c r="AT100" s="32" t="str">
        <f t="shared" si="82"/>
        <v/>
      </c>
      <c r="AU100" s="28" t="str">
        <f t="shared" si="83"/>
        <v/>
      </c>
      <c r="AV100" s="136"/>
      <c r="AW100" s="33" t="str">
        <f t="shared" si="84"/>
        <v/>
      </c>
      <c r="AX100" s="33" t="str">
        <f t="shared" si="85"/>
        <v/>
      </c>
      <c r="AY100" s="33" t="str">
        <f t="shared" si="86"/>
        <v/>
      </c>
      <c r="AZ100" s="55" t="str" cm="1">
        <f t="array" ref="AZ100">IF($AC100="","",IF((IFERROR(_xlfn.IFS($AU100="Devis 1",(IFERROR(VALUE(TRIM(SUBSTITUTE(AL100,CHAR(160),""))),0)),$AU100="Devis 2",(IFERROR(VALUE(TRIM(SUBSTITUTE(AO100,CHAR(160),""))),0)),$AU100="Devis 3",(IFERROR(VALUE(TRIM(SUBSTITUTE(AR100,CHAR(160),""))),0))),0))*(IFERROR(VALUE(TRIM(SUBSTITUTE($AC100,CHAR(160),""))),0))=0,"",(IFERROR(_xlfn.IFS($AU100="Devis 1",(IFERROR(VALUE(TRIM(SUBSTITUTE(AL100,CHAR(160),""))),0)),$AU100="Devis 2",(IFERROR(VALUE(TRIM(SUBSTITUTE(AO100,CHAR(160),""))),0)),$AU100="Devis 3",(IFERROR(VALUE(TRIM(SUBSTITUTE(AR100,CHAR(160),""))),0))),0))*(IFERROR(VALUE(TRIM(SUBSTITUTE($AC100,CHAR(160),""))),0))))</f>
        <v/>
      </c>
      <c r="BA100" s="55" t="str" cm="1">
        <f t="array" ref="BA100">IF($AC100="","",IF((IFERROR(_xlfn.IFS(TRIM(SUBSTITUTE($AU100,CHAR(160),""))="Devis 1", IFERROR(VALUE(TRIM(SUBSTITUTE(AM100,CHAR(160),""))),0),TRIM(SUBSTITUTE($AU100,CHAR(160),""))="Devis 2", IFERROR(VALUE(TRIM(SUBSTITUTE(AP100,CHAR(160),""))),0),TRIM(SUBSTITUTE($AU100,CHAR(160),""))="Devis 3", IFERROR(VALUE(TRIM(SUBSTITUTE(AS100,CHAR(160),""))),0)),0) * IFERROR(VALUE(TRIM(SUBSTITUTE($AC100,CHAR(160),""))),0)) = 0,IF(AZ100&lt;&gt;"",0,""),(IFERROR(_xlfn.IFS(TRIM(SUBSTITUTE($AU100,CHAR(160),""))="Devis 1", IFERROR(VALUE(TRIM(SUBSTITUTE(AM100,CHAR(160),""))),0),TRIM(SUBSTITUTE($AU100,CHAR(160),""))="Devis 2", IFERROR(VALUE(TRIM(SUBSTITUTE(AP100,CHAR(160),""))),0),TRIM(SUBSTITUTE($AU100,CHAR(160),""))="Devis 3", IFERROR(VALUE(TRIM(SUBSTITUTE(AS100,CHAR(160),""))),0)),0) * IFERROR(VALUE(TRIM(SUBSTITUTE($AC100,CHAR(160),""))),0))))</f>
        <v/>
      </c>
      <c r="BB100" s="55" t="str" cm="1">
        <f t="array" ref="BB100">IF($AC100="","",IF(IFERROR(_xlfn.IFS($AU100="Devis 1",IFERROR(VALUE(TRIM(SUBSTITUTE(AN100,CHAR(160),""))),0),$AU100="Devis 2",IFERROR(VALUE(TRIM(SUBSTITUTE(AQ100,CHAR(160),""))),0),$AU100="Devis 3",IFERROR(VALUE(TRIM(SUBSTITUTE(AT100,CHAR(160),""))),0)),0)*IFERROR(VALUE(TRIM(SUBSTITUTE($AC100,CHAR(160),""))),0)=0,"",IFERROR(_xlfn.IFS($AU100="Devis 1",IFERROR(VALUE(TRIM(SUBSTITUTE(AN100,CHAR(160),""))),0),$AU100="Devis 2",IFERROR(VALUE(TRIM(SUBSTITUTE(AQ100,CHAR(160),""))),0),$AU100="Devis 3",IFERROR(VALUE(TRIM(SUBSTITUTE(AT100,CHAR(160),""))),0)),0)*IFERROR(VALUE(TRIM(SUBSTITUTE($AC100,CHAR(160),""))),0)))</f>
        <v/>
      </c>
      <c r="BC100" s="34"/>
      <c r="BD100" s="8" t="str" cm="1">
        <f t="array" ref="BD100">IF(OR(BB100="",AY100="",AZ100="",AW100="",BA100="",AX100=""),"",_xlfn.IFS((IFERROR(VALUE(TRIM(SUBSTITUTE(BB100,CHAR(160),""))),0))&gt;(IFERROR(VALUE(TRIM(SUBSTITUTE(AY100,CHAR(160),""))),0)),"KO : Le montant retenu TTC est supérieur au montant raisonnable TTC. Merci de revoir la ligne de dépense ou plafonner son montant.",(IFERROR(VALUE(TRIM(SUBSTITUTE(AZ100,CHAR(160),""))),0))&gt;(IFERROR(VALUE(TRIM(SUBSTITUTE(AW100,CHAR(160),""))),0)),"Attention : Le montant retenu HT est supérieur au montant HT raisonnable. Merci de revoir la ligne de dépense, plafonner son montant, ou justifier la reventillation HT / TVA.",(IFERROR(VALUE(TRIM(SUBSTITUTE(BA100,CHAR(160),""))),0))&gt;(IFERROR(VALUE(TRIM(SUBSTITUTE(AX100,CHAR(160),""))),0)),"Attention : Le montant TVA retenu est supérieur au montant TVA raisonnable. Merci de revoir la ligne de dépense, plafonner son montant, ou justifier la reventillation HT / TVA.",(IFERROR(VALUE(TRIM(SUBSTITUTE(BB100,CHAR(160),""))),0))=0,"",(IFERROR(VALUE(TRIM(SUBSTITUTE(AY100,CHAR(160),""))),0))=(IFERROR(VALUE(TRIM(SUBSTITUTE(BB100,CHAR(160),""))),0)),"OK",(IFERROR(VALUE(TRIM(SUBSTITUTE(AY100,CHAR(160),""))),0))&gt;(IFERROR(VALUE(TRIM(SUBSTITUTE(BB100,CHAR(160),""))),0))," OK : Montant instruit inférieur au montant raisonnable.",TRUE,""))</f>
        <v/>
      </c>
      <c r="BE100" s="139" t="str" cm="1">
        <f t="array" ref="BE100">IF(OR(BB100="",Y100="",AZ100="",W100="",BA100="",X100=""),"",_xlfn.IFS((IFERROR(VALUE(TRIM(SUBSTITUTE(BB100,CHAR(160),""))),0))&gt;(IFERROR(VALUE(TRIM(SUBSTITUTE(Y100,CHAR(160),""))),0)),"KO : Le montant retenu TTC est supérieur au montant présenté TTC. Merci de revoir la ligne de dépense ou plafonner son montant.",(IFERROR(VALUE(TRIM(SUBSTITUTE(AZ100,CHAR(160),""))),0))&gt;(IFERROR(VALUE(TRIM(SUBSTITUTE(W100,CHAR(160),""))),0)),"Attention : Le montant retenu HT est supérieur au montant HT présenté. Merci de revoir la ligne de dépense,plafonner son montant,ou justifier la reventillation HT/TVA.",(IFERROR(VALUE(TRIM(SUBSTITUTE(BA100,CHAR(160),""))),0))&gt;(IFERROR(VALUE(TRIM(SUBSTITUTE(X100,CHAR(160),""))),0)),"Attention : Le montant TVA retenu est supérieur au montant TVA présenté. Merci de revoir la ligne de dépense,plafonner son montant,ou justifier la reventillation HT/TVA.",(IFERROR(VALUE(TRIM(SUBSTITUTE(Y100,CHAR(160),""))),0))=0,"",(IFERROR(VALUE(TRIM(SUBSTITUTE(BB100,CHAR(160),""))),0))=(IFERROR(VALUE(TRIM(SUBSTITUTE(Y100,CHAR(160),""))),0)),"OK",
OR((IFERROR(VALUE(TRIM(SUBSTITUTE(BB100,CHAR(160),""))),0))=0,(IFERROR(VALUE(TRIM(SUBSTITUTE(AZ100,CHAR(160),""))),0))=0),"Attention : montant présenté entièrement écarté",(IFERROR(VALUE(TRIM(SUBSTITUTE(BB100,CHAR(160),""))),0))&lt;(IFERROR(VALUE(TRIM(SUBSTITUTE(Y100,CHAR(160),""))),0)),"Attention : montant présenté partiellement écarté",TRUE,""))</f>
        <v/>
      </c>
      <c r="BF100" s="33" t="str">
        <f t="shared" si="87"/>
        <v/>
      </c>
      <c r="BG100" s="33" t="str">
        <f t="shared" si="88"/>
        <v/>
      </c>
      <c r="BH100" s="10" t="str">
        <f t="shared" si="89"/>
        <v/>
      </c>
    </row>
    <row r="101" spans="1:60" ht="15" customHeight="1">
      <c r="A101" s="52">
        <v>90</v>
      </c>
      <c r="B101" s="539"/>
      <c r="C101" s="117"/>
      <c r="D101" s="118"/>
      <c r="E101" s="117"/>
      <c r="F101" s="117"/>
      <c r="G101" s="117"/>
      <c r="H101" s="117"/>
      <c r="I101" s="117"/>
      <c r="J101" s="117"/>
      <c r="K101" s="117"/>
      <c r="L101" s="117"/>
      <c r="M101" s="100"/>
      <c r="N101" s="4"/>
      <c r="O101" s="27" t="str">
        <f t="shared" si="60"/>
        <v/>
      </c>
      <c r="P101" s="5"/>
      <c r="Q101" s="4"/>
      <c r="R101" s="27" t="str">
        <f t="shared" si="61"/>
        <v/>
      </c>
      <c r="S101" s="6"/>
      <c r="T101" s="4"/>
      <c r="U101" s="101" t="str">
        <f t="shared" si="62"/>
        <v/>
      </c>
      <c r="V101" s="110"/>
      <c r="W101" s="109" t="str" cm="1">
        <f t="array" ref="W101">IF((_xlfn.IFS(TRIM(SUBSTITUTE(V101,CHAR(160),""))="Devis 1",IFERROR(VALUE(TRIM(SUBSTITUTE(M101,CHAR(160),""))),0),TRIM(SUBSTITUTE(V101,CHAR(160),""))="Devis 2",IFERROR(VALUE(TRIM(SUBSTITUTE(P101,CHAR(160),""))),0),TRIM(SUBSTITUTE(V101,CHAR(160),""))="Devis 3",IFERROR(VALUE(TRIM(SUBSTITUTE(S101,CHAR(160),""))),0),TRUE,0)*IFERROR(VALUE(TRIM(SUBSTITUTE(D101,CHAR(160),""))),0))=0,"",_xlfn.IFS(TRIM(SUBSTITUTE(V101,CHAR(160),""))="Devis 1",IFERROR(VALUE(TRIM(SUBSTITUTE(M101,CHAR(160),""))),0),TRIM(SUBSTITUTE(V101,CHAR(160),""))="Devis 2",IFERROR(VALUE(TRIM(SUBSTITUTE(P101,CHAR(160),""))),0),TRIM(SUBSTITUTE(V101,CHAR(160),""))="Devis 3",IFERROR(VALUE(TRIM(SUBSTITUTE(S101,CHAR(160),""))),0),TRUE,0)*IFERROR(VALUE(TRIM(SUBSTITUTE(D101,CHAR(160),""))),0))</f>
        <v/>
      </c>
      <c r="X101" s="54" t="str" cm="1">
        <f t="array" ref="X101">IF(_xlfn.IFS(TRIM(SUBSTITUTE(V101,CHAR(160),""))="Devis 1",IFERROR(VALUE(TRIM(SUBSTITUTE(N101,CHAR(160),""))),0),TRIM(SUBSTITUTE(V101,CHAR(160),""))="Devis 2",IFERROR(VALUE(TRIM(SUBSTITUTE(Q101,CHAR(160),""))),0),TRIM(SUBSTITUTE(V101,CHAR(160),""))="Devis 3",IFERROR(VALUE(TRIM(SUBSTITUTE(T101,CHAR(160),""))),0),TRUE,0)*IFERROR(VALUE(TRIM(SUBSTITUTE(D101,CHAR(160),""))),0)=0,IF(W101&lt;&gt;"",0,""),_xlfn.IFS(TRIM(SUBSTITUTE(V101,CHAR(160),""))="Devis 1",IFERROR(VALUE(TRIM(SUBSTITUTE(N101,CHAR(160),""))),0),TRIM(SUBSTITUTE(V101,CHAR(160),""))="Devis 2",IFERROR(VALUE(TRIM(SUBSTITUTE(Q101,CHAR(160),""))),0),TRIM(SUBSTITUTE(V101,CHAR(160),""))="Devis 3",IFERROR(VALUE(TRIM(SUBSTITUTE(T101,CHAR(160),""))),0),TRUE,0)*IFERROR(VALUE(TRIM(SUBSTITUTE(D101,CHAR(160),""))),0))</f>
        <v/>
      </c>
      <c r="Y101" s="112" t="str">
        <f t="shared" si="63"/>
        <v/>
      </c>
      <c r="Z101" s="113"/>
      <c r="AA101" s="130" t="str">
        <f t="shared" si="64"/>
        <v/>
      </c>
      <c r="AB101" s="130" t="str">
        <f t="shared" si="65"/>
        <v/>
      </c>
      <c r="AC101" s="130" t="str">
        <f t="shared" si="66"/>
        <v/>
      </c>
      <c r="AD101" s="130" t="str">
        <f t="shared" si="67"/>
        <v/>
      </c>
      <c r="AE101" s="130" t="str">
        <f t="shared" si="68"/>
        <v/>
      </c>
      <c r="AF101" s="130" t="str">
        <f t="shared" si="69"/>
        <v/>
      </c>
      <c r="AG101" s="130" t="str">
        <f t="shared" si="70"/>
        <v/>
      </c>
      <c r="AH101" s="130" t="str">
        <f t="shared" si="71"/>
        <v/>
      </c>
      <c r="AI101" s="130"/>
      <c r="AJ101" s="130" t="str">
        <f t="shared" si="72"/>
        <v/>
      </c>
      <c r="AK101" s="130" t="str">
        <f t="shared" si="73"/>
        <v/>
      </c>
      <c r="AL101" s="29" t="str">
        <f t="shared" si="74"/>
        <v/>
      </c>
      <c r="AM101" s="9" t="str">
        <f t="shared" si="75"/>
        <v/>
      </c>
      <c r="AN101" s="27" t="str">
        <f t="shared" si="76"/>
        <v/>
      </c>
      <c r="AO101" s="30" t="str">
        <f t="shared" si="77"/>
        <v/>
      </c>
      <c r="AP101" s="9" t="str">
        <f t="shared" si="78"/>
        <v/>
      </c>
      <c r="AQ101" s="27" t="str">
        <f t="shared" si="79"/>
        <v/>
      </c>
      <c r="AR101" s="31" t="str">
        <f t="shared" si="80"/>
        <v/>
      </c>
      <c r="AS101" s="9" t="str">
        <f t="shared" si="81"/>
        <v/>
      </c>
      <c r="AT101" s="32" t="str">
        <f t="shared" si="82"/>
        <v/>
      </c>
      <c r="AU101" s="28" t="str">
        <f t="shared" si="83"/>
        <v/>
      </c>
      <c r="AV101" s="136"/>
      <c r="AW101" s="33" t="str">
        <f t="shared" si="84"/>
        <v/>
      </c>
      <c r="AX101" s="33" t="str">
        <f t="shared" si="85"/>
        <v/>
      </c>
      <c r="AY101" s="33" t="str">
        <f t="shared" si="86"/>
        <v/>
      </c>
      <c r="AZ101" s="55" t="str" cm="1">
        <f t="array" ref="AZ101">IF($AC101="","",IF((IFERROR(_xlfn.IFS($AU101="Devis 1",(IFERROR(VALUE(TRIM(SUBSTITUTE(AL101,CHAR(160),""))),0)),$AU101="Devis 2",(IFERROR(VALUE(TRIM(SUBSTITUTE(AO101,CHAR(160),""))),0)),$AU101="Devis 3",(IFERROR(VALUE(TRIM(SUBSTITUTE(AR101,CHAR(160),""))),0))),0))*(IFERROR(VALUE(TRIM(SUBSTITUTE($AC101,CHAR(160),""))),0))=0,"",(IFERROR(_xlfn.IFS($AU101="Devis 1",(IFERROR(VALUE(TRIM(SUBSTITUTE(AL101,CHAR(160),""))),0)),$AU101="Devis 2",(IFERROR(VALUE(TRIM(SUBSTITUTE(AO101,CHAR(160),""))),0)),$AU101="Devis 3",(IFERROR(VALUE(TRIM(SUBSTITUTE(AR101,CHAR(160),""))),0))),0))*(IFERROR(VALUE(TRIM(SUBSTITUTE($AC101,CHAR(160),""))),0))))</f>
        <v/>
      </c>
      <c r="BA101" s="55" t="str" cm="1">
        <f t="array" ref="BA101">IF($AC101="","",IF((IFERROR(_xlfn.IFS(TRIM(SUBSTITUTE($AU101,CHAR(160),""))="Devis 1", IFERROR(VALUE(TRIM(SUBSTITUTE(AM101,CHAR(160),""))),0),TRIM(SUBSTITUTE($AU101,CHAR(160),""))="Devis 2", IFERROR(VALUE(TRIM(SUBSTITUTE(AP101,CHAR(160),""))),0),TRIM(SUBSTITUTE($AU101,CHAR(160),""))="Devis 3", IFERROR(VALUE(TRIM(SUBSTITUTE(AS101,CHAR(160),""))),0)),0) * IFERROR(VALUE(TRIM(SUBSTITUTE($AC101,CHAR(160),""))),0)) = 0,IF(AZ101&lt;&gt;"",0,""),(IFERROR(_xlfn.IFS(TRIM(SUBSTITUTE($AU101,CHAR(160),""))="Devis 1", IFERROR(VALUE(TRIM(SUBSTITUTE(AM101,CHAR(160),""))),0),TRIM(SUBSTITUTE($AU101,CHAR(160),""))="Devis 2", IFERROR(VALUE(TRIM(SUBSTITUTE(AP101,CHAR(160),""))),0),TRIM(SUBSTITUTE($AU101,CHAR(160),""))="Devis 3", IFERROR(VALUE(TRIM(SUBSTITUTE(AS101,CHAR(160),""))),0)),0) * IFERROR(VALUE(TRIM(SUBSTITUTE($AC101,CHAR(160),""))),0))))</f>
        <v/>
      </c>
      <c r="BB101" s="55" t="str" cm="1">
        <f t="array" ref="BB101">IF($AC101="","",IF(IFERROR(_xlfn.IFS($AU101="Devis 1",IFERROR(VALUE(TRIM(SUBSTITUTE(AN101,CHAR(160),""))),0),$AU101="Devis 2",IFERROR(VALUE(TRIM(SUBSTITUTE(AQ101,CHAR(160),""))),0),$AU101="Devis 3",IFERROR(VALUE(TRIM(SUBSTITUTE(AT101,CHAR(160),""))),0)),0)*IFERROR(VALUE(TRIM(SUBSTITUTE($AC101,CHAR(160),""))),0)=0,"",IFERROR(_xlfn.IFS($AU101="Devis 1",IFERROR(VALUE(TRIM(SUBSTITUTE(AN101,CHAR(160),""))),0),$AU101="Devis 2",IFERROR(VALUE(TRIM(SUBSTITUTE(AQ101,CHAR(160),""))),0),$AU101="Devis 3",IFERROR(VALUE(TRIM(SUBSTITUTE(AT101,CHAR(160),""))),0)),0)*IFERROR(VALUE(TRIM(SUBSTITUTE($AC101,CHAR(160),""))),0)))</f>
        <v/>
      </c>
      <c r="BC101" s="34"/>
      <c r="BD101" s="8" t="str" cm="1">
        <f t="array" ref="BD101">IF(OR(BB101="",AY101="",AZ101="",AW101="",BA101="",AX101=""),"",_xlfn.IFS((IFERROR(VALUE(TRIM(SUBSTITUTE(BB101,CHAR(160),""))),0))&gt;(IFERROR(VALUE(TRIM(SUBSTITUTE(AY101,CHAR(160),""))),0)),"KO : Le montant retenu TTC est supérieur au montant raisonnable TTC. Merci de revoir la ligne de dépense ou plafonner son montant.",(IFERROR(VALUE(TRIM(SUBSTITUTE(AZ101,CHAR(160),""))),0))&gt;(IFERROR(VALUE(TRIM(SUBSTITUTE(AW101,CHAR(160),""))),0)),"Attention : Le montant retenu HT est supérieur au montant HT raisonnable. Merci de revoir la ligne de dépense, plafonner son montant, ou justifier la reventillation HT / TVA.",(IFERROR(VALUE(TRIM(SUBSTITUTE(BA101,CHAR(160),""))),0))&gt;(IFERROR(VALUE(TRIM(SUBSTITUTE(AX101,CHAR(160),""))),0)),"Attention : Le montant TVA retenu est supérieur au montant TVA raisonnable. Merci de revoir la ligne de dépense, plafonner son montant, ou justifier la reventillation HT / TVA.",(IFERROR(VALUE(TRIM(SUBSTITUTE(BB101,CHAR(160),""))),0))=0,"",(IFERROR(VALUE(TRIM(SUBSTITUTE(AY101,CHAR(160),""))),0))=(IFERROR(VALUE(TRIM(SUBSTITUTE(BB101,CHAR(160),""))),0)),"OK",(IFERROR(VALUE(TRIM(SUBSTITUTE(AY101,CHAR(160),""))),0))&gt;(IFERROR(VALUE(TRIM(SUBSTITUTE(BB101,CHAR(160),""))),0))," OK : Montant instruit inférieur au montant raisonnable.",TRUE,""))</f>
        <v/>
      </c>
      <c r="BE101" s="139" t="str" cm="1">
        <f t="array" ref="BE101">IF(OR(BB101="",Y101="",AZ101="",W101="",BA101="",X101=""),"",_xlfn.IFS((IFERROR(VALUE(TRIM(SUBSTITUTE(BB101,CHAR(160),""))),0))&gt;(IFERROR(VALUE(TRIM(SUBSTITUTE(Y101,CHAR(160),""))),0)),"KO : Le montant retenu TTC est supérieur au montant présenté TTC. Merci de revoir la ligne de dépense ou plafonner son montant.",(IFERROR(VALUE(TRIM(SUBSTITUTE(AZ101,CHAR(160),""))),0))&gt;(IFERROR(VALUE(TRIM(SUBSTITUTE(W101,CHAR(160),""))),0)),"Attention : Le montant retenu HT est supérieur au montant HT présenté. Merci de revoir la ligne de dépense,plafonner son montant,ou justifier la reventillation HT/TVA.",(IFERROR(VALUE(TRIM(SUBSTITUTE(BA101,CHAR(160),""))),0))&gt;(IFERROR(VALUE(TRIM(SUBSTITUTE(X101,CHAR(160),""))),0)),"Attention : Le montant TVA retenu est supérieur au montant TVA présenté. Merci de revoir la ligne de dépense,plafonner son montant,ou justifier la reventillation HT/TVA.",(IFERROR(VALUE(TRIM(SUBSTITUTE(Y101,CHAR(160),""))),0))=0,"",(IFERROR(VALUE(TRIM(SUBSTITUTE(BB101,CHAR(160),""))),0))=(IFERROR(VALUE(TRIM(SUBSTITUTE(Y101,CHAR(160),""))),0)),"OK",
OR((IFERROR(VALUE(TRIM(SUBSTITUTE(BB101,CHAR(160),""))),0))=0,(IFERROR(VALUE(TRIM(SUBSTITUTE(AZ101,CHAR(160),""))),0))=0),"Attention : montant présenté entièrement écarté",(IFERROR(VALUE(TRIM(SUBSTITUTE(BB101,CHAR(160),""))),0))&lt;(IFERROR(VALUE(TRIM(SUBSTITUTE(Y101,CHAR(160),""))),0)),"Attention : montant présenté partiellement écarté",TRUE,""))</f>
        <v/>
      </c>
      <c r="BF101" s="33" t="str">
        <f t="shared" si="87"/>
        <v/>
      </c>
      <c r="BG101" s="33" t="str">
        <f t="shared" si="88"/>
        <v/>
      </c>
      <c r="BH101" s="10" t="str">
        <f t="shared" si="89"/>
        <v/>
      </c>
    </row>
    <row r="102" spans="1:60" ht="15" customHeight="1">
      <c r="A102" s="52">
        <v>91</v>
      </c>
      <c r="B102" s="539"/>
      <c r="C102" s="117"/>
      <c r="D102" s="118"/>
      <c r="E102" s="117"/>
      <c r="F102" s="117"/>
      <c r="G102" s="117"/>
      <c r="H102" s="117"/>
      <c r="I102" s="117"/>
      <c r="J102" s="117"/>
      <c r="K102" s="117"/>
      <c r="L102" s="117"/>
      <c r="M102" s="100"/>
      <c r="N102" s="4"/>
      <c r="O102" s="27" t="str">
        <f t="shared" si="60"/>
        <v/>
      </c>
      <c r="P102" s="5"/>
      <c r="Q102" s="4"/>
      <c r="R102" s="27" t="str">
        <f t="shared" si="61"/>
        <v/>
      </c>
      <c r="S102" s="6"/>
      <c r="T102" s="4"/>
      <c r="U102" s="101" t="str">
        <f t="shared" si="62"/>
        <v/>
      </c>
      <c r="V102" s="110"/>
      <c r="W102" s="109" t="str" cm="1">
        <f t="array" ref="W102">IF((_xlfn.IFS(TRIM(SUBSTITUTE(V102,CHAR(160),""))="Devis 1",IFERROR(VALUE(TRIM(SUBSTITUTE(M102,CHAR(160),""))),0),TRIM(SUBSTITUTE(V102,CHAR(160),""))="Devis 2",IFERROR(VALUE(TRIM(SUBSTITUTE(P102,CHAR(160),""))),0),TRIM(SUBSTITUTE(V102,CHAR(160),""))="Devis 3",IFERROR(VALUE(TRIM(SUBSTITUTE(S102,CHAR(160),""))),0),TRUE,0)*IFERROR(VALUE(TRIM(SUBSTITUTE(D102,CHAR(160),""))),0))=0,"",_xlfn.IFS(TRIM(SUBSTITUTE(V102,CHAR(160),""))="Devis 1",IFERROR(VALUE(TRIM(SUBSTITUTE(M102,CHAR(160),""))),0),TRIM(SUBSTITUTE(V102,CHAR(160),""))="Devis 2",IFERROR(VALUE(TRIM(SUBSTITUTE(P102,CHAR(160),""))),0),TRIM(SUBSTITUTE(V102,CHAR(160),""))="Devis 3",IFERROR(VALUE(TRIM(SUBSTITUTE(S102,CHAR(160),""))),0),TRUE,0)*IFERROR(VALUE(TRIM(SUBSTITUTE(D102,CHAR(160),""))),0))</f>
        <v/>
      </c>
      <c r="X102" s="54" t="str" cm="1">
        <f t="array" ref="X102">IF(_xlfn.IFS(TRIM(SUBSTITUTE(V102,CHAR(160),""))="Devis 1",IFERROR(VALUE(TRIM(SUBSTITUTE(N102,CHAR(160),""))),0),TRIM(SUBSTITUTE(V102,CHAR(160),""))="Devis 2",IFERROR(VALUE(TRIM(SUBSTITUTE(Q102,CHAR(160),""))),0),TRIM(SUBSTITUTE(V102,CHAR(160),""))="Devis 3",IFERROR(VALUE(TRIM(SUBSTITUTE(T102,CHAR(160),""))),0),TRUE,0)*IFERROR(VALUE(TRIM(SUBSTITUTE(D102,CHAR(160),""))),0)=0,IF(W102&lt;&gt;"",0,""),_xlfn.IFS(TRIM(SUBSTITUTE(V102,CHAR(160),""))="Devis 1",IFERROR(VALUE(TRIM(SUBSTITUTE(N102,CHAR(160),""))),0),TRIM(SUBSTITUTE(V102,CHAR(160),""))="Devis 2",IFERROR(VALUE(TRIM(SUBSTITUTE(Q102,CHAR(160),""))),0),TRIM(SUBSTITUTE(V102,CHAR(160),""))="Devis 3",IFERROR(VALUE(TRIM(SUBSTITUTE(T102,CHAR(160),""))),0),TRUE,0)*IFERROR(VALUE(TRIM(SUBSTITUTE(D102,CHAR(160),""))),0))</f>
        <v/>
      </c>
      <c r="Y102" s="112" t="str">
        <f t="shared" si="63"/>
        <v/>
      </c>
      <c r="Z102" s="113"/>
      <c r="AA102" s="130" t="str">
        <f t="shared" si="64"/>
        <v/>
      </c>
      <c r="AB102" s="130" t="str">
        <f t="shared" si="65"/>
        <v/>
      </c>
      <c r="AC102" s="130" t="str">
        <f t="shared" si="66"/>
        <v/>
      </c>
      <c r="AD102" s="130" t="str">
        <f t="shared" si="67"/>
        <v/>
      </c>
      <c r="AE102" s="130" t="str">
        <f t="shared" si="68"/>
        <v/>
      </c>
      <c r="AF102" s="130" t="str">
        <f t="shared" si="69"/>
        <v/>
      </c>
      <c r="AG102" s="130" t="str">
        <f t="shared" si="70"/>
        <v/>
      </c>
      <c r="AH102" s="130" t="str">
        <f t="shared" si="71"/>
        <v/>
      </c>
      <c r="AI102" s="130"/>
      <c r="AJ102" s="130" t="str">
        <f t="shared" si="72"/>
        <v/>
      </c>
      <c r="AK102" s="130" t="str">
        <f t="shared" si="73"/>
        <v/>
      </c>
      <c r="AL102" s="29" t="str">
        <f t="shared" si="74"/>
        <v/>
      </c>
      <c r="AM102" s="9" t="str">
        <f t="shared" si="75"/>
        <v/>
      </c>
      <c r="AN102" s="27" t="str">
        <f t="shared" si="76"/>
        <v/>
      </c>
      <c r="AO102" s="30" t="str">
        <f t="shared" si="77"/>
        <v/>
      </c>
      <c r="AP102" s="9" t="str">
        <f t="shared" si="78"/>
        <v/>
      </c>
      <c r="AQ102" s="27" t="str">
        <f t="shared" si="79"/>
        <v/>
      </c>
      <c r="AR102" s="31" t="str">
        <f t="shared" si="80"/>
        <v/>
      </c>
      <c r="AS102" s="9" t="str">
        <f t="shared" si="81"/>
        <v/>
      </c>
      <c r="AT102" s="32" t="str">
        <f t="shared" si="82"/>
        <v/>
      </c>
      <c r="AU102" s="28" t="str">
        <f t="shared" si="83"/>
        <v/>
      </c>
      <c r="AV102" s="136"/>
      <c r="AW102" s="33" t="str">
        <f t="shared" si="84"/>
        <v/>
      </c>
      <c r="AX102" s="33" t="str">
        <f t="shared" si="85"/>
        <v/>
      </c>
      <c r="AY102" s="33" t="str">
        <f t="shared" si="86"/>
        <v/>
      </c>
      <c r="AZ102" s="55" t="str" cm="1">
        <f t="array" ref="AZ102">IF($AC102="","",IF((IFERROR(_xlfn.IFS($AU102="Devis 1",(IFERROR(VALUE(TRIM(SUBSTITUTE(AL102,CHAR(160),""))),0)),$AU102="Devis 2",(IFERROR(VALUE(TRIM(SUBSTITUTE(AO102,CHAR(160),""))),0)),$AU102="Devis 3",(IFERROR(VALUE(TRIM(SUBSTITUTE(AR102,CHAR(160),""))),0))),0))*(IFERROR(VALUE(TRIM(SUBSTITUTE($AC102,CHAR(160),""))),0))=0,"",(IFERROR(_xlfn.IFS($AU102="Devis 1",(IFERROR(VALUE(TRIM(SUBSTITUTE(AL102,CHAR(160),""))),0)),$AU102="Devis 2",(IFERROR(VALUE(TRIM(SUBSTITUTE(AO102,CHAR(160),""))),0)),$AU102="Devis 3",(IFERROR(VALUE(TRIM(SUBSTITUTE(AR102,CHAR(160),""))),0))),0))*(IFERROR(VALUE(TRIM(SUBSTITUTE($AC102,CHAR(160),""))),0))))</f>
        <v/>
      </c>
      <c r="BA102" s="55" t="str" cm="1">
        <f t="array" ref="BA102">IF($AC102="","",IF((IFERROR(_xlfn.IFS(TRIM(SUBSTITUTE($AU102,CHAR(160),""))="Devis 1", IFERROR(VALUE(TRIM(SUBSTITUTE(AM102,CHAR(160),""))),0),TRIM(SUBSTITUTE($AU102,CHAR(160),""))="Devis 2", IFERROR(VALUE(TRIM(SUBSTITUTE(AP102,CHAR(160),""))),0),TRIM(SUBSTITUTE($AU102,CHAR(160),""))="Devis 3", IFERROR(VALUE(TRIM(SUBSTITUTE(AS102,CHAR(160),""))),0)),0) * IFERROR(VALUE(TRIM(SUBSTITUTE($AC102,CHAR(160),""))),0)) = 0,IF(AZ102&lt;&gt;"",0,""),(IFERROR(_xlfn.IFS(TRIM(SUBSTITUTE($AU102,CHAR(160),""))="Devis 1", IFERROR(VALUE(TRIM(SUBSTITUTE(AM102,CHAR(160),""))),0),TRIM(SUBSTITUTE($AU102,CHAR(160),""))="Devis 2", IFERROR(VALUE(TRIM(SUBSTITUTE(AP102,CHAR(160),""))),0),TRIM(SUBSTITUTE($AU102,CHAR(160),""))="Devis 3", IFERROR(VALUE(TRIM(SUBSTITUTE(AS102,CHAR(160),""))),0)),0) * IFERROR(VALUE(TRIM(SUBSTITUTE($AC102,CHAR(160),""))),0))))</f>
        <v/>
      </c>
      <c r="BB102" s="55" t="str" cm="1">
        <f t="array" ref="BB102">IF($AC102="","",IF(IFERROR(_xlfn.IFS($AU102="Devis 1",IFERROR(VALUE(TRIM(SUBSTITUTE(AN102,CHAR(160),""))),0),$AU102="Devis 2",IFERROR(VALUE(TRIM(SUBSTITUTE(AQ102,CHAR(160),""))),0),$AU102="Devis 3",IFERROR(VALUE(TRIM(SUBSTITUTE(AT102,CHAR(160),""))),0)),0)*IFERROR(VALUE(TRIM(SUBSTITUTE($AC102,CHAR(160),""))),0)=0,"",IFERROR(_xlfn.IFS($AU102="Devis 1",IFERROR(VALUE(TRIM(SUBSTITUTE(AN102,CHAR(160),""))),0),$AU102="Devis 2",IFERROR(VALUE(TRIM(SUBSTITUTE(AQ102,CHAR(160),""))),0),$AU102="Devis 3",IFERROR(VALUE(TRIM(SUBSTITUTE(AT102,CHAR(160),""))),0)),0)*IFERROR(VALUE(TRIM(SUBSTITUTE($AC102,CHAR(160),""))),0)))</f>
        <v/>
      </c>
      <c r="BC102" s="34"/>
      <c r="BD102" s="8" t="str" cm="1">
        <f t="array" ref="BD102">IF(OR(BB102="",AY102="",AZ102="",AW102="",BA102="",AX102=""),"",_xlfn.IFS((IFERROR(VALUE(TRIM(SUBSTITUTE(BB102,CHAR(160),""))),0))&gt;(IFERROR(VALUE(TRIM(SUBSTITUTE(AY102,CHAR(160),""))),0)),"KO : Le montant retenu TTC est supérieur au montant raisonnable TTC. Merci de revoir la ligne de dépense ou plafonner son montant.",(IFERROR(VALUE(TRIM(SUBSTITUTE(AZ102,CHAR(160),""))),0))&gt;(IFERROR(VALUE(TRIM(SUBSTITUTE(AW102,CHAR(160),""))),0)),"Attention : Le montant retenu HT est supérieur au montant HT raisonnable. Merci de revoir la ligne de dépense, plafonner son montant, ou justifier la reventillation HT / TVA.",(IFERROR(VALUE(TRIM(SUBSTITUTE(BA102,CHAR(160),""))),0))&gt;(IFERROR(VALUE(TRIM(SUBSTITUTE(AX102,CHAR(160),""))),0)),"Attention : Le montant TVA retenu est supérieur au montant TVA raisonnable. Merci de revoir la ligne de dépense, plafonner son montant, ou justifier la reventillation HT / TVA.",(IFERROR(VALUE(TRIM(SUBSTITUTE(BB102,CHAR(160),""))),0))=0,"",(IFERROR(VALUE(TRIM(SUBSTITUTE(AY102,CHAR(160),""))),0))=(IFERROR(VALUE(TRIM(SUBSTITUTE(BB102,CHAR(160),""))),0)),"OK",(IFERROR(VALUE(TRIM(SUBSTITUTE(AY102,CHAR(160),""))),0))&gt;(IFERROR(VALUE(TRIM(SUBSTITUTE(BB102,CHAR(160),""))),0))," OK : Montant instruit inférieur au montant raisonnable.",TRUE,""))</f>
        <v/>
      </c>
      <c r="BE102" s="139" t="str" cm="1">
        <f t="array" ref="BE102">IF(OR(BB102="",Y102="",AZ102="",W102="",BA102="",X102=""),"",_xlfn.IFS((IFERROR(VALUE(TRIM(SUBSTITUTE(BB102,CHAR(160),""))),0))&gt;(IFERROR(VALUE(TRIM(SUBSTITUTE(Y102,CHAR(160),""))),0)),"KO : Le montant retenu TTC est supérieur au montant présenté TTC. Merci de revoir la ligne de dépense ou plafonner son montant.",(IFERROR(VALUE(TRIM(SUBSTITUTE(AZ102,CHAR(160),""))),0))&gt;(IFERROR(VALUE(TRIM(SUBSTITUTE(W102,CHAR(160),""))),0)),"Attention : Le montant retenu HT est supérieur au montant HT présenté. Merci de revoir la ligne de dépense,plafonner son montant,ou justifier la reventillation HT/TVA.",(IFERROR(VALUE(TRIM(SUBSTITUTE(BA102,CHAR(160),""))),0))&gt;(IFERROR(VALUE(TRIM(SUBSTITUTE(X102,CHAR(160),""))),0)),"Attention : Le montant TVA retenu est supérieur au montant TVA présenté. Merci de revoir la ligne de dépense,plafonner son montant,ou justifier la reventillation HT/TVA.",(IFERROR(VALUE(TRIM(SUBSTITUTE(Y102,CHAR(160),""))),0))=0,"",(IFERROR(VALUE(TRIM(SUBSTITUTE(BB102,CHAR(160),""))),0))=(IFERROR(VALUE(TRIM(SUBSTITUTE(Y102,CHAR(160),""))),0)),"OK",
OR((IFERROR(VALUE(TRIM(SUBSTITUTE(BB102,CHAR(160),""))),0))=0,(IFERROR(VALUE(TRIM(SUBSTITUTE(AZ102,CHAR(160),""))),0))=0),"Attention : montant présenté entièrement écarté",(IFERROR(VALUE(TRIM(SUBSTITUTE(BB102,CHAR(160),""))),0))&lt;(IFERROR(VALUE(TRIM(SUBSTITUTE(Y102,CHAR(160),""))),0)),"Attention : montant présenté partiellement écarté",TRUE,""))</f>
        <v/>
      </c>
      <c r="BF102" s="33" t="str">
        <f t="shared" si="87"/>
        <v/>
      </c>
      <c r="BG102" s="33" t="str">
        <f t="shared" si="88"/>
        <v/>
      </c>
      <c r="BH102" s="10" t="str">
        <f t="shared" si="89"/>
        <v/>
      </c>
    </row>
    <row r="103" spans="1:60" ht="15" customHeight="1">
      <c r="A103" s="52">
        <v>92</v>
      </c>
      <c r="B103" s="539"/>
      <c r="C103" s="117"/>
      <c r="D103" s="118"/>
      <c r="E103" s="117"/>
      <c r="F103" s="117"/>
      <c r="G103" s="117"/>
      <c r="H103" s="117"/>
      <c r="I103" s="117"/>
      <c r="J103" s="117"/>
      <c r="K103" s="117"/>
      <c r="L103" s="117"/>
      <c r="M103" s="100"/>
      <c r="N103" s="4"/>
      <c r="O103" s="27" t="str">
        <f t="shared" si="60"/>
        <v/>
      </c>
      <c r="P103" s="5"/>
      <c r="Q103" s="4"/>
      <c r="R103" s="27" t="str">
        <f t="shared" si="61"/>
        <v/>
      </c>
      <c r="S103" s="6"/>
      <c r="T103" s="4"/>
      <c r="U103" s="101" t="str">
        <f t="shared" si="62"/>
        <v/>
      </c>
      <c r="V103" s="110"/>
      <c r="W103" s="109" t="str" cm="1">
        <f t="array" ref="W103">IF((_xlfn.IFS(TRIM(SUBSTITUTE(V103,CHAR(160),""))="Devis 1",IFERROR(VALUE(TRIM(SUBSTITUTE(M103,CHAR(160),""))),0),TRIM(SUBSTITUTE(V103,CHAR(160),""))="Devis 2",IFERROR(VALUE(TRIM(SUBSTITUTE(P103,CHAR(160),""))),0),TRIM(SUBSTITUTE(V103,CHAR(160),""))="Devis 3",IFERROR(VALUE(TRIM(SUBSTITUTE(S103,CHAR(160),""))),0),TRUE,0)*IFERROR(VALUE(TRIM(SUBSTITUTE(D103,CHAR(160),""))),0))=0,"",_xlfn.IFS(TRIM(SUBSTITUTE(V103,CHAR(160),""))="Devis 1",IFERROR(VALUE(TRIM(SUBSTITUTE(M103,CHAR(160),""))),0),TRIM(SUBSTITUTE(V103,CHAR(160),""))="Devis 2",IFERROR(VALUE(TRIM(SUBSTITUTE(P103,CHAR(160),""))),0),TRIM(SUBSTITUTE(V103,CHAR(160),""))="Devis 3",IFERROR(VALUE(TRIM(SUBSTITUTE(S103,CHAR(160),""))),0),TRUE,0)*IFERROR(VALUE(TRIM(SUBSTITUTE(D103,CHAR(160),""))),0))</f>
        <v/>
      </c>
      <c r="X103" s="54" t="str" cm="1">
        <f t="array" ref="X103">IF(_xlfn.IFS(TRIM(SUBSTITUTE(V103,CHAR(160),""))="Devis 1",IFERROR(VALUE(TRIM(SUBSTITUTE(N103,CHAR(160),""))),0),TRIM(SUBSTITUTE(V103,CHAR(160),""))="Devis 2",IFERROR(VALUE(TRIM(SUBSTITUTE(Q103,CHAR(160),""))),0),TRIM(SUBSTITUTE(V103,CHAR(160),""))="Devis 3",IFERROR(VALUE(TRIM(SUBSTITUTE(T103,CHAR(160),""))),0),TRUE,0)*IFERROR(VALUE(TRIM(SUBSTITUTE(D103,CHAR(160),""))),0)=0,IF(W103&lt;&gt;"",0,""),_xlfn.IFS(TRIM(SUBSTITUTE(V103,CHAR(160),""))="Devis 1",IFERROR(VALUE(TRIM(SUBSTITUTE(N103,CHAR(160),""))),0),TRIM(SUBSTITUTE(V103,CHAR(160),""))="Devis 2",IFERROR(VALUE(TRIM(SUBSTITUTE(Q103,CHAR(160),""))),0),TRIM(SUBSTITUTE(V103,CHAR(160),""))="Devis 3",IFERROR(VALUE(TRIM(SUBSTITUTE(T103,CHAR(160),""))),0),TRUE,0)*IFERROR(VALUE(TRIM(SUBSTITUTE(D103,CHAR(160),""))),0))</f>
        <v/>
      </c>
      <c r="Y103" s="112" t="str">
        <f t="shared" si="63"/>
        <v/>
      </c>
      <c r="Z103" s="113"/>
      <c r="AA103" s="130" t="str">
        <f t="shared" si="64"/>
        <v/>
      </c>
      <c r="AB103" s="130" t="str">
        <f t="shared" si="65"/>
        <v/>
      </c>
      <c r="AC103" s="130" t="str">
        <f t="shared" si="66"/>
        <v/>
      </c>
      <c r="AD103" s="130" t="str">
        <f t="shared" si="67"/>
        <v/>
      </c>
      <c r="AE103" s="130" t="str">
        <f t="shared" si="68"/>
        <v/>
      </c>
      <c r="AF103" s="130" t="str">
        <f t="shared" si="69"/>
        <v/>
      </c>
      <c r="AG103" s="130" t="str">
        <f t="shared" si="70"/>
        <v/>
      </c>
      <c r="AH103" s="130" t="str">
        <f t="shared" si="71"/>
        <v/>
      </c>
      <c r="AI103" s="130"/>
      <c r="AJ103" s="130" t="str">
        <f t="shared" si="72"/>
        <v/>
      </c>
      <c r="AK103" s="130" t="str">
        <f t="shared" si="73"/>
        <v/>
      </c>
      <c r="AL103" s="29" t="str">
        <f t="shared" si="74"/>
        <v/>
      </c>
      <c r="AM103" s="9" t="str">
        <f t="shared" si="75"/>
        <v/>
      </c>
      <c r="AN103" s="27" t="str">
        <f t="shared" si="76"/>
        <v/>
      </c>
      <c r="AO103" s="30" t="str">
        <f t="shared" si="77"/>
        <v/>
      </c>
      <c r="AP103" s="9" t="str">
        <f t="shared" si="78"/>
        <v/>
      </c>
      <c r="AQ103" s="27" t="str">
        <f t="shared" si="79"/>
        <v/>
      </c>
      <c r="AR103" s="31" t="str">
        <f t="shared" si="80"/>
        <v/>
      </c>
      <c r="AS103" s="9" t="str">
        <f t="shared" si="81"/>
        <v/>
      </c>
      <c r="AT103" s="32" t="str">
        <f t="shared" si="82"/>
        <v/>
      </c>
      <c r="AU103" s="28" t="str">
        <f t="shared" si="83"/>
        <v/>
      </c>
      <c r="AV103" s="136"/>
      <c r="AW103" s="33" t="str">
        <f t="shared" si="84"/>
        <v/>
      </c>
      <c r="AX103" s="33" t="str">
        <f t="shared" si="85"/>
        <v/>
      </c>
      <c r="AY103" s="33" t="str">
        <f t="shared" si="86"/>
        <v/>
      </c>
      <c r="AZ103" s="55" t="str" cm="1">
        <f t="array" ref="AZ103">IF($AC103="","",IF((IFERROR(_xlfn.IFS($AU103="Devis 1",(IFERROR(VALUE(TRIM(SUBSTITUTE(AL103,CHAR(160),""))),0)),$AU103="Devis 2",(IFERROR(VALUE(TRIM(SUBSTITUTE(AO103,CHAR(160),""))),0)),$AU103="Devis 3",(IFERROR(VALUE(TRIM(SUBSTITUTE(AR103,CHAR(160),""))),0))),0))*(IFERROR(VALUE(TRIM(SUBSTITUTE($AC103,CHAR(160),""))),0))=0,"",(IFERROR(_xlfn.IFS($AU103="Devis 1",(IFERROR(VALUE(TRIM(SUBSTITUTE(AL103,CHAR(160),""))),0)),$AU103="Devis 2",(IFERROR(VALUE(TRIM(SUBSTITUTE(AO103,CHAR(160),""))),0)),$AU103="Devis 3",(IFERROR(VALUE(TRIM(SUBSTITUTE(AR103,CHAR(160),""))),0))),0))*(IFERROR(VALUE(TRIM(SUBSTITUTE($AC103,CHAR(160),""))),0))))</f>
        <v/>
      </c>
      <c r="BA103" s="55" t="str" cm="1">
        <f t="array" ref="BA103">IF($AC103="","",IF((IFERROR(_xlfn.IFS(TRIM(SUBSTITUTE($AU103,CHAR(160),""))="Devis 1", IFERROR(VALUE(TRIM(SUBSTITUTE(AM103,CHAR(160),""))),0),TRIM(SUBSTITUTE($AU103,CHAR(160),""))="Devis 2", IFERROR(VALUE(TRIM(SUBSTITUTE(AP103,CHAR(160),""))),0),TRIM(SUBSTITUTE($AU103,CHAR(160),""))="Devis 3", IFERROR(VALUE(TRIM(SUBSTITUTE(AS103,CHAR(160),""))),0)),0) * IFERROR(VALUE(TRIM(SUBSTITUTE($AC103,CHAR(160),""))),0)) = 0,IF(AZ103&lt;&gt;"",0,""),(IFERROR(_xlfn.IFS(TRIM(SUBSTITUTE($AU103,CHAR(160),""))="Devis 1", IFERROR(VALUE(TRIM(SUBSTITUTE(AM103,CHAR(160),""))),0),TRIM(SUBSTITUTE($AU103,CHAR(160),""))="Devis 2", IFERROR(VALUE(TRIM(SUBSTITUTE(AP103,CHAR(160),""))),0),TRIM(SUBSTITUTE($AU103,CHAR(160),""))="Devis 3", IFERROR(VALUE(TRIM(SUBSTITUTE(AS103,CHAR(160),""))),0)),0) * IFERROR(VALUE(TRIM(SUBSTITUTE($AC103,CHAR(160),""))),0))))</f>
        <v/>
      </c>
      <c r="BB103" s="55" t="str" cm="1">
        <f t="array" ref="BB103">IF($AC103="","",IF(IFERROR(_xlfn.IFS($AU103="Devis 1",IFERROR(VALUE(TRIM(SUBSTITUTE(AN103,CHAR(160),""))),0),$AU103="Devis 2",IFERROR(VALUE(TRIM(SUBSTITUTE(AQ103,CHAR(160),""))),0),$AU103="Devis 3",IFERROR(VALUE(TRIM(SUBSTITUTE(AT103,CHAR(160),""))),0)),0)*IFERROR(VALUE(TRIM(SUBSTITUTE($AC103,CHAR(160),""))),0)=0,"",IFERROR(_xlfn.IFS($AU103="Devis 1",IFERROR(VALUE(TRIM(SUBSTITUTE(AN103,CHAR(160),""))),0),$AU103="Devis 2",IFERROR(VALUE(TRIM(SUBSTITUTE(AQ103,CHAR(160),""))),0),$AU103="Devis 3",IFERROR(VALUE(TRIM(SUBSTITUTE(AT103,CHAR(160),""))),0)),0)*IFERROR(VALUE(TRIM(SUBSTITUTE($AC103,CHAR(160),""))),0)))</f>
        <v/>
      </c>
      <c r="BC103" s="34"/>
      <c r="BD103" s="8" t="str" cm="1">
        <f t="array" ref="BD103">IF(OR(BB103="",AY103="",AZ103="",AW103="",BA103="",AX103=""),"",_xlfn.IFS((IFERROR(VALUE(TRIM(SUBSTITUTE(BB103,CHAR(160),""))),0))&gt;(IFERROR(VALUE(TRIM(SUBSTITUTE(AY103,CHAR(160),""))),0)),"KO : Le montant retenu TTC est supérieur au montant raisonnable TTC. Merci de revoir la ligne de dépense ou plafonner son montant.",(IFERROR(VALUE(TRIM(SUBSTITUTE(AZ103,CHAR(160),""))),0))&gt;(IFERROR(VALUE(TRIM(SUBSTITUTE(AW103,CHAR(160),""))),0)),"Attention : Le montant retenu HT est supérieur au montant HT raisonnable. Merci de revoir la ligne de dépense, plafonner son montant, ou justifier la reventillation HT / TVA.",(IFERROR(VALUE(TRIM(SUBSTITUTE(BA103,CHAR(160),""))),0))&gt;(IFERROR(VALUE(TRIM(SUBSTITUTE(AX103,CHAR(160),""))),0)),"Attention : Le montant TVA retenu est supérieur au montant TVA raisonnable. Merci de revoir la ligne de dépense, plafonner son montant, ou justifier la reventillation HT / TVA.",(IFERROR(VALUE(TRIM(SUBSTITUTE(BB103,CHAR(160),""))),0))=0,"",(IFERROR(VALUE(TRIM(SUBSTITUTE(AY103,CHAR(160),""))),0))=(IFERROR(VALUE(TRIM(SUBSTITUTE(BB103,CHAR(160),""))),0)),"OK",(IFERROR(VALUE(TRIM(SUBSTITUTE(AY103,CHAR(160),""))),0))&gt;(IFERROR(VALUE(TRIM(SUBSTITUTE(BB103,CHAR(160),""))),0))," OK : Montant instruit inférieur au montant raisonnable.",TRUE,""))</f>
        <v/>
      </c>
      <c r="BE103" s="139" t="str" cm="1">
        <f t="array" ref="BE103">IF(OR(BB103="",Y103="",AZ103="",W103="",BA103="",X103=""),"",_xlfn.IFS((IFERROR(VALUE(TRIM(SUBSTITUTE(BB103,CHAR(160),""))),0))&gt;(IFERROR(VALUE(TRIM(SUBSTITUTE(Y103,CHAR(160),""))),0)),"KO : Le montant retenu TTC est supérieur au montant présenté TTC. Merci de revoir la ligne de dépense ou plafonner son montant.",(IFERROR(VALUE(TRIM(SUBSTITUTE(AZ103,CHAR(160),""))),0))&gt;(IFERROR(VALUE(TRIM(SUBSTITUTE(W103,CHAR(160),""))),0)),"Attention : Le montant retenu HT est supérieur au montant HT présenté. Merci de revoir la ligne de dépense,plafonner son montant,ou justifier la reventillation HT/TVA.",(IFERROR(VALUE(TRIM(SUBSTITUTE(BA103,CHAR(160),""))),0))&gt;(IFERROR(VALUE(TRIM(SUBSTITUTE(X103,CHAR(160),""))),0)),"Attention : Le montant TVA retenu est supérieur au montant TVA présenté. Merci de revoir la ligne de dépense,plafonner son montant,ou justifier la reventillation HT/TVA.",(IFERROR(VALUE(TRIM(SUBSTITUTE(Y103,CHAR(160),""))),0))=0,"",(IFERROR(VALUE(TRIM(SUBSTITUTE(BB103,CHAR(160),""))),0))=(IFERROR(VALUE(TRIM(SUBSTITUTE(Y103,CHAR(160),""))),0)),"OK",
OR((IFERROR(VALUE(TRIM(SUBSTITUTE(BB103,CHAR(160),""))),0))=0,(IFERROR(VALUE(TRIM(SUBSTITUTE(AZ103,CHAR(160),""))),0))=0),"Attention : montant présenté entièrement écarté",(IFERROR(VALUE(TRIM(SUBSTITUTE(BB103,CHAR(160),""))),0))&lt;(IFERROR(VALUE(TRIM(SUBSTITUTE(Y103,CHAR(160),""))),0)),"Attention : montant présenté partiellement écarté",TRUE,""))</f>
        <v/>
      </c>
      <c r="BF103" s="33" t="str">
        <f t="shared" si="87"/>
        <v/>
      </c>
      <c r="BG103" s="33" t="str">
        <f t="shared" si="88"/>
        <v/>
      </c>
      <c r="BH103" s="10" t="str">
        <f t="shared" si="89"/>
        <v/>
      </c>
    </row>
    <row r="104" spans="1:60" ht="15" customHeight="1">
      <c r="A104" s="52">
        <v>93</v>
      </c>
      <c r="B104" s="539"/>
      <c r="C104" s="117"/>
      <c r="D104" s="118"/>
      <c r="E104" s="117"/>
      <c r="F104" s="117"/>
      <c r="G104" s="117"/>
      <c r="H104" s="117"/>
      <c r="I104" s="117"/>
      <c r="J104" s="117"/>
      <c r="K104" s="117"/>
      <c r="L104" s="117"/>
      <c r="M104" s="100"/>
      <c r="N104" s="4"/>
      <c r="O104" s="27" t="str">
        <f t="shared" si="60"/>
        <v/>
      </c>
      <c r="P104" s="5"/>
      <c r="Q104" s="4"/>
      <c r="R104" s="27" t="str">
        <f t="shared" si="61"/>
        <v/>
      </c>
      <c r="S104" s="6"/>
      <c r="T104" s="4"/>
      <c r="U104" s="101" t="str">
        <f t="shared" si="62"/>
        <v/>
      </c>
      <c r="V104" s="110"/>
      <c r="W104" s="109" t="str" cm="1">
        <f t="array" ref="W104">IF((_xlfn.IFS(TRIM(SUBSTITUTE(V104,CHAR(160),""))="Devis 1",IFERROR(VALUE(TRIM(SUBSTITUTE(M104,CHAR(160),""))),0),TRIM(SUBSTITUTE(V104,CHAR(160),""))="Devis 2",IFERROR(VALUE(TRIM(SUBSTITUTE(P104,CHAR(160),""))),0),TRIM(SUBSTITUTE(V104,CHAR(160),""))="Devis 3",IFERROR(VALUE(TRIM(SUBSTITUTE(S104,CHAR(160),""))),0),TRUE,0)*IFERROR(VALUE(TRIM(SUBSTITUTE(D104,CHAR(160),""))),0))=0,"",_xlfn.IFS(TRIM(SUBSTITUTE(V104,CHAR(160),""))="Devis 1",IFERROR(VALUE(TRIM(SUBSTITUTE(M104,CHAR(160),""))),0),TRIM(SUBSTITUTE(V104,CHAR(160),""))="Devis 2",IFERROR(VALUE(TRIM(SUBSTITUTE(P104,CHAR(160),""))),0),TRIM(SUBSTITUTE(V104,CHAR(160),""))="Devis 3",IFERROR(VALUE(TRIM(SUBSTITUTE(S104,CHAR(160),""))),0),TRUE,0)*IFERROR(VALUE(TRIM(SUBSTITUTE(D104,CHAR(160),""))),0))</f>
        <v/>
      </c>
      <c r="X104" s="54" t="str" cm="1">
        <f t="array" ref="X104">IF(_xlfn.IFS(TRIM(SUBSTITUTE(V104,CHAR(160),""))="Devis 1",IFERROR(VALUE(TRIM(SUBSTITUTE(N104,CHAR(160),""))),0),TRIM(SUBSTITUTE(V104,CHAR(160),""))="Devis 2",IFERROR(VALUE(TRIM(SUBSTITUTE(Q104,CHAR(160),""))),0),TRIM(SUBSTITUTE(V104,CHAR(160),""))="Devis 3",IFERROR(VALUE(TRIM(SUBSTITUTE(T104,CHAR(160),""))),0),TRUE,0)*IFERROR(VALUE(TRIM(SUBSTITUTE(D104,CHAR(160),""))),0)=0,IF(W104&lt;&gt;"",0,""),_xlfn.IFS(TRIM(SUBSTITUTE(V104,CHAR(160),""))="Devis 1",IFERROR(VALUE(TRIM(SUBSTITUTE(N104,CHAR(160),""))),0),TRIM(SUBSTITUTE(V104,CHAR(160),""))="Devis 2",IFERROR(VALUE(TRIM(SUBSTITUTE(Q104,CHAR(160),""))),0),TRIM(SUBSTITUTE(V104,CHAR(160),""))="Devis 3",IFERROR(VALUE(TRIM(SUBSTITUTE(T104,CHAR(160),""))),0),TRUE,0)*IFERROR(VALUE(TRIM(SUBSTITUTE(D104,CHAR(160),""))),0))</f>
        <v/>
      </c>
      <c r="Y104" s="112" t="str">
        <f t="shared" si="63"/>
        <v/>
      </c>
      <c r="Z104" s="113"/>
      <c r="AA104" s="130" t="str">
        <f t="shared" si="64"/>
        <v/>
      </c>
      <c r="AB104" s="130" t="str">
        <f t="shared" si="65"/>
        <v/>
      </c>
      <c r="AC104" s="130" t="str">
        <f t="shared" si="66"/>
        <v/>
      </c>
      <c r="AD104" s="130" t="str">
        <f t="shared" si="67"/>
        <v/>
      </c>
      <c r="AE104" s="130" t="str">
        <f t="shared" si="68"/>
        <v/>
      </c>
      <c r="AF104" s="130" t="str">
        <f t="shared" si="69"/>
        <v/>
      </c>
      <c r="AG104" s="130" t="str">
        <f t="shared" si="70"/>
        <v/>
      </c>
      <c r="AH104" s="130" t="str">
        <f t="shared" si="71"/>
        <v/>
      </c>
      <c r="AI104" s="130"/>
      <c r="AJ104" s="130" t="str">
        <f t="shared" si="72"/>
        <v/>
      </c>
      <c r="AK104" s="130" t="str">
        <f t="shared" si="73"/>
        <v/>
      </c>
      <c r="AL104" s="29" t="str">
        <f t="shared" si="74"/>
        <v/>
      </c>
      <c r="AM104" s="9" t="str">
        <f t="shared" si="75"/>
        <v/>
      </c>
      <c r="AN104" s="27" t="str">
        <f t="shared" si="76"/>
        <v/>
      </c>
      <c r="AO104" s="30" t="str">
        <f t="shared" si="77"/>
        <v/>
      </c>
      <c r="AP104" s="9" t="str">
        <f t="shared" si="78"/>
        <v/>
      </c>
      <c r="AQ104" s="27" t="str">
        <f t="shared" si="79"/>
        <v/>
      </c>
      <c r="AR104" s="31" t="str">
        <f t="shared" si="80"/>
        <v/>
      </c>
      <c r="AS104" s="9" t="str">
        <f t="shared" si="81"/>
        <v/>
      </c>
      <c r="AT104" s="32" t="str">
        <f t="shared" si="82"/>
        <v/>
      </c>
      <c r="AU104" s="28" t="str">
        <f t="shared" si="83"/>
        <v/>
      </c>
      <c r="AV104" s="136"/>
      <c r="AW104" s="33" t="str">
        <f t="shared" si="84"/>
        <v/>
      </c>
      <c r="AX104" s="33" t="str">
        <f t="shared" si="85"/>
        <v/>
      </c>
      <c r="AY104" s="33" t="str">
        <f t="shared" si="86"/>
        <v/>
      </c>
      <c r="AZ104" s="55" t="str" cm="1">
        <f t="array" ref="AZ104">IF($AC104="","",IF((IFERROR(_xlfn.IFS($AU104="Devis 1",(IFERROR(VALUE(TRIM(SUBSTITUTE(AL104,CHAR(160),""))),0)),$AU104="Devis 2",(IFERROR(VALUE(TRIM(SUBSTITUTE(AO104,CHAR(160),""))),0)),$AU104="Devis 3",(IFERROR(VALUE(TRIM(SUBSTITUTE(AR104,CHAR(160),""))),0))),0))*(IFERROR(VALUE(TRIM(SUBSTITUTE($AC104,CHAR(160),""))),0))=0,"",(IFERROR(_xlfn.IFS($AU104="Devis 1",(IFERROR(VALUE(TRIM(SUBSTITUTE(AL104,CHAR(160),""))),0)),$AU104="Devis 2",(IFERROR(VALUE(TRIM(SUBSTITUTE(AO104,CHAR(160),""))),0)),$AU104="Devis 3",(IFERROR(VALUE(TRIM(SUBSTITUTE(AR104,CHAR(160),""))),0))),0))*(IFERROR(VALUE(TRIM(SUBSTITUTE($AC104,CHAR(160),""))),0))))</f>
        <v/>
      </c>
      <c r="BA104" s="55" t="str" cm="1">
        <f t="array" ref="BA104">IF($AC104="","",IF((IFERROR(_xlfn.IFS(TRIM(SUBSTITUTE($AU104,CHAR(160),""))="Devis 1", IFERROR(VALUE(TRIM(SUBSTITUTE(AM104,CHAR(160),""))),0),TRIM(SUBSTITUTE($AU104,CHAR(160),""))="Devis 2", IFERROR(VALUE(TRIM(SUBSTITUTE(AP104,CHAR(160),""))),0),TRIM(SUBSTITUTE($AU104,CHAR(160),""))="Devis 3", IFERROR(VALUE(TRIM(SUBSTITUTE(AS104,CHAR(160),""))),0)),0) * IFERROR(VALUE(TRIM(SUBSTITUTE($AC104,CHAR(160),""))),0)) = 0,IF(AZ104&lt;&gt;"",0,""),(IFERROR(_xlfn.IFS(TRIM(SUBSTITUTE($AU104,CHAR(160),""))="Devis 1", IFERROR(VALUE(TRIM(SUBSTITUTE(AM104,CHAR(160),""))),0),TRIM(SUBSTITUTE($AU104,CHAR(160),""))="Devis 2", IFERROR(VALUE(TRIM(SUBSTITUTE(AP104,CHAR(160),""))),0),TRIM(SUBSTITUTE($AU104,CHAR(160),""))="Devis 3", IFERROR(VALUE(TRIM(SUBSTITUTE(AS104,CHAR(160),""))),0)),0) * IFERROR(VALUE(TRIM(SUBSTITUTE($AC104,CHAR(160),""))),0))))</f>
        <v/>
      </c>
      <c r="BB104" s="55" t="str" cm="1">
        <f t="array" ref="BB104">IF($AC104="","",IF(IFERROR(_xlfn.IFS($AU104="Devis 1",IFERROR(VALUE(TRIM(SUBSTITUTE(AN104,CHAR(160),""))),0),$AU104="Devis 2",IFERROR(VALUE(TRIM(SUBSTITUTE(AQ104,CHAR(160),""))),0),$AU104="Devis 3",IFERROR(VALUE(TRIM(SUBSTITUTE(AT104,CHAR(160),""))),0)),0)*IFERROR(VALUE(TRIM(SUBSTITUTE($AC104,CHAR(160),""))),0)=0,"",IFERROR(_xlfn.IFS($AU104="Devis 1",IFERROR(VALUE(TRIM(SUBSTITUTE(AN104,CHAR(160),""))),0),$AU104="Devis 2",IFERROR(VALUE(TRIM(SUBSTITUTE(AQ104,CHAR(160),""))),0),$AU104="Devis 3",IFERROR(VALUE(TRIM(SUBSTITUTE(AT104,CHAR(160),""))),0)),0)*IFERROR(VALUE(TRIM(SUBSTITUTE($AC104,CHAR(160),""))),0)))</f>
        <v/>
      </c>
      <c r="BC104" s="34"/>
      <c r="BD104" s="8" t="str" cm="1">
        <f t="array" ref="BD104">IF(OR(BB104="",AY104="",AZ104="",AW104="",BA104="",AX104=""),"",_xlfn.IFS((IFERROR(VALUE(TRIM(SUBSTITUTE(BB104,CHAR(160),""))),0))&gt;(IFERROR(VALUE(TRIM(SUBSTITUTE(AY104,CHAR(160),""))),0)),"KO : Le montant retenu TTC est supérieur au montant raisonnable TTC. Merci de revoir la ligne de dépense ou plafonner son montant.",(IFERROR(VALUE(TRIM(SUBSTITUTE(AZ104,CHAR(160),""))),0))&gt;(IFERROR(VALUE(TRIM(SUBSTITUTE(AW104,CHAR(160),""))),0)),"Attention : Le montant retenu HT est supérieur au montant HT raisonnable. Merci de revoir la ligne de dépense, plafonner son montant, ou justifier la reventillation HT / TVA.",(IFERROR(VALUE(TRIM(SUBSTITUTE(BA104,CHAR(160),""))),0))&gt;(IFERROR(VALUE(TRIM(SUBSTITUTE(AX104,CHAR(160),""))),0)),"Attention : Le montant TVA retenu est supérieur au montant TVA raisonnable. Merci de revoir la ligne de dépense, plafonner son montant, ou justifier la reventillation HT / TVA.",(IFERROR(VALUE(TRIM(SUBSTITUTE(BB104,CHAR(160),""))),0))=0,"",(IFERROR(VALUE(TRIM(SUBSTITUTE(AY104,CHAR(160),""))),0))=(IFERROR(VALUE(TRIM(SUBSTITUTE(BB104,CHAR(160),""))),0)),"OK",(IFERROR(VALUE(TRIM(SUBSTITUTE(AY104,CHAR(160),""))),0))&gt;(IFERROR(VALUE(TRIM(SUBSTITUTE(BB104,CHAR(160),""))),0))," OK : Montant instruit inférieur au montant raisonnable.",TRUE,""))</f>
        <v/>
      </c>
      <c r="BE104" s="139" t="str" cm="1">
        <f t="array" ref="BE104">IF(OR(BB104="",Y104="",AZ104="",W104="",BA104="",X104=""),"",_xlfn.IFS((IFERROR(VALUE(TRIM(SUBSTITUTE(BB104,CHAR(160),""))),0))&gt;(IFERROR(VALUE(TRIM(SUBSTITUTE(Y104,CHAR(160),""))),0)),"KO : Le montant retenu TTC est supérieur au montant présenté TTC. Merci de revoir la ligne de dépense ou plafonner son montant.",(IFERROR(VALUE(TRIM(SUBSTITUTE(AZ104,CHAR(160),""))),0))&gt;(IFERROR(VALUE(TRIM(SUBSTITUTE(W104,CHAR(160),""))),0)),"Attention : Le montant retenu HT est supérieur au montant HT présenté. Merci de revoir la ligne de dépense,plafonner son montant,ou justifier la reventillation HT/TVA.",(IFERROR(VALUE(TRIM(SUBSTITUTE(BA104,CHAR(160),""))),0))&gt;(IFERROR(VALUE(TRIM(SUBSTITUTE(X104,CHAR(160),""))),0)),"Attention : Le montant TVA retenu est supérieur au montant TVA présenté. Merci de revoir la ligne de dépense,plafonner son montant,ou justifier la reventillation HT/TVA.",(IFERROR(VALUE(TRIM(SUBSTITUTE(Y104,CHAR(160),""))),0))=0,"",(IFERROR(VALUE(TRIM(SUBSTITUTE(BB104,CHAR(160),""))),0))=(IFERROR(VALUE(TRIM(SUBSTITUTE(Y104,CHAR(160),""))),0)),"OK",
OR((IFERROR(VALUE(TRIM(SUBSTITUTE(BB104,CHAR(160),""))),0))=0,(IFERROR(VALUE(TRIM(SUBSTITUTE(AZ104,CHAR(160),""))),0))=0),"Attention : montant présenté entièrement écarté",(IFERROR(VALUE(TRIM(SUBSTITUTE(BB104,CHAR(160),""))),0))&lt;(IFERROR(VALUE(TRIM(SUBSTITUTE(Y104,CHAR(160),""))),0)),"Attention : montant présenté partiellement écarté",TRUE,""))</f>
        <v/>
      </c>
      <c r="BF104" s="33" t="str">
        <f t="shared" si="87"/>
        <v/>
      </c>
      <c r="BG104" s="33" t="str">
        <f t="shared" si="88"/>
        <v/>
      </c>
      <c r="BH104" s="10" t="str">
        <f t="shared" si="89"/>
        <v/>
      </c>
    </row>
    <row r="105" spans="1:60" ht="15" customHeight="1">
      <c r="A105" s="52">
        <v>94</v>
      </c>
      <c r="B105" s="539"/>
      <c r="C105" s="117"/>
      <c r="D105" s="118"/>
      <c r="E105" s="117"/>
      <c r="F105" s="117"/>
      <c r="G105" s="117"/>
      <c r="H105" s="117"/>
      <c r="I105" s="117"/>
      <c r="J105" s="117"/>
      <c r="K105" s="117"/>
      <c r="L105" s="117"/>
      <c r="M105" s="100"/>
      <c r="N105" s="4"/>
      <c r="O105" s="27" t="str">
        <f t="shared" si="60"/>
        <v/>
      </c>
      <c r="P105" s="5"/>
      <c r="Q105" s="4"/>
      <c r="R105" s="27" t="str">
        <f t="shared" si="61"/>
        <v/>
      </c>
      <c r="S105" s="6"/>
      <c r="T105" s="4"/>
      <c r="U105" s="101" t="str">
        <f t="shared" si="62"/>
        <v/>
      </c>
      <c r="V105" s="110"/>
      <c r="W105" s="109" t="str" cm="1">
        <f t="array" ref="W105">IF((_xlfn.IFS(TRIM(SUBSTITUTE(V105,CHAR(160),""))="Devis 1",IFERROR(VALUE(TRIM(SUBSTITUTE(M105,CHAR(160),""))),0),TRIM(SUBSTITUTE(V105,CHAR(160),""))="Devis 2",IFERROR(VALUE(TRIM(SUBSTITUTE(P105,CHAR(160),""))),0),TRIM(SUBSTITUTE(V105,CHAR(160),""))="Devis 3",IFERROR(VALUE(TRIM(SUBSTITUTE(S105,CHAR(160),""))),0),TRUE,0)*IFERROR(VALUE(TRIM(SUBSTITUTE(D105,CHAR(160),""))),0))=0,"",_xlfn.IFS(TRIM(SUBSTITUTE(V105,CHAR(160),""))="Devis 1",IFERROR(VALUE(TRIM(SUBSTITUTE(M105,CHAR(160),""))),0),TRIM(SUBSTITUTE(V105,CHAR(160),""))="Devis 2",IFERROR(VALUE(TRIM(SUBSTITUTE(P105,CHAR(160),""))),0),TRIM(SUBSTITUTE(V105,CHAR(160),""))="Devis 3",IFERROR(VALUE(TRIM(SUBSTITUTE(S105,CHAR(160),""))),0),TRUE,0)*IFERROR(VALUE(TRIM(SUBSTITUTE(D105,CHAR(160),""))),0))</f>
        <v/>
      </c>
      <c r="X105" s="54" t="str" cm="1">
        <f t="array" ref="X105">IF(_xlfn.IFS(TRIM(SUBSTITUTE(V105,CHAR(160),""))="Devis 1",IFERROR(VALUE(TRIM(SUBSTITUTE(N105,CHAR(160),""))),0),TRIM(SUBSTITUTE(V105,CHAR(160),""))="Devis 2",IFERROR(VALUE(TRIM(SUBSTITUTE(Q105,CHAR(160),""))),0),TRIM(SUBSTITUTE(V105,CHAR(160),""))="Devis 3",IFERROR(VALUE(TRIM(SUBSTITUTE(T105,CHAR(160),""))),0),TRUE,0)*IFERROR(VALUE(TRIM(SUBSTITUTE(D105,CHAR(160),""))),0)=0,IF(W105&lt;&gt;"",0,""),_xlfn.IFS(TRIM(SUBSTITUTE(V105,CHAR(160),""))="Devis 1",IFERROR(VALUE(TRIM(SUBSTITUTE(N105,CHAR(160),""))),0),TRIM(SUBSTITUTE(V105,CHAR(160),""))="Devis 2",IFERROR(VALUE(TRIM(SUBSTITUTE(Q105,CHAR(160),""))),0),TRIM(SUBSTITUTE(V105,CHAR(160),""))="Devis 3",IFERROR(VALUE(TRIM(SUBSTITUTE(T105,CHAR(160),""))),0),TRUE,0)*IFERROR(VALUE(TRIM(SUBSTITUTE(D105,CHAR(160),""))),0))</f>
        <v/>
      </c>
      <c r="Y105" s="112" t="str">
        <f t="shared" si="63"/>
        <v/>
      </c>
      <c r="Z105" s="113"/>
      <c r="AA105" s="130" t="str">
        <f t="shared" si="64"/>
        <v/>
      </c>
      <c r="AB105" s="130" t="str">
        <f t="shared" si="65"/>
        <v/>
      </c>
      <c r="AC105" s="130" t="str">
        <f t="shared" si="66"/>
        <v/>
      </c>
      <c r="AD105" s="130" t="str">
        <f t="shared" si="67"/>
        <v/>
      </c>
      <c r="AE105" s="130" t="str">
        <f t="shared" si="68"/>
        <v/>
      </c>
      <c r="AF105" s="130" t="str">
        <f t="shared" si="69"/>
        <v/>
      </c>
      <c r="AG105" s="130" t="str">
        <f t="shared" si="70"/>
        <v/>
      </c>
      <c r="AH105" s="130" t="str">
        <f t="shared" si="71"/>
        <v/>
      </c>
      <c r="AI105" s="130"/>
      <c r="AJ105" s="130" t="str">
        <f t="shared" si="72"/>
        <v/>
      </c>
      <c r="AK105" s="130" t="str">
        <f t="shared" si="73"/>
        <v/>
      </c>
      <c r="AL105" s="29" t="str">
        <f t="shared" si="74"/>
        <v/>
      </c>
      <c r="AM105" s="9" t="str">
        <f t="shared" si="75"/>
        <v/>
      </c>
      <c r="AN105" s="27" t="str">
        <f t="shared" si="76"/>
        <v/>
      </c>
      <c r="AO105" s="30" t="str">
        <f t="shared" si="77"/>
        <v/>
      </c>
      <c r="AP105" s="9" t="str">
        <f t="shared" si="78"/>
        <v/>
      </c>
      <c r="AQ105" s="27" t="str">
        <f t="shared" si="79"/>
        <v/>
      </c>
      <c r="AR105" s="31" t="str">
        <f t="shared" si="80"/>
        <v/>
      </c>
      <c r="AS105" s="9" t="str">
        <f t="shared" si="81"/>
        <v/>
      </c>
      <c r="AT105" s="32" t="str">
        <f t="shared" si="82"/>
        <v/>
      </c>
      <c r="AU105" s="28" t="str">
        <f t="shared" si="83"/>
        <v/>
      </c>
      <c r="AV105" s="136"/>
      <c r="AW105" s="33" t="str">
        <f t="shared" si="84"/>
        <v/>
      </c>
      <c r="AX105" s="33" t="str">
        <f t="shared" si="85"/>
        <v/>
      </c>
      <c r="AY105" s="33" t="str">
        <f t="shared" si="86"/>
        <v/>
      </c>
      <c r="AZ105" s="55" t="str" cm="1">
        <f t="array" ref="AZ105">IF($AC105="","",IF((IFERROR(_xlfn.IFS($AU105="Devis 1",(IFERROR(VALUE(TRIM(SUBSTITUTE(AL105,CHAR(160),""))),0)),$AU105="Devis 2",(IFERROR(VALUE(TRIM(SUBSTITUTE(AO105,CHAR(160),""))),0)),$AU105="Devis 3",(IFERROR(VALUE(TRIM(SUBSTITUTE(AR105,CHAR(160),""))),0))),0))*(IFERROR(VALUE(TRIM(SUBSTITUTE($AC105,CHAR(160),""))),0))=0,"",(IFERROR(_xlfn.IFS($AU105="Devis 1",(IFERROR(VALUE(TRIM(SUBSTITUTE(AL105,CHAR(160),""))),0)),$AU105="Devis 2",(IFERROR(VALUE(TRIM(SUBSTITUTE(AO105,CHAR(160),""))),0)),$AU105="Devis 3",(IFERROR(VALUE(TRIM(SUBSTITUTE(AR105,CHAR(160),""))),0))),0))*(IFERROR(VALUE(TRIM(SUBSTITUTE($AC105,CHAR(160),""))),0))))</f>
        <v/>
      </c>
      <c r="BA105" s="55" t="str" cm="1">
        <f t="array" ref="BA105">IF($AC105="","",IF((IFERROR(_xlfn.IFS(TRIM(SUBSTITUTE($AU105,CHAR(160),""))="Devis 1", IFERROR(VALUE(TRIM(SUBSTITUTE(AM105,CHAR(160),""))),0),TRIM(SUBSTITUTE($AU105,CHAR(160),""))="Devis 2", IFERROR(VALUE(TRIM(SUBSTITUTE(AP105,CHAR(160),""))),0),TRIM(SUBSTITUTE($AU105,CHAR(160),""))="Devis 3", IFERROR(VALUE(TRIM(SUBSTITUTE(AS105,CHAR(160),""))),0)),0) * IFERROR(VALUE(TRIM(SUBSTITUTE($AC105,CHAR(160),""))),0)) = 0,IF(AZ105&lt;&gt;"",0,""),(IFERROR(_xlfn.IFS(TRIM(SUBSTITUTE($AU105,CHAR(160),""))="Devis 1", IFERROR(VALUE(TRIM(SUBSTITUTE(AM105,CHAR(160),""))),0),TRIM(SUBSTITUTE($AU105,CHAR(160),""))="Devis 2", IFERROR(VALUE(TRIM(SUBSTITUTE(AP105,CHAR(160),""))),0),TRIM(SUBSTITUTE($AU105,CHAR(160),""))="Devis 3", IFERROR(VALUE(TRIM(SUBSTITUTE(AS105,CHAR(160),""))),0)),0) * IFERROR(VALUE(TRIM(SUBSTITUTE($AC105,CHAR(160),""))),0))))</f>
        <v/>
      </c>
      <c r="BB105" s="55" t="str" cm="1">
        <f t="array" ref="BB105">IF($AC105="","",IF(IFERROR(_xlfn.IFS($AU105="Devis 1",IFERROR(VALUE(TRIM(SUBSTITUTE(AN105,CHAR(160),""))),0),$AU105="Devis 2",IFERROR(VALUE(TRIM(SUBSTITUTE(AQ105,CHAR(160),""))),0),$AU105="Devis 3",IFERROR(VALUE(TRIM(SUBSTITUTE(AT105,CHAR(160),""))),0)),0)*IFERROR(VALUE(TRIM(SUBSTITUTE($AC105,CHAR(160),""))),0)=0,"",IFERROR(_xlfn.IFS($AU105="Devis 1",IFERROR(VALUE(TRIM(SUBSTITUTE(AN105,CHAR(160),""))),0),$AU105="Devis 2",IFERROR(VALUE(TRIM(SUBSTITUTE(AQ105,CHAR(160),""))),0),$AU105="Devis 3",IFERROR(VALUE(TRIM(SUBSTITUTE(AT105,CHAR(160),""))),0)),0)*IFERROR(VALUE(TRIM(SUBSTITUTE($AC105,CHAR(160),""))),0)))</f>
        <v/>
      </c>
      <c r="BC105" s="34"/>
      <c r="BD105" s="8" t="str" cm="1">
        <f t="array" ref="BD105">IF(OR(BB105="",AY105="",AZ105="",AW105="",BA105="",AX105=""),"",_xlfn.IFS((IFERROR(VALUE(TRIM(SUBSTITUTE(BB105,CHAR(160),""))),0))&gt;(IFERROR(VALUE(TRIM(SUBSTITUTE(AY105,CHAR(160),""))),0)),"KO : Le montant retenu TTC est supérieur au montant raisonnable TTC. Merci de revoir la ligne de dépense ou plafonner son montant.",(IFERROR(VALUE(TRIM(SUBSTITUTE(AZ105,CHAR(160),""))),0))&gt;(IFERROR(VALUE(TRIM(SUBSTITUTE(AW105,CHAR(160),""))),0)),"Attention : Le montant retenu HT est supérieur au montant HT raisonnable. Merci de revoir la ligne de dépense, plafonner son montant, ou justifier la reventillation HT / TVA.",(IFERROR(VALUE(TRIM(SUBSTITUTE(BA105,CHAR(160),""))),0))&gt;(IFERROR(VALUE(TRIM(SUBSTITUTE(AX105,CHAR(160),""))),0)),"Attention : Le montant TVA retenu est supérieur au montant TVA raisonnable. Merci de revoir la ligne de dépense, plafonner son montant, ou justifier la reventillation HT / TVA.",(IFERROR(VALUE(TRIM(SUBSTITUTE(BB105,CHAR(160),""))),0))=0,"",(IFERROR(VALUE(TRIM(SUBSTITUTE(AY105,CHAR(160),""))),0))=(IFERROR(VALUE(TRIM(SUBSTITUTE(BB105,CHAR(160),""))),0)),"OK",(IFERROR(VALUE(TRIM(SUBSTITUTE(AY105,CHAR(160),""))),0))&gt;(IFERROR(VALUE(TRIM(SUBSTITUTE(BB105,CHAR(160),""))),0))," OK : Montant instruit inférieur au montant raisonnable.",TRUE,""))</f>
        <v/>
      </c>
      <c r="BE105" s="139" t="str" cm="1">
        <f t="array" ref="BE105">IF(OR(BB105="",Y105="",AZ105="",W105="",BA105="",X105=""),"",_xlfn.IFS((IFERROR(VALUE(TRIM(SUBSTITUTE(BB105,CHAR(160),""))),0))&gt;(IFERROR(VALUE(TRIM(SUBSTITUTE(Y105,CHAR(160),""))),0)),"KO : Le montant retenu TTC est supérieur au montant présenté TTC. Merci de revoir la ligne de dépense ou plafonner son montant.",(IFERROR(VALUE(TRIM(SUBSTITUTE(AZ105,CHAR(160),""))),0))&gt;(IFERROR(VALUE(TRIM(SUBSTITUTE(W105,CHAR(160),""))),0)),"Attention : Le montant retenu HT est supérieur au montant HT présenté. Merci de revoir la ligne de dépense,plafonner son montant,ou justifier la reventillation HT/TVA.",(IFERROR(VALUE(TRIM(SUBSTITUTE(BA105,CHAR(160),""))),0))&gt;(IFERROR(VALUE(TRIM(SUBSTITUTE(X105,CHAR(160),""))),0)),"Attention : Le montant TVA retenu est supérieur au montant TVA présenté. Merci de revoir la ligne de dépense,plafonner son montant,ou justifier la reventillation HT/TVA.",(IFERROR(VALUE(TRIM(SUBSTITUTE(Y105,CHAR(160),""))),0))=0,"",(IFERROR(VALUE(TRIM(SUBSTITUTE(BB105,CHAR(160),""))),0))=(IFERROR(VALUE(TRIM(SUBSTITUTE(Y105,CHAR(160),""))),0)),"OK",
OR((IFERROR(VALUE(TRIM(SUBSTITUTE(BB105,CHAR(160),""))),0))=0,(IFERROR(VALUE(TRIM(SUBSTITUTE(AZ105,CHAR(160),""))),0))=0),"Attention : montant présenté entièrement écarté",(IFERROR(VALUE(TRIM(SUBSTITUTE(BB105,CHAR(160),""))),0))&lt;(IFERROR(VALUE(TRIM(SUBSTITUTE(Y105,CHAR(160),""))),0)),"Attention : montant présenté partiellement écarté",TRUE,""))</f>
        <v/>
      </c>
      <c r="BF105" s="33" t="str">
        <f t="shared" si="87"/>
        <v/>
      </c>
      <c r="BG105" s="33" t="str">
        <f t="shared" si="88"/>
        <v/>
      </c>
      <c r="BH105" s="10" t="str">
        <f t="shared" si="89"/>
        <v/>
      </c>
    </row>
    <row r="106" spans="1:60" ht="15" customHeight="1">
      <c r="A106" s="52">
        <v>95</v>
      </c>
      <c r="B106" s="539"/>
      <c r="C106" s="117"/>
      <c r="D106" s="118"/>
      <c r="E106" s="117"/>
      <c r="F106" s="117"/>
      <c r="G106" s="117"/>
      <c r="H106" s="117"/>
      <c r="I106" s="117"/>
      <c r="J106" s="117"/>
      <c r="K106" s="117"/>
      <c r="L106" s="117"/>
      <c r="M106" s="100"/>
      <c r="N106" s="4"/>
      <c r="O106" s="27" t="str">
        <f t="shared" si="60"/>
        <v/>
      </c>
      <c r="P106" s="5"/>
      <c r="Q106" s="4"/>
      <c r="R106" s="27" t="str">
        <f t="shared" si="61"/>
        <v/>
      </c>
      <c r="S106" s="6"/>
      <c r="T106" s="4"/>
      <c r="U106" s="101" t="str">
        <f t="shared" si="62"/>
        <v/>
      </c>
      <c r="V106" s="110"/>
      <c r="W106" s="109" t="str" cm="1">
        <f t="array" ref="W106">IF((_xlfn.IFS(TRIM(SUBSTITUTE(V106,CHAR(160),""))="Devis 1",IFERROR(VALUE(TRIM(SUBSTITUTE(M106,CHAR(160),""))),0),TRIM(SUBSTITUTE(V106,CHAR(160),""))="Devis 2",IFERROR(VALUE(TRIM(SUBSTITUTE(P106,CHAR(160),""))),0),TRIM(SUBSTITUTE(V106,CHAR(160),""))="Devis 3",IFERROR(VALUE(TRIM(SUBSTITUTE(S106,CHAR(160),""))),0),TRUE,0)*IFERROR(VALUE(TRIM(SUBSTITUTE(D106,CHAR(160),""))),0))=0,"",_xlfn.IFS(TRIM(SUBSTITUTE(V106,CHAR(160),""))="Devis 1",IFERROR(VALUE(TRIM(SUBSTITUTE(M106,CHAR(160),""))),0),TRIM(SUBSTITUTE(V106,CHAR(160),""))="Devis 2",IFERROR(VALUE(TRIM(SUBSTITUTE(P106,CHAR(160),""))),0),TRIM(SUBSTITUTE(V106,CHAR(160),""))="Devis 3",IFERROR(VALUE(TRIM(SUBSTITUTE(S106,CHAR(160),""))),0),TRUE,0)*IFERROR(VALUE(TRIM(SUBSTITUTE(D106,CHAR(160),""))),0))</f>
        <v/>
      </c>
      <c r="X106" s="54" t="str" cm="1">
        <f t="array" ref="X106">IF(_xlfn.IFS(TRIM(SUBSTITUTE(V106,CHAR(160),""))="Devis 1",IFERROR(VALUE(TRIM(SUBSTITUTE(N106,CHAR(160),""))),0),TRIM(SUBSTITUTE(V106,CHAR(160),""))="Devis 2",IFERROR(VALUE(TRIM(SUBSTITUTE(Q106,CHAR(160),""))),0),TRIM(SUBSTITUTE(V106,CHAR(160),""))="Devis 3",IFERROR(VALUE(TRIM(SUBSTITUTE(T106,CHAR(160),""))),0),TRUE,0)*IFERROR(VALUE(TRIM(SUBSTITUTE(D106,CHAR(160),""))),0)=0,IF(W106&lt;&gt;"",0,""),_xlfn.IFS(TRIM(SUBSTITUTE(V106,CHAR(160),""))="Devis 1",IFERROR(VALUE(TRIM(SUBSTITUTE(N106,CHAR(160),""))),0),TRIM(SUBSTITUTE(V106,CHAR(160),""))="Devis 2",IFERROR(VALUE(TRIM(SUBSTITUTE(Q106,CHAR(160),""))),0),TRIM(SUBSTITUTE(V106,CHAR(160),""))="Devis 3",IFERROR(VALUE(TRIM(SUBSTITUTE(T106,CHAR(160),""))),0),TRUE,0)*IFERROR(VALUE(TRIM(SUBSTITUTE(D106,CHAR(160),""))),0))</f>
        <v/>
      </c>
      <c r="Y106" s="112" t="str">
        <f t="shared" si="63"/>
        <v/>
      </c>
      <c r="Z106" s="113"/>
      <c r="AA106" s="130" t="str">
        <f t="shared" si="64"/>
        <v/>
      </c>
      <c r="AB106" s="130" t="str">
        <f t="shared" si="65"/>
        <v/>
      </c>
      <c r="AC106" s="130" t="str">
        <f t="shared" si="66"/>
        <v/>
      </c>
      <c r="AD106" s="130" t="str">
        <f t="shared" si="67"/>
        <v/>
      </c>
      <c r="AE106" s="130" t="str">
        <f t="shared" si="68"/>
        <v/>
      </c>
      <c r="AF106" s="130" t="str">
        <f t="shared" si="69"/>
        <v/>
      </c>
      <c r="AG106" s="130" t="str">
        <f t="shared" si="70"/>
        <v/>
      </c>
      <c r="AH106" s="130" t="str">
        <f t="shared" si="71"/>
        <v/>
      </c>
      <c r="AI106" s="130"/>
      <c r="AJ106" s="130" t="str">
        <f t="shared" si="72"/>
        <v/>
      </c>
      <c r="AK106" s="130" t="str">
        <f t="shared" si="73"/>
        <v/>
      </c>
      <c r="AL106" s="29" t="str">
        <f t="shared" si="74"/>
        <v/>
      </c>
      <c r="AM106" s="9" t="str">
        <f t="shared" si="75"/>
        <v/>
      </c>
      <c r="AN106" s="27" t="str">
        <f t="shared" si="76"/>
        <v/>
      </c>
      <c r="AO106" s="30" t="str">
        <f t="shared" si="77"/>
        <v/>
      </c>
      <c r="AP106" s="9" t="str">
        <f t="shared" si="78"/>
        <v/>
      </c>
      <c r="AQ106" s="27" t="str">
        <f t="shared" si="79"/>
        <v/>
      </c>
      <c r="AR106" s="31" t="str">
        <f t="shared" si="80"/>
        <v/>
      </c>
      <c r="AS106" s="9" t="str">
        <f t="shared" si="81"/>
        <v/>
      </c>
      <c r="AT106" s="32" t="str">
        <f t="shared" si="82"/>
        <v/>
      </c>
      <c r="AU106" s="28" t="str">
        <f t="shared" si="83"/>
        <v/>
      </c>
      <c r="AV106" s="136"/>
      <c r="AW106" s="33" t="str">
        <f t="shared" si="84"/>
        <v/>
      </c>
      <c r="AX106" s="33" t="str">
        <f t="shared" si="85"/>
        <v/>
      </c>
      <c r="AY106" s="33" t="str">
        <f t="shared" si="86"/>
        <v/>
      </c>
      <c r="AZ106" s="55" t="str" cm="1">
        <f t="array" ref="AZ106">IF($AC106="","",IF((IFERROR(_xlfn.IFS($AU106="Devis 1",(IFERROR(VALUE(TRIM(SUBSTITUTE(AL106,CHAR(160),""))),0)),$AU106="Devis 2",(IFERROR(VALUE(TRIM(SUBSTITUTE(AO106,CHAR(160),""))),0)),$AU106="Devis 3",(IFERROR(VALUE(TRIM(SUBSTITUTE(AR106,CHAR(160),""))),0))),0))*(IFERROR(VALUE(TRIM(SUBSTITUTE($AC106,CHAR(160),""))),0))=0,"",(IFERROR(_xlfn.IFS($AU106="Devis 1",(IFERROR(VALUE(TRIM(SUBSTITUTE(AL106,CHAR(160),""))),0)),$AU106="Devis 2",(IFERROR(VALUE(TRIM(SUBSTITUTE(AO106,CHAR(160),""))),0)),$AU106="Devis 3",(IFERROR(VALUE(TRIM(SUBSTITUTE(AR106,CHAR(160),""))),0))),0))*(IFERROR(VALUE(TRIM(SUBSTITUTE($AC106,CHAR(160),""))),0))))</f>
        <v/>
      </c>
      <c r="BA106" s="55" t="str" cm="1">
        <f t="array" ref="BA106">IF($AC106="","",IF((IFERROR(_xlfn.IFS(TRIM(SUBSTITUTE($AU106,CHAR(160),""))="Devis 1", IFERROR(VALUE(TRIM(SUBSTITUTE(AM106,CHAR(160),""))),0),TRIM(SUBSTITUTE($AU106,CHAR(160),""))="Devis 2", IFERROR(VALUE(TRIM(SUBSTITUTE(AP106,CHAR(160),""))),0),TRIM(SUBSTITUTE($AU106,CHAR(160),""))="Devis 3", IFERROR(VALUE(TRIM(SUBSTITUTE(AS106,CHAR(160),""))),0)),0) * IFERROR(VALUE(TRIM(SUBSTITUTE($AC106,CHAR(160),""))),0)) = 0,IF(AZ106&lt;&gt;"",0,""),(IFERROR(_xlfn.IFS(TRIM(SUBSTITUTE($AU106,CHAR(160),""))="Devis 1", IFERROR(VALUE(TRIM(SUBSTITUTE(AM106,CHAR(160),""))),0),TRIM(SUBSTITUTE($AU106,CHAR(160),""))="Devis 2", IFERROR(VALUE(TRIM(SUBSTITUTE(AP106,CHAR(160),""))),0),TRIM(SUBSTITUTE($AU106,CHAR(160),""))="Devis 3", IFERROR(VALUE(TRIM(SUBSTITUTE(AS106,CHAR(160),""))),0)),0) * IFERROR(VALUE(TRIM(SUBSTITUTE($AC106,CHAR(160),""))),0))))</f>
        <v/>
      </c>
      <c r="BB106" s="55" t="str" cm="1">
        <f t="array" ref="BB106">IF($AC106="","",IF(IFERROR(_xlfn.IFS($AU106="Devis 1",IFERROR(VALUE(TRIM(SUBSTITUTE(AN106,CHAR(160),""))),0),$AU106="Devis 2",IFERROR(VALUE(TRIM(SUBSTITUTE(AQ106,CHAR(160),""))),0),$AU106="Devis 3",IFERROR(VALUE(TRIM(SUBSTITUTE(AT106,CHAR(160),""))),0)),0)*IFERROR(VALUE(TRIM(SUBSTITUTE($AC106,CHAR(160),""))),0)=0,"",IFERROR(_xlfn.IFS($AU106="Devis 1",IFERROR(VALUE(TRIM(SUBSTITUTE(AN106,CHAR(160),""))),0),$AU106="Devis 2",IFERROR(VALUE(TRIM(SUBSTITUTE(AQ106,CHAR(160),""))),0),$AU106="Devis 3",IFERROR(VALUE(TRIM(SUBSTITUTE(AT106,CHAR(160),""))),0)),0)*IFERROR(VALUE(TRIM(SUBSTITUTE($AC106,CHAR(160),""))),0)))</f>
        <v/>
      </c>
      <c r="BC106" s="34"/>
      <c r="BD106" s="8" t="str" cm="1">
        <f t="array" ref="BD106">IF(OR(BB106="",AY106="",AZ106="",AW106="",BA106="",AX106=""),"",_xlfn.IFS((IFERROR(VALUE(TRIM(SUBSTITUTE(BB106,CHAR(160),""))),0))&gt;(IFERROR(VALUE(TRIM(SUBSTITUTE(AY106,CHAR(160),""))),0)),"KO : Le montant retenu TTC est supérieur au montant raisonnable TTC. Merci de revoir la ligne de dépense ou plafonner son montant.",(IFERROR(VALUE(TRIM(SUBSTITUTE(AZ106,CHAR(160),""))),0))&gt;(IFERROR(VALUE(TRIM(SUBSTITUTE(AW106,CHAR(160),""))),0)),"Attention : Le montant retenu HT est supérieur au montant HT raisonnable. Merci de revoir la ligne de dépense, plafonner son montant, ou justifier la reventillation HT / TVA.",(IFERROR(VALUE(TRIM(SUBSTITUTE(BA106,CHAR(160),""))),0))&gt;(IFERROR(VALUE(TRIM(SUBSTITUTE(AX106,CHAR(160),""))),0)),"Attention : Le montant TVA retenu est supérieur au montant TVA raisonnable. Merci de revoir la ligne de dépense, plafonner son montant, ou justifier la reventillation HT / TVA.",(IFERROR(VALUE(TRIM(SUBSTITUTE(BB106,CHAR(160),""))),0))=0,"",(IFERROR(VALUE(TRIM(SUBSTITUTE(AY106,CHAR(160),""))),0))=(IFERROR(VALUE(TRIM(SUBSTITUTE(BB106,CHAR(160),""))),0)),"OK",(IFERROR(VALUE(TRIM(SUBSTITUTE(AY106,CHAR(160),""))),0))&gt;(IFERROR(VALUE(TRIM(SUBSTITUTE(BB106,CHAR(160),""))),0))," OK : Montant instruit inférieur au montant raisonnable.",TRUE,""))</f>
        <v/>
      </c>
      <c r="BE106" s="139" t="str" cm="1">
        <f t="array" ref="BE106">IF(OR(BB106="",Y106="",AZ106="",W106="",BA106="",X106=""),"",_xlfn.IFS((IFERROR(VALUE(TRIM(SUBSTITUTE(BB106,CHAR(160),""))),0))&gt;(IFERROR(VALUE(TRIM(SUBSTITUTE(Y106,CHAR(160),""))),0)),"KO : Le montant retenu TTC est supérieur au montant présenté TTC. Merci de revoir la ligne de dépense ou plafonner son montant.",(IFERROR(VALUE(TRIM(SUBSTITUTE(AZ106,CHAR(160),""))),0))&gt;(IFERROR(VALUE(TRIM(SUBSTITUTE(W106,CHAR(160),""))),0)),"Attention : Le montant retenu HT est supérieur au montant HT présenté. Merci de revoir la ligne de dépense,plafonner son montant,ou justifier la reventillation HT/TVA.",(IFERROR(VALUE(TRIM(SUBSTITUTE(BA106,CHAR(160),""))),0))&gt;(IFERROR(VALUE(TRIM(SUBSTITUTE(X106,CHAR(160),""))),0)),"Attention : Le montant TVA retenu est supérieur au montant TVA présenté. Merci de revoir la ligne de dépense,plafonner son montant,ou justifier la reventillation HT/TVA.",(IFERROR(VALUE(TRIM(SUBSTITUTE(Y106,CHAR(160),""))),0))=0,"",(IFERROR(VALUE(TRIM(SUBSTITUTE(BB106,CHAR(160),""))),0))=(IFERROR(VALUE(TRIM(SUBSTITUTE(Y106,CHAR(160),""))),0)),"OK",
OR((IFERROR(VALUE(TRIM(SUBSTITUTE(BB106,CHAR(160),""))),0))=0,(IFERROR(VALUE(TRIM(SUBSTITUTE(AZ106,CHAR(160),""))),0))=0),"Attention : montant présenté entièrement écarté",(IFERROR(VALUE(TRIM(SUBSTITUTE(BB106,CHAR(160),""))),0))&lt;(IFERROR(VALUE(TRIM(SUBSTITUTE(Y106,CHAR(160),""))),0)),"Attention : montant présenté partiellement écarté",TRUE,""))</f>
        <v/>
      </c>
      <c r="BF106" s="33" t="str">
        <f t="shared" si="87"/>
        <v/>
      </c>
      <c r="BG106" s="33" t="str">
        <f t="shared" si="88"/>
        <v/>
      </c>
      <c r="BH106" s="10" t="str">
        <f t="shared" si="89"/>
        <v/>
      </c>
    </row>
    <row r="107" spans="1:60" ht="15" customHeight="1">
      <c r="A107" s="52">
        <v>96</v>
      </c>
      <c r="B107" s="539"/>
      <c r="C107" s="117"/>
      <c r="D107" s="118"/>
      <c r="E107" s="117"/>
      <c r="F107" s="117"/>
      <c r="G107" s="117"/>
      <c r="H107" s="117"/>
      <c r="I107" s="117"/>
      <c r="J107" s="117"/>
      <c r="K107" s="117"/>
      <c r="L107" s="117"/>
      <c r="M107" s="100"/>
      <c r="N107" s="4"/>
      <c r="O107" s="27" t="str">
        <f t="shared" ref="O107:O111" si="90">IF(OR(M107="", N107=""), "", IFERROR(VALUE(TRIM(SUBSTITUTE(M107,CHAR(160),""))),0) + IFERROR(VALUE(TRIM(SUBSTITUTE(N107,CHAR(160),""))),0))</f>
        <v/>
      </c>
      <c r="P107" s="5"/>
      <c r="Q107" s="4"/>
      <c r="R107" s="27" t="str">
        <f t="shared" ref="R107:R111" si="91">IF(OR(P107="", Q107=""), "", IFERROR(VALUE(TRIM(SUBSTITUTE(P107,CHAR(160),""))),0) + IFERROR(VALUE(TRIM(SUBSTITUTE(Q107,CHAR(160),""))),0))</f>
        <v/>
      </c>
      <c r="S107" s="6"/>
      <c r="T107" s="4"/>
      <c r="U107" s="101" t="str">
        <f t="shared" ref="U107:U111" si="92">IF(OR(S107="", T107=""), "", IFERROR(VALUE(TRIM(SUBSTITUTE(S107,CHAR(160),""))),0) + IFERROR(VALUE(TRIM(SUBSTITUTE(T107,CHAR(160),""))),0))</f>
        <v/>
      </c>
      <c r="V107" s="110"/>
      <c r="W107" s="109" t="str" cm="1">
        <f t="array" ref="W107">IF((_xlfn.IFS(TRIM(SUBSTITUTE(V107,CHAR(160),""))="Devis 1",IFERROR(VALUE(TRIM(SUBSTITUTE(M107,CHAR(160),""))),0),TRIM(SUBSTITUTE(V107,CHAR(160),""))="Devis 2",IFERROR(VALUE(TRIM(SUBSTITUTE(P107,CHAR(160),""))),0),TRIM(SUBSTITUTE(V107,CHAR(160),""))="Devis 3",IFERROR(VALUE(TRIM(SUBSTITUTE(S107,CHAR(160),""))),0),TRUE,0)*IFERROR(VALUE(TRIM(SUBSTITUTE(D107,CHAR(160),""))),0))=0,"",_xlfn.IFS(TRIM(SUBSTITUTE(V107,CHAR(160),""))="Devis 1",IFERROR(VALUE(TRIM(SUBSTITUTE(M107,CHAR(160),""))),0),TRIM(SUBSTITUTE(V107,CHAR(160),""))="Devis 2",IFERROR(VALUE(TRIM(SUBSTITUTE(P107,CHAR(160),""))),0),TRIM(SUBSTITUTE(V107,CHAR(160),""))="Devis 3",IFERROR(VALUE(TRIM(SUBSTITUTE(S107,CHAR(160),""))),0),TRUE,0)*IFERROR(VALUE(TRIM(SUBSTITUTE(D107,CHAR(160),""))),0))</f>
        <v/>
      </c>
      <c r="X107" s="54" t="str" cm="1">
        <f t="array" ref="X107">IF(_xlfn.IFS(TRIM(SUBSTITUTE(V107,CHAR(160),""))="Devis 1",IFERROR(VALUE(TRIM(SUBSTITUTE(N107,CHAR(160),""))),0),TRIM(SUBSTITUTE(V107,CHAR(160),""))="Devis 2",IFERROR(VALUE(TRIM(SUBSTITUTE(Q107,CHAR(160),""))),0),TRIM(SUBSTITUTE(V107,CHAR(160),""))="Devis 3",IFERROR(VALUE(TRIM(SUBSTITUTE(T107,CHAR(160),""))),0),TRUE,0)*IFERROR(VALUE(TRIM(SUBSTITUTE(D107,CHAR(160),""))),0)=0,IF(W107&lt;&gt;"",0,""),_xlfn.IFS(TRIM(SUBSTITUTE(V107,CHAR(160),""))="Devis 1",IFERROR(VALUE(TRIM(SUBSTITUTE(N107,CHAR(160),""))),0),TRIM(SUBSTITUTE(V107,CHAR(160),""))="Devis 2",IFERROR(VALUE(TRIM(SUBSTITUTE(Q107,CHAR(160),""))),0),TRIM(SUBSTITUTE(V107,CHAR(160),""))="Devis 3",IFERROR(VALUE(TRIM(SUBSTITUTE(T107,CHAR(160),""))),0),TRUE,0)*IFERROR(VALUE(TRIM(SUBSTITUTE(D107,CHAR(160),""))),0))</f>
        <v/>
      </c>
      <c r="Y107" s="112" t="str">
        <f t="shared" ref="Y107:Y111" si="93">IF(OR(W107="", X107=""), "", IFERROR(VALUE(TRIM(SUBSTITUTE(W107,CHAR(160),""))),0) + IFERROR(VALUE(TRIM(SUBSTITUTE(X107,CHAR(160),""))),0))</f>
        <v/>
      </c>
      <c r="Z107" s="113"/>
      <c r="AA107" s="130" t="str">
        <f t="shared" si="64"/>
        <v/>
      </c>
      <c r="AB107" s="130" t="str">
        <f t="shared" si="65"/>
        <v/>
      </c>
      <c r="AC107" s="130" t="str">
        <f t="shared" si="66"/>
        <v/>
      </c>
      <c r="AD107" s="130" t="str">
        <f t="shared" si="67"/>
        <v/>
      </c>
      <c r="AE107" s="130" t="str">
        <f t="shared" si="68"/>
        <v/>
      </c>
      <c r="AF107" s="130" t="str">
        <f t="shared" si="69"/>
        <v/>
      </c>
      <c r="AG107" s="130" t="str">
        <f t="shared" si="70"/>
        <v/>
      </c>
      <c r="AH107" s="130" t="str">
        <f t="shared" si="71"/>
        <v/>
      </c>
      <c r="AI107" s="130"/>
      <c r="AJ107" s="130" t="str">
        <f t="shared" si="72"/>
        <v/>
      </c>
      <c r="AK107" s="130" t="str">
        <f t="shared" si="73"/>
        <v/>
      </c>
      <c r="AL107" s="29" t="str">
        <f t="shared" si="74"/>
        <v/>
      </c>
      <c r="AM107" s="9" t="str">
        <f t="shared" si="75"/>
        <v/>
      </c>
      <c r="AN107" s="27" t="str">
        <f t="shared" ref="AN107:AN111" si="94">IF(OR(AL107="", AM107=""), "", IFERROR(VALUE(TRIM(SUBSTITUTE(AL107,CHAR(160),""))),0) + IFERROR(VALUE(TRIM(SUBSTITUTE(AM107,CHAR(160),""))),0))</f>
        <v/>
      </c>
      <c r="AO107" s="30" t="str">
        <f t="shared" si="77"/>
        <v/>
      </c>
      <c r="AP107" s="9" t="str">
        <f t="shared" si="78"/>
        <v/>
      </c>
      <c r="AQ107" s="27" t="str">
        <f t="shared" ref="AQ107:AQ111" si="95">IF(OR(AO107="",AP107=""),"",IFERROR(VALUE(TRIM(SUBSTITUTE(AO107,CHAR(160),""))),0)+IFERROR(VALUE(TRIM(SUBSTITUTE(AP107,CHAR(160),""))),0))</f>
        <v/>
      </c>
      <c r="AR107" s="31" t="str">
        <f t="shared" si="80"/>
        <v/>
      </c>
      <c r="AS107" s="9" t="str">
        <f t="shared" si="81"/>
        <v/>
      </c>
      <c r="AT107" s="32" t="str">
        <f t="shared" ref="AT107:AT111" si="96">IF(OR(AR107="",AS107=""),"",IFERROR(VALUE(TRIM(SUBSTITUTE(AR107,CHAR(160),""))),0)+IFERROR(VALUE(TRIM(SUBSTITUTE(AS107,CHAR(160),""))),0))</f>
        <v/>
      </c>
      <c r="AU107" s="28" t="str">
        <f t="shared" si="83"/>
        <v/>
      </c>
      <c r="AV107" s="136"/>
      <c r="AW107" s="33" t="str">
        <f t="shared" si="84"/>
        <v/>
      </c>
      <c r="AX107" s="33" t="str">
        <f t="shared" ref="AX107:AX111" si="97">IF(AW107="","",IF( AND(IFERROR(VALUE(TRIM(SUBSTITUTE(AM107,CHAR(160),""))),0)=0,IFERROR(VALUE(TRIM(SUBSTITUTE(AP107,CHAR(160),""))),0)=0,IFERROR(VALUE(TRIM(SUBSTITUTE(AS107,CHAR(160),""))),0)=0),0,1.15*MIN(IF(IFERROR(VALUE(TRIM(SUBSTITUTE(AM107,CHAR(160),""))),0)=0, 1E+30, IFERROR(VALUE(TRIM(SUBSTITUTE(AM107,CHAR(160),""))),0)),IF(IFERROR(VALUE(TRIM(SUBSTITUTE(AP107,CHAR(160),""))),0)=0, 1E+30, IFERROR(VALUE(TRIM(SUBSTITUTE(AP107,CHAR(160),""))),0)),IF(IFERROR(VALUE(TRIM(SUBSTITUTE(AS107,CHAR(160),""))),0)=0, 1E+30, IFERROR(VALUE(TRIM(SUBSTITUTE(AS107,CHAR(160),""))),0))) *IFERROR(VALUE(TRIM(SUBSTITUTE(AC107,CHAR(160),""))),0)))</f>
        <v/>
      </c>
      <c r="AY107" s="33" t="str">
        <f t="shared" ref="AY107:AY111" si="98">IF(AW107="","",AW107+AX107)</f>
        <v/>
      </c>
      <c r="AZ107" s="55" t="str" cm="1">
        <f t="array" ref="AZ107">IF($AC107="","",IF((IFERROR(_xlfn.IFS($AU107="Devis 1",(IFERROR(VALUE(TRIM(SUBSTITUTE(AL107,CHAR(160),""))),0)),$AU107="Devis 2",(IFERROR(VALUE(TRIM(SUBSTITUTE(AO107,CHAR(160),""))),0)),$AU107="Devis 3",(IFERROR(VALUE(TRIM(SUBSTITUTE(AR107,CHAR(160),""))),0))),0))*(IFERROR(VALUE(TRIM(SUBSTITUTE($AC107,CHAR(160),""))),0))=0,"",(IFERROR(_xlfn.IFS($AU107="Devis 1",(IFERROR(VALUE(TRIM(SUBSTITUTE(AL107,CHAR(160),""))),0)),$AU107="Devis 2",(IFERROR(VALUE(TRIM(SUBSTITUTE(AO107,CHAR(160),""))),0)),$AU107="Devis 3",(IFERROR(VALUE(TRIM(SUBSTITUTE(AR107,CHAR(160),""))),0))),0))*(IFERROR(VALUE(TRIM(SUBSTITUTE($AC107,CHAR(160),""))),0))))</f>
        <v/>
      </c>
      <c r="BA107" s="55" t="str" cm="1">
        <f t="array" ref="BA107">IF($AC107="","",IF((IFERROR(_xlfn.IFS(TRIM(SUBSTITUTE($AU107,CHAR(160),""))="Devis 1", IFERROR(VALUE(TRIM(SUBSTITUTE(AM107,CHAR(160),""))),0),TRIM(SUBSTITUTE($AU107,CHAR(160),""))="Devis 2", IFERROR(VALUE(TRIM(SUBSTITUTE(AP107,CHAR(160),""))),0),TRIM(SUBSTITUTE($AU107,CHAR(160),""))="Devis 3", IFERROR(VALUE(TRIM(SUBSTITUTE(AS107,CHAR(160),""))),0)),0) * IFERROR(VALUE(TRIM(SUBSTITUTE($AC107,CHAR(160),""))),0)) = 0,IF(AZ107&lt;&gt;"",0,""),(IFERROR(_xlfn.IFS(TRIM(SUBSTITUTE($AU107,CHAR(160),""))="Devis 1", IFERROR(VALUE(TRIM(SUBSTITUTE(AM107,CHAR(160),""))),0),TRIM(SUBSTITUTE($AU107,CHAR(160),""))="Devis 2", IFERROR(VALUE(TRIM(SUBSTITUTE(AP107,CHAR(160),""))),0),TRIM(SUBSTITUTE($AU107,CHAR(160),""))="Devis 3", IFERROR(VALUE(TRIM(SUBSTITUTE(AS107,CHAR(160),""))),0)),0) * IFERROR(VALUE(TRIM(SUBSTITUTE($AC107,CHAR(160),""))),0))))</f>
        <v/>
      </c>
      <c r="BB107" s="55" t="str" cm="1">
        <f t="array" ref="BB107">IF($AC107="","",IF(IFERROR(_xlfn.IFS($AU107="Devis 1",IFERROR(VALUE(TRIM(SUBSTITUTE(AN107,CHAR(160),""))),0),$AU107="Devis 2",IFERROR(VALUE(TRIM(SUBSTITUTE(AQ107,CHAR(160),""))),0),$AU107="Devis 3",IFERROR(VALUE(TRIM(SUBSTITUTE(AT107,CHAR(160),""))),0)),0)*IFERROR(VALUE(TRIM(SUBSTITUTE($AC107,CHAR(160),""))),0)=0,"",IFERROR(_xlfn.IFS($AU107="Devis 1",IFERROR(VALUE(TRIM(SUBSTITUTE(AN107,CHAR(160),""))),0),$AU107="Devis 2",IFERROR(VALUE(TRIM(SUBSTITUTE(AQ107,CHAR(160),""))),0),$AU107="Devis 3",IFERROR(VALUE(TRIM(SUBSTITUTE(AT107,CHAR(160),""))),0)),0)*IFERROR(VALUE(TRIM(SUBSTITUTE($AC107,CHAR(160),""))),0)))</f>
        <v/>
      </c>
      <c r="BC107" s="34"/>
      <c r="BD107" s="8" t="str" cm="1">
        <f t="array" ref="BD107">IF(OR(BB107="",AY107="",AZ107="",AW107="",BA107="",AX107=""),"",_xlfn.IFS((IFERROR(VALUE(TRIM(SUBSTITUTE(BB107,CHAR(160),""))),0))&gt;(IFERROR(VALUE(TRIM(SUBSTITUTE(AY107,CHAR(160),""))),0)),"KO : Le montant retenu TTC est supérieur au montant raisonnable TTC. Merci de revoir la ligne de dépense ou plafonner son montant.",(IFERROR(VALUE(TRIM(SUBSTITUTE(AZ107,CHAR(160),""))),0))&gt;(IFERROR(VALUE(TRIM(SUBSTITUTE(AW107,CHAR(160),""))),0)),"Attention : Le montant retenu HT est supérieur au montant HT raisonnable. Merci de revoir la ligne de dépense, plafonner son montant, ou justifier la reventillation HT / TVA.",(IFERROR(VALUE(TRIM(SUBSTITUTE(BA107,CHAR(160),""))),0))&gt;(IFERROR(VALUE(TRIM(SUBSTITUTE(AX107,CHAR(160),""))),0)),"Attention : Le montant TVA retenu est supérieur au montant TVA raisonnable. Merci de revoir la ligne de dépense, plafonner son montant, ou justifier la reventillation HT / TVA.",(IFERROR(VALUE(TRIM(SUBSTITUTE(BB107,CHAR(160),""))),0))=0,"",(IFERROR(VALUE(TRIM(SUBSTITUTE(AY107,CHAR(160),""))),0))=(IFERROR(VALUE(TRIM(SUBSTITUTE(BB107,CHAR(160),""))),0)),"OK",(IFERROR(VALUE(TRIM(SUBSTITUTE(AY107,CHAR(160),""))),0))&gt;(IFERROR(VALUE(TRIM(SUBSTITUTE(BB107,CHAR(160),""))),0))," OK : Montant instruit inférieur au montant raisonnable.",TRUE,""))</f>
        <v/>
      </c>
      <c r="BE107" s="139" t="str" cm="1">
        <f t="array" ref="BE107">IF(OR(BB107="",Y107="",AZ107="",W107="",BA107="",X107=""),"",_xlfn.IFS((IFERROR(VALUE(TRIM(SUBSTITUTE(BB107,CHAR(160),""))),0))&gt;(IFERROR(VALUE(TRIM(SUBSTITUTE(Y107,CHAR(160),""))),0)),"KO : Le montant retenu TTC est supérieur au montant présenté TTC. Merci de revoir la ligne de dépense ou plafonner son montant.",(IFERROR(VALUE(TRIM(SUBSTITUTE(AZ107,CHAR(160),""))),0))&gt;(IFERROR(VALUE(TRIM(SUBSTITUTE(W107,CHAR(160),""))),0)),"Attention : Le montant retenu HT est supérieur au montant HT présenté. Merci de revoir la ligne de dépense,plafonner son montant,ou justifier la reventillation HT/TVA.",(IFERROR(VALUE(TRIM(SUBSTITUTE(BA107,CHAR(160),""))),0))&gt;(IFERROR(VALUE(TRIM(SUBSTITUTE(X107,CHAR(160),""))),0)),"Attention : Le montant TVA retenu est supérieur au montant TVA présenté. Merci de revoir la ligne de dépense,plafonner son montant,ou justifier la reventillation HT/TVA.",(IFERROR(VALUE(TRIM(SUBSTITUTE(Y107,CHAR(160),""))),0))=0,"",(IFERROR(VALUE(TRIM(SUBSTITUTE(BB107,CHAR(160),""))),0))=(IFERROR(VALUE(TRIM(SUBSTITUTE(Y107,CHAR(160),""))),0)),"OK",
OR((IFERROR(VALUE(TRIM(SUBSTITUTE(BB107,CHAR(160),""))),0))=0,(IFERROR(VALUE(TRIM(SUBSTITUTE(AZ107,CHAR(160),""))),0))=0),"Attention : montant présenté entièrement écarté",(IFERROR(VALUE(TRIM(SUBSTITUTE(BB107,CHAR(160),""))),0))&lt;(IFERROR(VALUE(TRIM(SUBSTITUTE(Y107,CHAR(160),""))),0)),"Attention : montant présenté partiellement écarté",TRUE,""))</f>
        <v/>
      </c>
      <c r="BF107" s="33" t="str">
        <f t="shared" si="87"/>
        <v/>
      </c>
      <c r="BG107" s="33" t="str">
        <f t="shared" si="88"/>
        <v/>
      </c>
      <c r="BH107" s="10" t="str">
        <f t="shared" si="89"/>
        <v/>
      </c>
    </row>
    <row r="108" spans="1:60" ht="15" customHeight="1">
      <c r="A108" s="52">
        <v>97</v>
      </c>
      <c r="B108" s="539"/>
      <c r="C108" s="117"/>
      <c r="D108" s="118"/>
      <c r="E108" s="117"/>
      <c r="F108" s="117"/>
      <c r="G108" s="117"/>
      <c r="H108" s="117"/>
      <c r="I108" s="117"/>
      <c r="J108" s="117"/>
      <c r="K108" s="117"/>
      <c r="L108" s="117"/>
      <c r="M108" s="100"/>
      <c r="N108" s="4"/>
      <c r="O108" s="27" t="str">
        <f t="shared" si="90"/>
        <v/>
      </c>
      <c r="P108" s="5"/>
      <c r="Q108" s="4"/>
      <c r="R108" s="27" t="str">
        <f t="shared" si="91"/>
        <v/>
      </c>
      <c r="S108" s="6"/>
      <c r="T108" s="4"/>
      <c r="U108" s="101" t="str">
        <f t="shared" si="92"/>
        <v/>
      </c>
      <c r="V108" s="110"/>
      <c r="W108" s="109" t="str" cm="1">
        <f t="array" ref="W108">IF((_xlfn.IFS(TRIM(SUBSTITUTE(V108,CHAR(160),""))="Devis 1",IFERROR(VALUE(TRIM(SUBSTITUTE(M108,CHAR(160),""))),0),TRIM(SUBSTITUTE(V108,CHAR(160),""))="Devis 2",IFERROR(VALUE(TRIM(SUBSTITUTE(P108,CHAR(160),""))),0),TRIM(SUBSTITUTE(V108,CHAR(160),""))="Devis 3",IFERROR(VALUE(TRIM(SUBSTITUTE(S108,CHAR(160),""))),0),TRUE,0)*IFERROR(VALUE(TRIM(SUBSTITUTE(D108,CHAR(160),""))),0))=0,"",_xlfn.IFS(TRIM(SUBSTITUTE(V108,CHAR(160),""))="Devis 1",IFERROR(VALUE(TRIM(SUBSTITUTE(M108,CHAR(160),""))),0),TRIM(SUBSTITUTE(V108,CHAR(160),""))="Devis 2",IFERROR(VALUE(TRIM(SUBSTITUTE(P108,CHAR(160),""))),0),TRIM(SUBSTITUTE(V108,CHAR(160),""))="Devis 3",IFERROR(VALUE(TRIM(SUBSTITUTE(S108,CHAR(160),""))),0),TRUE,0)*IFERROR(VALUE(TRIM(SUBSTITUTE(D108,CHAR(160),""))),0))</f>
        <v/>
      </c>
      <c r="X108" s="54" t="str" cm="1">
        <f t="array" ref="X108">IF(_xlfn.IFS(TRIM(SUBSTITUTE(V108,CHAR(160),""))="Devis 1",IFERROR(VALUE(TRIM(SUBSTITUTE(N108,CHAR(160),""))),0),TRIM(SUBSTITUTE(V108,CHAR(160),""))="Devis 2",IFERROR(VALUE(TRIM(SUBSTITUTE(Q108,CHAR(160),""))),0),TRIM(SUBSTITUTE(V108,CHAR(160),""))="Devis 3",IFERROR(VALUE(TRIM(SUBSTITUTE(T108,CHAR(160),""))),0),TRUE,0)*IFERROR(VALUE(TRIM(SUBSTITUTE(D108,CHAR(160),""))),0)=0,IF(W108&lt;&gt;"",0,""),_xlfn.IFS(TRIM(SUBSTITUTE(V108,CHAR(160),""))="Devis 1",IFERROR(VALUE(TRIM(SUBSTITUTE(N108,CHAR(160),""))),0),TRIM(SUBSTITUTE(V108,CHAR(160),""))="Devis 2",IFERROR(VALUE(TRIM(SUBSTITUTE(Q108,CHAR(160),""))),0),TRIM(SUBSTITUTE(V108,CHAR(160),""))="Devis 3",IFERROR(VALUE(TRIM(SUBSTITUTE(T108,CHAR(160),""))),0),TRUE,0)*IFERROR(VALUE(TRIM(SUBSTITUTE(D108,CHAR(160),""))),0))</f>
        <v/>
      </c>
      <c r="Y108" s="112" t="str">
        <f t="shared" si="93"/>
        <v/>
      </c>
      <c r="Z108" s="113"/>
      <c r="AA108" s="130" t="str">
        <f t="shared" si="64"/>
        <v/>
      </c>
      <c r="AB108" s="130" t="str">
        <f t="shared" si="65"/>
        <v/>
      </c>
      <c r="AC108" s="130" t="str">
        <f t="shared" si="66"/>
        <v/>
      </c>
      <c r="AD108" s="130" t="str">
        <f t="shared" si="67"/>
        <v/>
      </c>
      <c r="AE108" s="130" t="str">
        <f t="shared" si="68"/>
        <v/>
      </c>
      <c r="AF108" s="130" t="str">
        <f t="shared" si="69"/>
        <v/>
      </c>
      <c r="AG108" s="130" t="str">
        <f t="shared" si="70"/>
        <v/>
      </c>
      <c r="AH108" s="130" t="str">
        <f t="shared" si="71"/>
        <v/>
      </c>
      <c r="AI108" s="130"/>
      <c r="AJ108" s="130" t="str">
        <f t="shared" si="72"/>
        <v/>
      </c>
      <c r="AK108" s="130" t="str">
        <f t="shared" si="73"/>
        <v/>
      </c>
      <c r="AL108" s="29" t="str">
        <f t="shared" si="74"/>
        <v/>
      </c>
      <c r="AM108" s="9" t="str">
        <f t="shared" si="75"/>
        <v/>
      </c>
      <c r="AN108" s="27" t="str">
        <f t="shared" si="94"/>
        <v/>
      </c>
      <c r="AO108" s="30" t="str">
        <f t="shared" si="77"/>
        <v/>
      </c>
      <c r="AP108" s="9" t="str">
        <f t="shared" si="78"/>
        <v/>
      </c>
      <c r="AQ108" s="27" t="str">
        <f t="shared" si="95"/>
        <v/>
      </c>
      <c r="AR108" s="31" t="str">
        <f t="shared" si="80"/>
        <v/>
      </c>
      <c r="AS108" s="9" t="str">
        <f t="shared" si="81"/>
        <v/>
      </c>
      <c r="AT108" s="32" t="str">
        <f t="shared" si="96"/>
        <v/>
      </c>
      <c r="AU108" s="28" t="str">
        <f t="shared" si="83"/>
        <v/>
      </c>
      <c r="AV108" s="136"/>
      <c r="AW108" s="33" t="str">
        <f t="shared" si="84"/>
        <v/>
      </c>
      <c r="AX108" s="33" t="str">
        <f t="shared" si="97"/>
        <v/>
      </c>
      <c r="AY108" s="33" t="str">
        <f t="shared" si="98"/>
        <v/>
      </c>
      <c r="AZ108" s="55" t="str" cm="1">
        <f t="array" ref="AZ108">IF($AC108="","",IF((IFERROR(_xlfn.IFS($AU108="Devis 1",(IFERROR(VALUE(TRIM(SUBSTITUTE(AL108,CHAR(160),""))),0)),$AU108="Devis 2",(IFERROR(VALUE(TRIM(SUBSTITUTE(AO108,CHAR(160),""))),0)),$AU108="Devis 3",(IFERROR(VALUE(TRIM(SUBSTITUTE(AR108,CHAR(160),""))),0))),0))*(IFERROR(VALUE(TRIM(SUBSTITUTE($AC108,CHAR(160),""))),0))=0,"",(IFERROR(_xlfn.IFS($AU108="Devis 1",(IFERROR(VALUE(TRIM(SUBSTITUTE(AL108,CHAR(160),""))),0)),$AU108="Devis 2",(IFERROR(VALUE(TRIM(SUBSTITUTE(AO108,CHAR(160),""))),0)),$AU108="Devis 3",(IFERROR(VALUE(TRIM(SUBSTITUTE(AR108,CHAR(160),""))),0))),0))*(IFERROR(VALUE(TRIM(SUBSTITUTE($AC108,CHAR(160),""))),0))))</f>
        <v/>
      </c>
      <c r="BA108" s="55" t="str" cm="1">
        <f t="array" ref="BA108">IF($AC108="","",IF((IFERROR(_xlfn.IFS(TRIM(SUBSTITUTE($AU108,CHAR(160),""))="Devis 1", IFERROR(VALUE(TRIM(SUBSTITUTE(AM108,CHAR(160),""))),0),TRIM(SUBSTITUTE($AU108,CHAR(160),""))="Devis 2", IFERROR(VALUE(TRIM(SUBSTITUTE(AP108,CHAR(160),""))),0),TRIM(SUBSTITUTE($AU108,CHAR(160),""))="Devis 3", IFERROR(VALUE(TRIM(SUBSTITUTE(AS108,CHAR(160),""))),0)),0) * IFERROR(VALUE(TRIM(SUBSTITUTE($AC108,CHAR(160),""))),0)) = 0,IF(AZ108&lt;&gt;"",0,""),(IFERROR(_xlfn.IFS(TRIM(SUBSTITUTE($AU108,CHAR(160),""))="Devis 1", IFERROR(VALUE(TRIM(SUBSTITUTE(AM108,CHAR(160),""))),0),TRIM(SUBSTITUTE($AU108,CHAR(160),""))="Devis 2", IFERROR(VALUE(TRIM(SUBSTITUTE(AP108,CHAR(160),""))),0),TRIM(SUBSTITUTE($AU108,CHAR(160),""))="Devis 3", IFERROR(VALUE(TRIM(SUBSTITUTE(AS108,CHAR(160),""))),0)),0) * IFERROR(VALUE(TRIM(SUBSTITUTE($AC108,CHAR(160),""))),0))))</f>
        <v/>
      </c>
      <c r="BB108" s="55" t="str" cm="1">
        <f t="array" ref="BB108">IF($AC108="","",IF(IFERROR(_xlfn.IFS($AU108="Devis 1",IFERROR(VALUE(TRIM(SUBSTITUTE(AN108,CHAR(160),""))),0),$AU108="Devis 2",IFERROR(VALUE(TRIM(SUBSTITUTE(AQ108,CHAR(160),""))),0),$AU108="Devis 3",IFERROR(VALUE(TRIM(SUBSTITUTE(AT108,CHAR(160),""))),0)),0)*IFERROR(VALUE(TRIM(SUBSTITUTE($AC108,CHAR(160),""))),0)=0,"",IFERROR(_xlfn.IFS($AU108="Devis 1",IFERROR(VALUE(TRIM(SUBSTITUTE(AN108,CHAR(160),""))),0),$AU108="Devis 2",IFERROR(VALUE(TRIM(SUBSTITUTE(AQ108,CHAR(160),""))),0),$AU108="Devis 3",IFERROR(VALUE(TRIM(SUBSTITUTE(AT108,CHAR(160),""))),0)),0)*IFERROR(VALUE(TRIM(SUBSTITUTE($AC108,CHAR(160),""))),0)))</f>
        <v/>
      </c>
      <c r="BC108" s="34"/>
      <c r="BD108" s="8" t="str" cm="1">
        <f t="array" ref="BD108">IF(OR(BB108="",AY108="",AZ108="",AW108="",BA108="",AX108=""),"",_xlfn.IFS((IFERROR(VALUE(TRIM(SUBSTITUTE(BB108,CHAR(160),""))),0))&gt;(IFERROR(VALUE(TRIM(SUBSTITUTE(AY108,CHAR(160),""))),0)),"KO : Le montant retenu TTC est supérieur au montant raisonnable TTC. Merci de revoir la ligne de dépense ou plafonner son montant.",(IFERROR(VALUE(TRIM(SUBSTITUTE(AZ108,CHAR(160),""))),0))&gt;(IFERROR(VALUE(TRIM(SUBSTITUTE(AW108,CHAR(160),""))),0)),"Attention : Le montant retenu HT est supérieur au montant HT raisonnable. Merci de revoir la ligne de dépense, plafonner son montant, ou justifier la reventillation HT / TVA.",(IFERROR(VALUE(TRIM(SUBSTITUTE(BA108,CHAR(160),""))),0))&gt;(IFERROR(VALUE(TRIM(SUBSTITUTE(AX108,CHAR(160),""))),0)),"Attention : Le montant TVA retenu est supérieur au montant TVA raisonnable. Merci de revoir la ligne de dépense, plafonner son montant, ou justifier la reventillation HT / TVA.",(IFERROR(VALUE(TRIM(SUBSTITUTE(BB108,CHAR(160),""))),0))=0,"",(IFERROR(VALUE(TRIM(SUBSTITUTE(AY108,CHAR(160),""))),0))=(IFERROR(VALUE(TRIM(SUBSTITUTE(BB108,CHAR(160),""))),0)),"OK",(IFERROR(VALUE(TRIM(SUBSTITUTE(AY108,CHAR(160),""))),0))&gt;(IFERROR(VALUE(TRIM(SUBSTITUTE(BB108,CHAR(160),""))),0))," OK : Montant instruit inférieur au montant raisonnable.",TRUE,""))</f>
        <v/>
      </c>
      <c r="BE108" s="139" t="str" cm="1">
        <f t="array" ref="BE108">IF(OR(BB108="",Y108="",AZ108="",W108="",BA108="",X108=""),"",_xlfn.IFS((IFERROR(VALUE(TRIM(SUBSTITUTE(BB108,CHAR(160),""))),0))&gt;(IFERROR(VALUE(TRIM(SUBSTITUTE(Y108,CHAR(160),""))),0)),"KO : Le montant retenu TTC est supérieur au montant présenté TTC. Merci de revoir la ligne de dépense ou plafonner son montant.",(IFERROR(VALUE(TRIM(SUBSTITUTE(AZ108,CHAR(160),""))),0))&gt;(IFERROR(VALUE(TRIM(SUBSTITUTE(W108,CHAR(160),""))),0)),"Attention : Le montant retenu HT est supérieur au montant HT présenté. Merci de revoir la ligne de dépense,plafonner son montant,ou justifier la reventillation HT/TVA.",(IFERROR(VALUE(TRIM(SUBSTITUTE(BA108,CHAR(160),""))),0))&gt;(IFERROR(VALUE(TRIM(SUBSTITUTE(X108,CHAR(160),""))),0)),"Attention : Le montant TVA retenu est supérieur au montant TVA présenté. Merci de revoir la ligne de dépense,plafonner son montant,ou justifier la reventillation HT/TVA.",(IFERROR(VALUE(TRIM(SUBSTITUTE(Y108,CHAR(160),""))),0))=0,"",(IFERROR(VALUE(TRIM(SUBSTITUTE(BB108,CHAR(160),""))),0))=(IFERROR(VALUE(TRIM(SUBSTITUTE(Y108,CHAR(160),""))),0)),"OK",
OR((IFERROR(VALUE(TRIM(SUBSTITUTE(BB108,CHAR(160),""))),0))=0,(IFERROR(VALUE(TRIM(SUBSTITUTE(AZ108,CHAR(160),""))),0))=0),"Attention : montant présenté entièrement écarté",(IFERROR(VALUE(TRIM(SUBSTITUTE(BB108,CHAR(160),""))),0))&lt;(IFERROR(VALUE(TRIM(SUBSTITUTE(Y108,CHAR(160),""))),0)),"Attention : montant présenté partiellement écarté",TRUE,""))</f>
        <v/>
      </c>
      <c r="BF108" s="33" t="str">
        <f t="shared" si="87"/>
        <v/>
      </c>
      <c r="BG108" s="33" t="str">
        <f t="shared" si="88"/>
        <v/>
      </c>
      <c r="BH108" s="10" t="str">
        <f t="shared" si="89"/>
        <v/>
      </c>
    </row>
    <row r="109" spans="1:60" ht="15" customHeight="1">
      <c r="A109" s="52">
        <v>98</v>
      </c>
      <c r="B109" s="539"/>
      <c r="C109" s="117"/>
      <c r="D109" s="118"/>
      <c r="E109" s="117"/>
      <c r="F109" s="117"/>
      <c r="G109" s="117"/>
      <c r="H109" s="117"/>
      <c r="I109" s="117"/>
      <c r="J109" s="117"/>
      <c r="K109" s="117"/>
      <c r="L109" s="117"/>
      <c r="M109" s="100"/>
      <c r="N109" s="4"/>
      <c r="O109" s="27" t="str">
        <f t="shared" si="90"/>
        <v/>
      </c>
      <c r="P109" s="5"/>
      <c r="Q109" s="4"/>
      <c r="R109" s="27" t="str">
        <f t="shared" si="91"/>
        <v/>
      </c>
      <c r="S109" s="6"/>
      <c r="T109" s="4"/>
      <c r="U109" s="101" t="str">
        <f t="shared" si="92"/>
        <v/>
      </c>
      <c r="V109" s="110"/>
      <c r="W109" s="109" t="str" cm="1">
        <f t="array" ref="W109">IF((_xlfn.IFS(TRIM(SUBSTITUTE(V109,CHAR(160),""))="Devis 1",IFERROR(VALUE(TRIM(SUBSTITUTE(M109,CHAR(160),""))),0),TRIM(SUBSTITUTE(V109,CHAR(160),""))="Devis 2",IFERROR(VALUE(TRIM(SUBSTITUTE(P109,CHAR(160),""))),0),TRIM(SUBSTITUTE(V109,CHAR(160),""))="Devis 3",IFERROR(VALUE(TRIM(SUBSTITUTE(S109,CHAR(160),""))),0),TRUE,0)*IFERROR(VALUE(TRIM(SUBSTITUTE(D109,CHAR(160),""))),0))=0,"",_xlfn.IFS(TRIM(SUBSTITUTE(V109,CHAR(160),""))="Devis 1",IFERROR(VALUE(TRIM(SUBSTITUTE(M109,CHAR(160),""))),0),TRIM(SUBSTITUTE(V109,CHAR(160),""))="Devis 2",IFERROR(VALUE(TRIM(SUBSTITUTE(P109,CHAR(160),""))),0),TRIM(SUBSTITUTE(V109,CHAR(160),""))="Devis 3",IFERROR(VALUE(TRIM(SUBSTITUTE(S109,CHAR(160),""))),0),TRUE,0)*IFERROR(VALUE(TRIM(SUBSTITUTE(D109,CHAR(160),""))),0))</f>
        <v/>
      </c>
      <c r="X109" s="54" t="str" cm="1">
        <f t="array" ref="X109">IF(_xlfn.IFS(TRIM(SUBSTITUTE(V109,CHAR(160),""))="Devis 1",IFERROR(VALUE(TRIM(SUBSTITUTE(N109,CHAR(160),""))),0),TRIM(SUBSTITUTE(V109,CHAR(160),""))="Devis 2",IFERROR(VALUE(TRIM(SUBSTITUTE(Q109,CHAR(160),""))),0),TRIM(SUBSTITUTE(V109,CHAR(160),""))="Devis 3",IFERROR(VALUE(TRIM(SUBSTITUTE(T109,CHAR(160),""))),0),TRUE,0)*IFERROR(VALUE(TRIM(SUBSTITUTE(D109,CHAR(160),""))),0)=0,IF(W109&lt;&gt;"",0,""),_xlfn.IFS(TRIM(SUBSTITUTE(V109,CHAR(160),""))="Devis 1",IFERROR(VALUE(TRIM(SUBSTITUTE(N109,CHAR(160),""))),0),TRIM(SUBSTITUTE(V109,CHAR(160),""))="Devis 2",IFERROR(VALUE(TRIM(SUBSTITUTE(Q109,CHAR(160),""))),0),TRIM(SUBSTITUTE(V109,CHAR(160),""))="Devis 3",IFERROR(VALUE(TRIM(SUBSTITUTE(T109,CHAR(160),""))),0),TRUE,0)*IFERROR(VALUE(TRIM(SUBSTITUTE(D109,CHAR(160),""))),0))</f>
        <v/>
      </c>
      <c r="Y109" s="112" t="str">
        <f t="shared" si="93"/>
        <v/>
      </c>
      <c r="Z109" s="113"/>
      <c r="AA109" s="130" t="str">
        <f t="shared" si="64"/>
        <v/>
      </c>
      <c r="AB109" s="130" t="str">
        <f t="shared" si="65"/>
        <v/>
      </c>
      <c r="AC109" s="130" t="str">
        <f t="shared" si="66"/>
        <v/>
      </c>
      <c r="AD109" s="130" t="str">
        <f t="shared" si="67"/>
        <v/>
      </c>
      <c r="AE109" s="130" t="str">
        <f t="shared" si="68"/>
        <v/>
      </c>
      <c r="AF109" s="130" t="str">
        <f t="shared" si="69"/>
        <v/>
      </c>
      <c r="AG109" s="130" t="str">
        <f t="shared" si="70"/>
        <v/>
      </c>
      <c r="AH109" s="130" t="str">
        <f t="shared" si="71"/>
        <v/>
      </c>
      <c r="AI109" s="130"/>
      <c r="AJ109" s="130" t="str">
        <f t="shared" si="72"/>
        <v/>
      </c>
      <c r="AK109" s="130" t="str">
        <f t="shared" si="73"/>
        <v/>
      </c>
      <c r="AL109" s="29" t="str">
        <f t="shared" si="74"/>
        <v/>
      </c>
      <c r="AM109" s="9" t="str">
        <f t="shared" si="75"/>
        <v/>
      </c>
      <c r="AN109" s="27" t="str">
        <f t="shared" si="94"/>
        <v/>
      </c>
      <c r="AO109" s="30" t="str">
        <f t="shared" si="77"/>
        <v/>
      </c>
      <c r="AP109" s="9" t="str">
        <f t="shared" si="78"/>
        <v/>
      </c>
      <c r="AQ109" s="27" t="str">
        <f t="shared" si="95"/>
        <v/>
      </c>
      <c r="AR109" s="31" t="str">
        <f t="shared" si="80"/>
        <v/>
      </c>
      <c r="AS109" s="9" t="str">
        <f t="shared" si="81"/>
        <v/>
      </c>
      <c r="AT109" s="32" t="str">
        <f t="shared" si="96"/>
        <v/>
      </c>
      <c r="AU109" s="28" t="str">
        <f t="shared" si="83"/>
        <v/>
      </c>
      <c r="AV109" s="136"/>
      <c r="AW109" s="33" t="str">
        <f t="shared" si="84"/>
        <v/>
      </c>
      <c r="AX109" s="33" t="str">
        <f t="shared" si="97"/>
        <v/>
      </c>
      <c r="AY109" s="33" t="str">
        <f t="shared" si="98"/>
        <v/>
      </c>
      <c r="AZ109" s="55" t="str" cm="1">
        <f t="array" ref="AZ109">IF($AC109="","",IF((IFERROR(_xlfn.IFS($AU109="Devis 1",(IFERROR(VALUE(TRIM(SUBSTITUTE(AL109,CHAR(160),""))),0)),$AU109="Devis 2",(IFERROR(VALUE(TRIM(SUBSTITUTE(AO109,CHAR(160),""))),0)),$AU109="Devis 3",(IFERROR(VALUE(TRIM(SUBSTITUTE(AR109,CHAR(160),""))),0))),0))*(IFERROR(VALUE(TRIM(SUBSTITUTE($AC109,CHAR(160),""))),0))=0,"",(IFERROR(_xlfn.IFS($AU109="Devis 1",(IFERROR(VALUE(TRIM(SUBSTITUTE(AL109,CHAR(160),""))),0)),$AU109="Devis 2",(IFERROR(VALUE(TRIM(SUBSTITUTE(AO109,CHAR(160),""))),0)),$AU109="Devis 3",(IFERROR(VALUE(TRIM(SUBSTITUTE(AR109,CHAR(160),""))),0))),0))*(IFERROR(VALUE(TRIM(SUBSTITUTE($AC109,CHAR(160),""))),0))))</f>
        <v/>
      </c>
      <c r="BA109" s="55" t="str" cm="1">
        <f t="array" ref="BA109">IF($AC109="","",IF((IFERROR(_xlfn.IFS(TRIM(SUBSTITUTE($AU109,CHAR(160),""))="Devis 1", IFERROR(VALUE(TRIM(SUBSTITUTE(AM109,CHAR(160),""))),0),TRIM(SUBSTITUTE($AU109,CHAR(160),""))="Devis 2", IFERROR(VALUE(TRIM(SUBSTITUTE(AP109,CHAR(160),""))),0),TRIM(SUBSTITUTE($AU109,CHAR(160),""))="Devis 3", IFERROR(VALUE(TRIM(SUBSTITUTE(AS109,CHAR(160),""))),0)),0) * IFERROR(VALUE(TRIM(SUBSTITUTE($AC109,CHAR(160),""))),0)) = 0,IF(AZ109&lt;&gt;"",0,""),(IFERROR(_xlfn.IFS(TRIM(SUBSTITUTE($AU109,CHAR(160),""))="Devis 1", IFERROR(VALUE(TRIM(SUBSTITUTE(AM109,CHAR(160),""))),0),TRIM(SUBSTITUTE($AU109,CHAR(160),""))="Devis 2", IFERROR(VALUE(TRIM(SUBSTITUTE(AP109,CHAR(160),""))),0),TRIM(SUBSTITUTE($AU109,CHAR(160),""))="Devis 3", IFERROR(VALUE(TRIM(SUBSTITUTE(AS109,CHAR(160),""))),0)),0) * IFERROR(VALUE(TRIM(SUBSTITUTE($AC109,CHAR(160),""))),0))))</f>
        <v/>
      </c>
      <c r="BB109" s="55" t="str" cm="1">
        <f t="array" ref="BB109">IF($AC109="","",IF(IFERROR(_xlfn.IFS($AU109="Devis 1",IFERROR(VALUE(TRIM(SUBSTITUTE(AN109,CHAR(160),""))),0),$AU109="Devis 2",IFERROR(VALUE(TRIM(SUBSTITUTE(AQ109,CHAR(160),""))),0),$AU109="Devis 3",IFERROR(VALUE(TRIM(SUBSTITUTE(AT109,CHAR(160),""))),0)),0)*IFERROR(VALUE(TRIM(SUBSTITUTE($AC109,CHAR(160),""))),0)=0,"",IFERROR(_xlfn.IFS($AU109="Devis 1",IFERROR(VALUE(TRIM(SUBSTITUTE(AN109,CHAR(160),""))),0),$AU109="Devis 2",IFERROR(VALUE(TRIM(SUBSTITUTE(AQ109,CHAR(160),""))),0),$AU109="Devis 3",IFERROR(VALUE(TRIM(SUBSTITUTE(AT109,CHAR(160),""))),0)),0)*IFERROR(VALUE(TRIM(SUBSTITUTE($AC109,CHAR(160),""))),0)))</f>
        <v/>
      </c>
      <c r="BC109" s="34"/>
      <c r="BD109" s="8" t="str" cm="1">
        <f t="array" ref="BD109">IF(OR(BB109="",AY109="",AZ109="",AW109="",BA109="",AX109=""),"",_xlfn.IFS((IFERROR(VALUE(TRIM(SUBSTITUTE(BB109,CHAR(160),""))),0))&gt;(IFERROR(VALUE(TRIM(SUBSTITUTE(AY109,CHAR(160),""))),0)),"KO : Le montant retenu TTC est supérieur au montant raisonnable TTC. Merci de revoir la ligne de dépense ou plafonner son montant.",(IFERROR(VALUE(TRIM(SUBSTITUTE(AZ109,CHAR(160),""))),0))&gt;(IFERROR(VALUE(TRIM(SUBSTITUTE(AW109,CHAR(160),""))),0)),"Attention : Le montant retenu HT est supérieur au montant HT raisonnable. Merci de revoir la ligne de dépense, plafonner son montant, ou justifier la reventillation HT / TVA.",(IFERROR(VALUE(TRIM(SUBSTITUTE(BA109,CHAR(160),""))),0))&gt;(IFERROR(VALUE(TRIM(SUBSTITUTE(AX109,CHAR(160),""))),0)),"Attention : Le montant TVA retenu est supérieur au montant TVA raisonnable. Merci de revoir la ligne de dépense, plafonner son montant, ou justifier la reventillation HT / TVA.",(IFERROR(VALUE(TRIM(SUBSTITUTE(BB109,CHAR(160),""))),0))=0,"",(IFERROR(VALUE(TRIM(SUBSTITUTE(AY109,CHAR(160),""))),0))=(IFERROR(VALUE(TRIM(SUBSTITUTE(BB109,CHAR(160),""))),0)),"OK",(IFERROR(VALUE(TRIM(SUBSTITUTE(AY109,CHAR(160),""))),0))&gt;(IFERROR(VALUE(TRIM(SUBSTITUTE(BB109,CHAR(160),""))),0))," OK : Montant instruit inférieur au montant raisonnable.",TRUE,""))</f>
        <v/>
      </c>
      <c r="BE109" s="139" t="str" cm="1">
        <f t="array" ref="BE109">IF(OR(BB109="",Y109="",AZ109="",W109="",BA109="",X109=""),"",_xlfn.IFS((IFERROR(VALUE(TRIM(SUBSTITUTE(BB109,CHAR(160),""))),0))&gt;(IFERROR(VALUE(TRIM(SUBSTITUTE(Y109,CHAR(160),""))),0)),"KO : Le montant retenu TTC est supérieur au montant présenté TTC. Merci de revoir la ligne de dépense ou plafonner son montant.",(IFERROR(VALUE(TRIM(SUBSTITUTE(AZ109,CHAR(160),""))),0))&gt;(IFERROR(VALUE(TRIM(SUBSTITUTE(W109,CHAR(160),""))),0)),"Attention : Le montant retenu HT est supérieur au montant HT présenté. Merci de revoir la ligne de dépense,plafonner son montant,ou justifier la reventillation HT/TVA.",(IFERROR(VALUE(TRIM(SUBSTITUTE(BA109,CHAR(160),""))),0))&gt;(IFERROR(VALUE(TRIM(SUBSTITUTE(X109,CHAR(160),""))),0)),"Attention : Le montant TVA retenu est supérieur au montant TVA présenté. Merci de revoir la ligne de dépense,plafonner son montant,ou justifier la reventillation HT/TVA.",(IFERROR(VALUE(TRIM(SUBSTITUTE(Y109,CHAR(160),""))),0))=0,"",(IFERROR(VALUE(TRIM(SUBSTITUTE(BB109,CHAR(160),""))),0))=(IFERROR(VALUE(TRIM(SUBSTITUTE(Y109,CHAR(160),""))),0)),"OK",
OR((IFERROR(VALUE(TRIM(SUBSTITUTE(BB109,CHAR(160),""))),0))=0,(IFERROR(VALUE(TRIM(SUBSTITUTE(AZ109,CHAR(160),""))),0))=0),"Attention : montant présenté entièrement écarté",(IFERROR(VALUE(TRIM(SUBSTITUTE(BB109,CHAR(160),""))),0))&lt;(IFERROR(VALUE(TRIM(SUBSTITUTE(Y109,CHAR(160),""))),0)),"Attention : montant présenté partiellement écarté",TRUE,""))</f>
        <v/>
      </c>
      <c r="BF109" s="33" t="str">
        <f t="shared" si="87"/>
        <v/>
      </c>
      <c r="BG109" s="33" t="str">
        <f t="shared" si="88"/>
        <v/>
      </c>
      <c r="BH109" s="10" t="str">
        <f t="shared" si="89"/>
        <v/>
      </c>
    </row>
    <row r="110" spans="1:60" ht="15" customHeight="1">
      <c r="A110" s="52">
        <v>99</v>
      </c>
      <c r="B110" s="539"/>
      <c r="C110" s="117"/>
      <c r="D110" s="118"/>
      <c r="E110" s="117"/>
      <c r="F110" s="117"/>
      <c r="G110" s="117"/>
      <c r="H110" s="117"/>
      <c r="I110" s="117"/>
      <c r="J110" s="117"/>
      <c r="K110" s="117"/>
      <c r="L110" s="117"/>
      <c r="M110" s="100"/>
      <c r="N110" s="4"/>
      <c r="O110" s="27" t="str">
        <f t="shared" si="90"/>
        <v/>
      </c>
      <c r="P110" s="5"/>
      <c r="Q110" s="4"/>
      <c r="R110" s="27" t="str">
        <f t="shared" si="91"/>
        <v/>
      </c>
      <c r="S110" s="6"/>
      <c r="T110" s="4"/>
      <c r="U110" s="101" t="str">
        <f t="shared" si="92"/>
        <v/>
      </c>
      <c r="V110" s="110"/>
      <c r="W110" s="109" t="str" cm="1">
        <f t="array" ref="W110">IF((_xlfn.IFS(TRIM(SUBSTITUTE(V110,CHAR(160),""))="Devis 1",IFERROR(VALUE(TRIM(SUBSTITUTE(M110,CHAR(160),""))),0),TRIM(SUBSTITUTE(V110,CHAR(160),""))="Devis 2",IFERROR(VALUE(TRIM(SUBSTITUTE(P110,CHAR(160),""))),0),TRIM(SUBSTITUTE(V110,CHAR(160),""))="Devis 3",IFERROR(VALUE(TRIM(SUBSTITUTE(S110,CHAR(160),""))),0),TRUE,0)*IFERROR(VALUE(TRIM(SUBSTITUTE(D110,CHAR(160),""))),0))=0,"",_xlfn.IFS(TRIM(SUBSTITUTE(V110,CHAR(160),""))="Devis 1",IFERROR(VALUE(TRIM(SUBSTITUTE(M110,CHAR(160),""))),0),TRIM(SUBSTITUTE(V110,CHAR(160),""))="Devis 2",IFERROR(VALUE(TRIM(SUBSTITUTE(P110,CHAR(160),""))),0),TRIM(SUBSTITUTE(V110,CHAR(160),""))="Devis 3",IFERROR(VALUE(TRIM(SUBSTITUTE(S110,CHAR(160),""))),0),TRUE,0)*IFERROR(VALUE(TRIM(SUBSTITUTE(D110,CHAR(160),""))),0))</f>
        <v/>
      </c>
      <c r="X110" s="54" t="str" cm="1">
        <f t="array" ref="X110">IF(_xlfn.IFS(TRIM(SUBSTITUTE(V110,CHAR(160),""))="Devis 1",IFERROR(VALUE(TRIM(SUBSTITUTE(N110,CHAR(160),""))),0),TRIM(SUBSTITUTE(V110,CHAR(160),""))="Devis 2",IFERROR(VALUE(TRIM(SUBSTITUTE(Q110,CHAR(160),""))),0),TRIM(SUBSTITUTE(V110,CHAR(160),""))="Devis 3",IFERROR(VALUE(TRIM(SUBSTITUTE(T110,CHAR(160),""))),0),TRUE,0)*IFERROR(VALUE(TRIM(SUBSTITUTE(D110,CHAR(160),""))),0)=0,IF(W110&lt;&gt;"",0,""),_xlfn.IFS(TRIM(SUBSTITUTE(V110,CHAR(160),""))="Devis 1",IFERROR(VALUE(TRIM(SUBSTITUTE(N110,CHAR(160),""))),0),TRIM(SUBSTITUTE(V110,CHAR(160),""))="Devis 2",IFERROR(VALUE(TRIM(SUBSTITUTE(Q110,CHAR(160),""))),0),TRIM(SUBSTITUTE(V110,CHAR(160),""))="Devis 3",IFERROR(VALUE(TRIM(SUBSTITUTE(T110,CHAR(160),""))),0),TRUE,0)*IFERROR(VALUE(TRIM(SUBSTITUTE(D110,CHAR(160),""))),0))</f>
        <v/>
      </c>
      <c r="Y110" s="112" t="str">
        <f t="shared" si="93"/>
        <v/>
      </c>
      <c r="Z110" s="113"/>
      <c r="AA110" s="130" t="str">
        <f t="shared" si="64"/>
        <v/>
      </c>
      <c r="AB110" s="130" t="str">
        <f t="shared" si="65"/>
        <v/>
      </c>
      <c r="AC110" s="130" t="str">
        <f t="shared" si="66"/>
        <v/>
      </c>
      <c r="AD110" s="130" t="str">
        <f t="shared" si="67"/>
        <v/>
      </c>
      <c r="AE110" s="130" t="str">
        <f t="shared" si="68"/>
        <v/>
      </c>
      <c r="AF110" s="130" t="str">
        <f t="shared" si="69"/>
        <v/>
      </c>
      <c r="AG110" s="130" t="str">
        <f t="shared" si="70"/>
        <v/>
      </c>
      <c r="AH110" s="130" t="str">
        <f t="shared" si="71"/>
        <v/>
      </c>
      <c r="AI110" s="130"/>
      <c r="AJ110" s="130" t="str">
        <f t="shared" si="72"/>
        <v/>
      </c>
      <c r="AK110" s="130" t="str">
        <f t="shared" si="73"/>
        <v/>
      </c>
      <c r="AL110" s="29" t="str">
        <f t="shared" si="74"/>
        <v/>
      </c>
      <c r="AM110" s="9" t="str">
        <f t="shared" si="75"/>
        <v/>
      </c>
      <c r="AN110" s="27" t="str">
        <f t="shared" si="94"/>
        <v/>
      </c>
      <c r="AO110" s="30" t="str">
        <f t="shared" si="77"/>
        <v/>
      </c>
      <c r="AP110" s="9" t="str">
        <f t="shared" si="78"/>
        <v/>
      </c>
      <c r="AQ110" s="27" t="str">
        <f t="shared" si="95"/>
        <v/>
      </c>
      <c r="AR110" s="31" t="str">
        <f t="shared" si="80"/>
        <v/>
      </c>
      <c r="AS110" s="9" t="str">
        <f t="shared" si="81"/>
        <v/>
      </c>
      <c r="AT110" s="32" t="str">
        <f t="shared" si="96"/>
        <v/>
      </c>
      <c r="AU110" s="28" t="str">
        <f t="shared" si="83"/>
        <v/>
      </c>
      <c r="AV110" s="136"/>
      <c r="AW110" s="33" t="str">
        <f t="shared" si="84"/>
        <v/>
      </c>
      <c r="AX110" s="33" t="str">
        <f t="shared" si="97"/>
        <v/>
      </c>
      <c r="AY110" s="33" t="str">
        <f t="shared" si="98"/>
        <v/>
      </c>
      <c r="AZ110" s="55" t="str" cm="1">
        <f t="array" ref="AZ110">IF($AC110="","",IF((IFERROR(_xlfn.IFS($AU110="Devis 1",(IFERROR(VALUE(TRIM(SUBSTITUTE(AL110,CHAR(160),""))),0)),$AU110="Devis 2",(IFERROR(VALUE(TRIM(SUBSTITUTE(AO110,CHAR(160),""))),0)),$AU110="Devis 3",(IFERROR(VALUE(TRIM(SUBSTITUTE(AR110,CHAR(160),""))),0))),0))*(IFERROR(VALUE(TRIM(SUBSTITUTE($AC110,CHAR(160),""))),0))=0,"",(IFERROR(_xlfn.IFS($AU110="Devis 1",(IFERROR(VALUE(TRIM(SUBSTITUTE(AL110,CHAR(160),""))),0)),$AU110="Devis 2",(IFERROR(VALUE(TRIM(SUBSTITUTE(AO110,CHAR(160),""))),0)),$AU110="Devis 3",(IFERROR(VALUE(TRIM(SUBSTITUTE(AR110,CHAR(160),""))),0))),0))*(IFERROR(VALUE(TRIM(SUBSTITUTE($AC110,CHAR(160),""))),0))))</f>
        <v/>
      </c>
      <c r="BA110" s="55" t="str" cm="1">
        <f t="array" ref="BA110">IF($AC110="","",IF((IFERROR(_xlfn.IFS(TRIM(SUBSTITUTE($AU110,CHAR(160),""))="Devis 1", IFERROR(VALUE(TRIM(SUBSTITUTE(AM110,CHAR(160),""))),0),TRIM(SUBSTITUTE($AU110,CHAR(160),""))="Devis 2", IFERROR(VALUE(TRIM(SUBSTITUTE(AP110,CHAR(160),""))),0),TRIM(SUBSTITUTE($AU110,CHAR(160),""))="Devis 3", IFERROR(VALUE(TRIM(SUBSTITUTE(AS110,CHAR(160),""))),0)),0) * IFERROR(VALUE(TRIM(SUBSTITUTE($AC110,CHAR(160),""))),0)) = 0,IF(AZ110&lt;&gt;"",0,""),(IFERROR(_xlfn.IFS(TRIM(SUBSTITUTE($AU110,CHAR(160),""))="Devis 1", IFERROR(VALUE(TRIM(SUBSTITUTE(AM110,CHAR(160),""))),0),TRIM(SUBSTITUTE($AU110,CHAR(160),""))="Devis 2", IFERROR(VALUE(TRIM(SUBSTITUTE(AP110,CHAR(160),""))),0),TRIM(SUBSTITUTE($AU110,CHAR(160),""))="Devis 3", IFERROR(VALUE(TRIM(SUBSTITUTE(AS110,CHAR(160),""))),0)),0) * IFERROR(VALUE(TRIM(SUBSTITUTE($AC110,CHAR(160),""))),0))))</f>
        <v/>
      </c>
      <c r="BB110" s="55" t="str" cm="1">
        <f t="array" ref="BB110">IF($AC110="","",IF(IFERROR(_xlfn.IFS($AU110="Devis 1",IFERROR(VALUE(TRIM(SUBSTITUTE(AN110,CHAR(160),""))),0),$AU110="Devis 2",IFERROR(VALUE(TRIM(SUBSTITUTE(AQ110,CHAR(160),""))),0),$AU110="Devis 3",IFERROR(VALUE(TRIM(SUBSTITUTE(AT110,CHAR(160),""))),0)),0)*IFERROR(VALUE(TRIM(SUBSTITUTE($AC110,CHAR(160),""))),0)=0,"",IFERROR(_xlfn.IFS($AU110="Devis 1",IFERROR(VALUE(TRIM(SUBSTITUTE(AN110,CHAR(160),""))),0),$AU110="Devis 2",IFERROR(VALUE(TRIM(SUBSTITUTE(AQ110,CHAR(160),""))),0),$AU110="Devis 3",IFERROR(VALUE(TRIM(SUBSTITUTE(AT110,CHAR(160),""))),0)),0)*IFERROR(VALUE(TRIM(SUBSTITUTE($AC110,CHAR(160),""))),0)))</f>
        <v/>
      </c>
      <c r="BC110" s="34"/>
      <c r="BD110" s="8" t="str" cm="1">
        <f t="array" ref="BD110">IF(OR(BB110="",AY110="",AZ110="",AW110="",BA110="",AX110=""),"",_xlfn.IFS((IFERROR(VALUE(TRIM(SUBSTITUTE(BB110,CHAR(160),""))),0))&gt;(IFERROR(VALUE(TRIM(SUBSTITUTE(AY110,CHAR(160),""))),0)),"KO : Le montant retenu TTC est supérieur au montant raisonnable TTC. Merci de revoir la ligne de dépense ou plafonner son montant.",(IFERROR(VALUE(TRIM(SUBSTITUTE(AZ110,CHAR(160),""))),0))&gt;(IFERROR(VALUE(TRIM(SUBSTITUTE(AW110,CHAR(160),""))),0)),"Attention : Le montant retenu HT est supérieur au montant HT raisonnable. Merci de revoir la ligne de dépense, plafonner son montant, ou justifier la reventillation HT / TVA.",(IFERROR(VALUE(TRIM(SUBSTITUTE(BA110,CHAR(160),""))),0))&gt;(IFERROR(VALUE(TRIM(SUBSTITUTE(AX110,CHAR(160),""))),0)),"Attention : Le montant TVA retenu est supérieur au montant TVA raisonnable. Merci de revoir la ligne de dépense, plafonner son montant, ou justifier la reventillation HT / TVA.",(IFERROR(VALUE(TRIM(SUBSTITUTE(BB110,CHAR(160),""))),0))=0,"",(IFERROR(VALUE(TRIM(SUBSTITUTE(AY110,CHAR(160),""))),0))=(IFERROR(VALUE(TRIM(SUBSTITUTE(BB110,CHAR(160),""))),0)),"OK",(IFERROR(VALUE(TRIM(SUBSTITUTE(AY110,CHAR(160),""))),0))&gt;(IFERROR(VALUE(TRIM(SUBSTITUTE(BB110,CHAR(160),""))),0))," OK : Montant instruit inférieur au montant raisonnable.",TRUE,""))</f>
        <v/>
      </c>
      <c r="BE110" s="139" t="str" cm="1">
        <f t="array" ref="BE110">IF(OR(BB110="",Y110="",AZ110="",W110="",BA110="",X110=""),"",_xlfn.IFS((IFERROR(VALUE(TRIM(SUBSTITUTE(BB110,CHAR(160),""))),0))&gt;(IFERROR(VALUE(TRIM(SUBSTITUTE(Y110,CHAR(160),""))),0)),"KO : Le montant retenu TTC est supérieur au montant présenté TTC. Merci de revoir la ligne de dépense ou plafonner son montant.",(IFERROR(VALUE(TRIM(SUBSTITUTE(AZ110,CHAR(160),""))),0))&gt;(IFERROR(VALUE(TRIM(SUBSTITUTE(W110,CHAR(160),""))),0)),"Attention : Le montant retenu HT est supérieur au montant HT présenté. Merci de revoir la ligne de dépense,plafonner son montant,ou justifier la reventillation HT/TVA.",(IFERROR(VALUE(TRIM(SUBSTITUTE(BA110,CHAR(160),""))),0))&gt;(IFERROR(VALUE(TRIM(SUBSTITUTE(X110,CHAR(160),""))),0)),"Attention : Le montant TVA retenu est supérieur au montant TVA présenté. Merci de revoir la ligne de dépense,plafonner son montant,ou justifier la reventillation HT/TVA.",(IFERROR(VALUE(TRIM(SUBSTITUTE(Y110,CHAR(160),""))),0))=0,"",(IFERROR(VALUE(TRIM(SUBSTITUTE(BB110,CHAR(160),""))),0))=(IFERROR(VALUE(TRIM(SUBSTITUTE(Y110,CHAR(160),""))),0)),"OK",
OR((IFERROR(VALUE(TRIM(SUBSTITUTE(BB110,CHAR(160),""))),0))=0,(IFERROR(VALUE(TRIM(SUBSTITUTE(AZ110,CHAR(160),""))),0))=0),"Attention : montant présenté entièrement écarté",(IFERROR(VALUE(TRIM(SUBSTITUTE(BB110,CHAR(160),""))),0))&lt;(IFERROR(VALUE(TRIM(SUBSTITUTE(Y110,CHAR(160),""))),0)),"Attention : montant présenté partiellement écarté",TRUE,""))</f>
        <v/>
      </c>
      <c r="BF110" s="33" t="str">
        <f t="shared" si="87"/>
        <v/>
      </c>
      <c r="BG110" s="33" t="str">
        <f t="shared" si="88"/>
        <v/>
      </c>
      <c r="BH110" s="10" t="str">
        <f t="shared" si="89"/>
        <v/>
      </c>
    </row>
    <row r="111" spans="1:60" ht="15" customHeight="1" thickBot="1">
      <c r="A111" s="99">
        <v>100</v>
      </c>
      <c r="B111" s="540"/>
      <c r="C111" s="215"/>
      <c r="D111" s="216"/>
      <c r="E111" s="215"/>
      <c r="F111" s="215"/>
      <c r="G111" s="215"/>
      <c r="H111" s="215"/>
      <c r="I111" s="215"/>
      <c r="J111" s="215"/>
      <c r="K111" s="215"/>
      <c r="L111" s="215"/>
      <c r="M111" s="102"/>
      <c r="N111" s="103"/>
      <c r="O111" s="104" t="str">
        <f t="shared" si="90"/>
        <v/>
      </c>
      <c r="P111" s="105"/>
      <c r="Q111" s="103"/>
      <c r="R111" s="106" t="str">
        <f t="shared" si="91"/>
        <v/>
      </c>
      <c r="S111" s="107"/>
      <c r="T111" s="103"/>
      <c r="U111" s="108" t="str">
        <f t="shared" si="92"/>
        <v/>
      </c>
      <c r="V111" s="111"/>
      <c r="W111" s="217" t="str" cm="1">
        <f t="array" ref="W111">IF((_xlfn.IFS(TRIM(SUBSTITUTE(V111,CHAR(160),""))="Devis 1",IFERROR(VALUE(TRIM(SUBSTITUTE(M111,CHAR(160),""))),0),TRIM(SUBSTITUTE(V111,CHAR(160),""))="Devis 2",IFERROR(VALUE(TRIM(SUBSTITUTE(P111,CHAR(160),""))),0),TRIM(SUBSTITUTE(V111,CHAR(160),""))="Devis 3",IFERROR(VALUE(TRIM(SUBSTITUTE(S111,CHAR(160),""))),0),TRUE,0)*IFERROR(VALUE(TRIM(SUBSTITUTE(D111,CHAR(160),""))),0))=0,"",_xlfn.IFS(TRIM(SUBSTITUTE(V111,CHAR(160),""))="Devis 1",IFERROR(VALUE(TRIM(SUBSTITUTE(M111,CHAR(160),""))),0),TRIM(SUBSTITUTE(V111,CHAR(160),""))="Devis 2",IFERROR(VALUE(TRIM(SUBSTITUTE(P111,CHAR(160),""))),0),TRIM(SUBSTITUTE(V111,CHAR(160),""))="Devis 3",IFERROR(VALUE(TRIM(SUBSTITUTE(S111,CHAR(160),""))),0),TRUE,0)*IFERROR(VALUE(TRIM(SUBSTITUTE(D111,CHAR(160),""))),0))</f>
        <v/>
      </c>
      <c r="X111" s="218" t="str" cm="1">
        <f t="array" ref="X111">IF(_xlfn.IFS(TRIM(SUBSTITUTE(V111,CHAR(160),""))="Devis 1",IFERROR(VALUE(TRIM(SUBSTITUTE(N111,CHAR(160),""))),0),TRIM(SUBSTITUTE(V111,CHAR(160),""))="Devis 2",IFERROR(VALUE(TRIM(SUBSTITUTE(Q111,CHAR(160),""))),0),TRIM(SUBSTITUTE(V111,CHAR(160),""))="Devis 3",IFERROR(VALUE(TRIM(SUBSTITUTE(T111,CHAR(160),""))),0),TRUE,0)*IFERROR(VALUE(TRIM(SUBSTITUTE(D111,CHAR(160),""))),0)=0,IF(W111&lt;&gt;"",0,""),_xlfn.IFS(TRIM(SUBSTITUTE(V111,CHAR(160),""))="Devis 1",IFERROR(VALUE(TRIM(SUBSTITUTE(N111,CHAR(160),""))),0),TRIM(SUBSTITUTE(V111,CHAR(160),""))="Devis 2",IFERROR(VALUE(TRIM(SUBSTITUTE(Q111,CHAR(160),""))),0),TRIM(SUBSTITUTE(V111,CHAR(160),""))="Devis 3",IFERROR(VALUE(TRIM(SUBSTITUTE(T111,CHAR(160),""))),0),TRUE,0)*IFERROR(VALUE(TRIM(SUBSTITUTE(D111,CHAR(160),""))),0))</f>
        <v/>
      </c>
      <c r="Y111" s="219" t="str">
        <f t="shared" si="93"/>
        <v/>
      </c>
      <c r="Z111" s="114"/>
      <c r="AA111" s="130" t="str">
        <f t="shared" si="64"/>
        <v/>
      </c>
      <c r="AB111" s="130" t="str">
        <f t="shared" si="65"/>
        <v/>
      </c>
      <c r="AC111" s="130" t="str">
        <f t="shared" si="66"/>
        <v/>
      </c>
      <c r="AD111" s="130" t="str">
        <f t="shared" si="67"/>
        <v/>
      </c>
      <c r="AE111" s="130" t="str">
        <f t="shared" si="68"/>
        <v/>
      </c>
      <c r="AF111" s="130" t="str">
        <f t="shared" si="69"/>
        <v/>
      </c>
      <c r="AG111" s="130" t="str">
        <f t="shared" si="70"/>
        <v/>
      </c>
      <c r="AH111" s="130" t="str">
        <f t="shared" si="71"/>
        <v/>
      </c>
      <c r="AI111" s="130"/>
      <c r="AJ111" s="130" t="str">
        <f t="shared" si="72"/>
        <v/>
      </c>
      <c r="AK111" s="130" t="str">
        <f t="shared" si="73"/>
        <v/>
      </c>
      <c r="AL111" s="39" t="str">
        <f t="shared" si="74"/>
        <v/>
      </c>
      <c r="AM111" s="40" t="str">
        <f t="shared" si="75"/>
        <v/>
      </c>
      <c r="AN111" s="41" t="str">
        <f t="shared" si="94"/>
        <v/>
      </c>
      <c r="AO111" s="42" t="str">
        <f t="shared" si="77"/>
        <v/>
      </c>
      <c r="AP111" s="37" t="str">
        <f t="shared" si="78"/>
        <v/>
      </c>
      <c r="AQ111" s="43" t="str">
        <f t="shared" si="95"/>
        <v/>
      </c>
      <c r="AR111" s="44" t="str">
        <f t="shared" si="80"/>
        <v/>
      </c>
      <c r="AS111" s="38" t="str">
        <f t="shared" si="81"/>
        <v/>
      </c>
      <c r="AT111" s="32" t="str">
        <f t="shared" si="96"/>
        <v/>
      </c>
      <c r="AU111" s="28" t="str">
        <f t="shared" si="83"/>
        <v/>
      </c>
      <c r="AV111" s="136"/>
      <c r="AW111" s="33" t="str">
        <f t="shared" si="84"/>
        <v/>
      </c>
      <c r="AX111" s="33" t="str">
        <f t="shared" si="97"/>
        <v/>
      </c>
      <c r="AY111" s="33" t="str">
        <f t="shared" si="98"/>
        <v/>
      </c>
      <c r="AZ111" s="55" t="str" cm="1">
        <f t="array" ref="AZ111">IF($AC111="","",IF((IFERROR(_xlfn.IFS($AU111="Devis 1",(IFERROR(VALUE(TRIM(SUBSTITUTE(AL111,CHAR(160),""))),0)),$AU111="Devis 2",(IFERROR(VALUE(TRIM(SUBSTITUTE(AO111,CHAR(160),""))),0)),$AU111="Devis 3",(IFERROR(VALUE(TRIM(SUBSTITUTE(AR111,CHAR(160),""))),0))),0))*(IFERROR(VALUE(TRIM(SUBSTITUTE($AC111,CHAR(160),""))),0))=0,"",(IFERROR(_xlfn.IFS($AU111="Devis 1",(IFERROR(VALUE(TRIM(SUBSTITUTE(AL111,CHAR(160),""))),0)),$AU111="Devis 2",(IFERROR(VALUE(TRIM(SUBSTITUTE(AO111,CHAR(160),""))),0)),$AU111="Devis 3",(IFERROR(VALUE(TRIM(SUBSTITUTE(AR111,CHAR(160),""))),0))),0))*(IFERROR(VALUE(TRIM(SUBSTITUTE($AC111,CHAR(160),""))),0))))</f>
        <v/>
      </c>
      <c r="BA111" s="55" t="str" cm="1">
        <f t="array" ref="BA111">IF($AC111="","",IF((IFERROR(_xlfn.IFS(TRIM(SUBSTITUTE($AU111,CHAR(160),""))="Devis 1", IFERROR(VALUE(TRIM(SUBSTITUTE(AM111,CHAR(160),""))),0),TRIM(SUBSTITUTE($AU111,CHAR(160),""))="Devis 2", IFERROR(VALUE(TRIM(SUBSTITUTE(AP111,CHAR(160),""))),0),TRIM(SUBSTITUTE($AU111,CHAR(160),""))="Devis 3", IFERROR(VALUE(TRIM(SUBSTITUTE(AS111,CHAR(160),""))),0)),0) * IFERROR(VALUE(TRIM(SUBSTITUTE($AC111,CHAR(160),""))),0)) = 0,IF(AZ111&lt;&gt;"",0,""),(IFERROR(_xlfn.IFS(TRIM(SUBSTITUTE($AU111,CHAR(160),""))="Devis 1", IFERROR(VALUE(TRIM(SUBSTITUTE(AM111,CHAR(160),""))),0),TRIM(SUBSTITUTE($AU111,CHAR(160),""))="Devis 2", IFERROR(VALUE(TRIM(SUBSTITUTE(AP111,CHAR(160),""))),0),TRIM(SUBSTITUTE($AU111,CHAR(160),""))="Devis 3", IFERROR(VALUE(TRIM(SUBSTITUTE(AS111,CHAR(160),""))),0)),0) * IFERROR(VALUE(TRIM(SUBSTITUTE($AC111,CHAR(160),""))),0))))</f>
        <v/>
      </c>
      <c r="BB111" s="55" t="str" cm="1">
        <f t="array" ref="BB111">IF($AC111="","",IF(IFERROR(_xlfn.IFS($AU111="Devis 1",IFERROR(VALUE(TRIM(SUBSTITUTE(AN111,CHAR(160),""))),0),$AU111="Devis 2",IFERROR(VALUE(TRIM(SUBSTITUTE(AQ111,CHAR(160),""))),0),$AU111="Devis 3",IFERROR(VALUE(TRIM(SUBSTITUTE(AT111,CHAR(160),""))),0)),0)*IFERROR(VALUE(TRIM(SUBSTITUTE($AC111,CHAR(160),""))),0)=0,"",IFERROR(_xlfn.IFS($AU111="Devis 1",IFERROR(VALUE(TRIM(SUBSTITUTE(AN111,CHAR(160),""))),0),$AU111="Devis 2",IFERROR(VALUE(TRIM(SUBSTITUTE(AQ111,CHAR(160),""))),0),$AU111="Devis 3",IFERROR(VALUE(TRIM(SUBSTITUTE(AT111,CHAR(160),""))),0)),0)*IFERROR(VALUE(TRIM(SUBSTITUTE($AC111,CHAR(160),""))),0)))</f>
        <v/>
      </c>
      <c r="BC111" s="34"/>
      <c r="BD111" s="8" t="str" cm="1">
        <f t="array" ref="BD111">IF(OR(BB111="",AY111="",AZ111="",AW111="",BA111="",AX111=""),"",_xlfn.IFS((IFERROR(VALUE(TRIM(SUBSTITUTE(BB111,CHAR(160),""))),0))&gt;(IFERROR(VALUE(TRIM(SUBSTITUTE(AY111,CHAR(160),""))),0)),"KO : Le montant retenu TTC est supérieur au montant raisonnable TTC. Merci de revoir la ligne de dépense ou plafonner son montant.",(IFERROR(VALUE(TRIM(SUBSTITUTE(AZ111,CHAR(160),""))),0))&gt;(IFERROR(VALUE(TRIM(SUBSTITUTE(AW111,CHAR(160),""))),0)),"Attention : Le montant retenu HT est supérieur au montant HT raisonnable. Merci de revoir la ligne de dépense, plafonner son montant, ou justifier la reventillation HT / TVA.",(IFERROR(VALUE(TRIM(SUBSTITUTE(BA111,CHAR(160),""))),0))&gt;(IFERROR(VALUE(TRIM(SUBSTITUTE(AX111,CHAR(160),""))),0)),"Attention : Le montant TVA retenu est supérieur au montant TVA raisonnable. Merci de revoir la ligne de dépense, plafonner son montant, ou justifier la reventillation HT / TVA.",(IFERROR(VALUE(TRIM(SUBSTITUTE(BB111,CHAR(160),""))),0))=0,"",(IFERROR(VALUE(TRIM(SUBSTITUTE(AY111,CHAR(160),""))),0))=(IFERROR(VALUE(TRIM(SUBSTITUTE(BB111,CHAR(160),""))),0)),"OK",(IFERROR(VALUE(TRIM(SUBSTITUTE(AY111,CHAR(160),""))),0))&gt;(IFERROR(VALUE(TRIM(SUBSTITUTE(BB111,CHAR(160),""))),0))," OK : Montant instruit inférieur au montant raisonnable.",TRUE,""))</f>
        <v/>
      </c>
      <c r="BE111" s="139" t="str" cm="1">
        <f t="array" ref="BE111">IF(OR(BB111="",Y111="",AZ111="",W111="",BA111="",X111=""),"",_xlfn.IFS((IFERROR(VALUE(TRIM(SUBSTITUTE(BB111,CHAR(160),""))),0))&gt;(IFERROR(VALUE(TRIM(SUBSTITUTE(Y111,CHAR(160),""))),0)),"KO : Le montant retenu TTC est supérieur au montant présenté TTC. Merci de revoir la ligne de dépense ou plafonner son montant.",(IFERROR(VALUE(TRIM(SUBSTITUTE(AZ111,CHAR(160),""))),0))&gt;(IFERROR(VALUE(TRIM(SUBSTITUTE(W111,CHAR(160),""))),0)),"Attention : Le montant retenu HT est supérieur au montant HT présenté. Merci de revoir la ligne de dépense,plafonner son montant,ou justifier la reventillation HT/TVA.",(IFERROR(VALUE(TRIM(SUBSTITUTE(BA111,CHAR(160),""))),0))&gt;(IFERROR(VALUE(TRIM(SUBSTITUTE(X111,CHAR(160),""))),0)),"Attention : Le montant TVA retenu est supérieur au montant TVA présenté. Merci de revoir la ligne de dépense,plafonner son montant,ou justifier la reventillation HT/TVA.",(IFERROR(VALUE(TRIM(SUBSTITUTE(Y111,CHAR(160),""))),0))=0,"",(IFERROR(VALUE(TRIM(SUBSTITUTE(BB111,CHAR(160),""))),0))=(IFERROR(VALUE(TRIM(SUBSTITUTE(Y111,CHAR(160),""))),0)),"OK",
OR((IFERROR(VALUE(TRIM(SUBSTITUTE(BB111,CHAR(160),""))),0))=0,(IFERROR(VALUE(TRIM(SUBSTITUTE(AZ111,CHAR(160),""))),0))=0),"Attention : montant présenté entièrement écarté",(IFERROR(VALUE(TRIM(SUBSTITUTE(BB111,CHAR(160),""))),0))&lt;(IFERROR(VALUE(TRIM(SUBSTITUTE(Y111,CHAR(160),""))),0)),"Attention : montant présenté partiellement écarté",TRUE,""))</f>
        <v/>
      </c>
      <c r="BF111" s="33" t="str">
        <f t="shared" si="87"/>
        <v/>
      </c>
      <c r="BG111" s="33" t="str">
        <f t="shared" si="88"/>
        <v/>
      </c>
      <c r="BH111" s="10" t="str">
        <f t="shared" si="89"/>
        <v/>
      </c>
    </row>
    <row r="112" spans="1:60" ht="15.75" thickBot="1">
      <c r="A112" s="611" t="s">
        <v>135</v>
      </c>
      <c r="B112" s="612"/>
      <c r="C112" s="612"/>
      <c r="D112" s="612"/>
      <c r="E112" s="612"/>
      <c r="F112" s="612"/>
      <c r="G112" s="612"/>
      <c r="H112" s="612"/>
      <c r="I112" s="612"/>
      <c r="J112" s="612"/>
      <c r="K112" s="612"/>
      <c r="L112" s="612"/>
      <c r="M112" s="612"/>
      <c r="N112" s="612"/>
      <c r="O112" s="612"/>
      <c r="P112" s="612"/>
      <c r="Q112" s="612"/>
      <c r="R112" s="612"/>
      <c r="S112" s="612"/>
      <c r="T112" s="612"/>
      <c r="U112" s="612"/>
      <c r="V112" s="613"/>
      <c r="W112" s="53">
        <f>SUM(W12:W111)</f>
        <v>0</v>
      </c>
      <c r="X112" s="53">
        <f>SUM(X12:X111)</f>
        <v>0</v>
      </c>
      <c r="Y112" s="53">
        <f>SUM(Y12:Y111)</f>
        <v>0</v>
      </c>
      <c r="Z112" s="222"/>
      <c r="AA112" s="220" t="str">
        <f>IF(B112="","",B112)</f>
        <v/>
      </c>
      <c r="AB112" s="220"/>
      <c r="AC112" s="220"/>
      <c r="AD112" s="220"/>
      <c r="AE112" s="220"/>
      <c r="AF112" s="220"/>
      <c r="AG112" s="220"/>
      <c r="AH112" s="220"/>
      <c r="AI112" s="220"/>
      <c r="AJ112" s="220"/>
      <c r="AK112" s="220"/>
      <c r="AL112" s="220"/>
      <c r="AM112" s="220"/>
      <c r="AN112" s="220"/>
      <c r="AO112" s="220"/>
      <c r="AP112" s="220"/>
      <c r="AQ112" s="220"/>
      <c r="AR112" s="220"/>
      <c r="AS112" s="220"/>
      <c r="AT112" s="220"/>
      <c r="AU112" s="220"/>
      <c r="AV112" s="220"/>
      <c r="AW112" s="220"/>
      <c r="AX112" s="221"/>
      <c r="AY112" s="210" t="s">
        <v>136</v>
      </c>
      <c r="AZ112" s="53">
        <f>SUM(AZ12:AZ111)</f>
        <v>0</v>
      </c>
      <c r="BA112" s="53">
        <f>SUM(BA12:BA111)</f>
        <v>0</v>
      </c>
      <c r="BB112" s="53">
        <f>SUM(BB12:BB111)</f>
        <v>0</v>
      </c>
      <c r="BC112" s="211"/>
      <c r="BD112" s="212"/>
      <c r="BE112" s="210" t="s">
        <v>137</v>
      </c>
      <c r="BF112" s="53">
        <f>SUM(BF12:BF111)</f>
        <v>0</v>
      </c>
      <c r="BG112" s="53">
        <f>SUM(BG12:BG111)</f>
        <v>0</v>
      </c>
      <c r="BH112" s="213">
        <f>SUM(BH12:BH111)</f>
        <v>0</v>
      </c>
    </row>
    <row r="114" spans="54:54">
      <c r="BB114" s="171"/>
    </row>
    <row r="116" spans="54:54">
      <c r="BB116" s="171"/>
    </row>
  </sheetData>
  <sheetProtection algorithmName="SHA-512" hashValue="Mhr3yU4+dzPFogYeLAO0j8fE3DpnRVgqhllq2RbznLKaH2Ddk5f6J5dl9xcQm5Kx6Nq6vCmMii4excAjnNEU/Q==" saltValue="FO/wfeT/Z0X0Kjb+15G8mQ==" spinCount="100000" sheet="1" objects="1" scenarios="1" formatCells="0" formatColumns="0" formatRows="0"/>
  <mergeCells count="23">
    <mergeCell ref="A2:F2"/>
    <mergeCell ref="A3:F3"/>
    <mergeCell ref="BC7:BC8"/>
    <mergeCell ref="BF7:BH8"/>
    <mergeCell ref="BD7:BE8"/>
    <mergeCell ref="AW8:AY8"/>
    <mergeCell ref="AZ8:BB8"/>
    <mergeCell ref="AW7:BB7"/>
    <mergeCell ref="A112:V112"/>
    <mergeCell ref="M7:U7"/>
    <mergeCell ref="A5:Z5"/>
    <mergeCell ref="AB5:BH5"/>
    <mergeCell ref="A9:A10"/>
    <mergeCell ref="A7:L8"/>
    <mergeCell ref="M8:O8"/>
    <mergeCell ref="P8:R8"/>
    <mergeCell ref="S8:U8"/>
    <mergeCell ref="V7:V8"/>
    <mergeCell ref="Z7:Z8"/>
    <mergeCell ref="W7:Y8"/>
    <mergeCell ref="AV7:AV8"/>
    <mergeCell ref="AL7:AU8"/>
    <mergeCell ref="AB7:AK8"/>
  </mergeCells>
  <phoneticPr fontId="11" type="noConversion"/>
  <conditionalFormatting sqref="AA12:AU111">
    <cfRule type="expression" dxfId="13" priority="1">
      <formula>AA12&lt;&gt;B12</formula>
    </cfRule>
  </conditionalFormatting>
  <conditionalFormatting sqref="AV12:AV111">
    <cfRule type="containsText" dxfId="12" priority="4" stopIfTrue="1" operator="containsText" text="NON">
      <formula>NOT(ISERROR(SEARCH("NON",AV12)))</formula>
    </cfRule>
  </conditionalFormatting>
  <conditionalFormatting sqref="BD11:BE111">
    <cfRule type="containsText" dxfId="11" priority="6" operator="containsText" text="OK">
      <formula>NOT(ISERROR(SEARCH("OK",BD11)))</formula>
    </cfRule>
    <cfRule type="containsText" dxfId="10" priority="7" stopIfTrue="1" operator="containsText" text="KO">
      <formula>NOT(ISERROR(SEARCH("KO",BD11)))</formula>
    </cfRule>
    <cfRule type="containsText" dxfId="9" priority="8" stopIfTrue="1" operator="containsText" text="Attention">
      <formula>NOT(ISERROR(SEARCH("Attention",BD11)))</formula>
    </cfRule>
  </conditionalFormatting>
  <dataValidations count="6">
    <dataValidation type="list" allowBlank="1" showInputMessage="1" showErrorMessage="1" sqref="AG11:AI11 H11:H111" xr:uid="{25833405-3747-4587-8C50-8FFCAF027227}">
      <formula1>"Pas de marché public , Marché à procédure adaptée (MAPA) , Marché innovant , Marché à procédure formalisée"</formula1>
    </dataValidation>
    <dataValidation type="list" allowBlank="1" showInputMessage="1" showErrorMessage="1" sqref="AV11" xr:uid="{F5C749B0-F8C0-4843-9284-FD76A1CBDD83}">
      <formula1>"OUI,NON,SO"</formula1>
    </dataValidation>
    <dataValidation type="list" allowBlank="1" showInputMessage="1" showErrorMessage="1" sqref="V11 AU11:AU111" xr:uid="{F035D3B8-8A14-4EB8-9877-E1FC394EFD7F}">
      <formula1>"Devis 1,Devis 2,Devis 3"</formula1>
    </dataValidation>
    <dataValidation type="list" allowBlank="1" showInputMessage="1" showErrorMessage="1" sqref="V12:V111" xr:uid="{833F0F20-2B2C-4D70-B336-716FD9C41032}">
      <formula1>"Devis 1,,Devis 2,Devis 3"</formula1>
    </dataValidation>
    <dataValidation type="list" allowBlank="1" showInputMessage="1" showErrorMessage="1" sqref="I12:J111" xr:uid="{90970AF6-8FBB-6144-A214-2D4729ED6328}">
      <formula1>"Oui,Non,Non concerné"</formula1>
    </dataValidation>
    <dataValidation type="list" allowBlank="1" showInputMessage="1" showErrorMessage="1" sqref="AV12:AV111" xr:uid="{DEE78D65-AECA-E146-AA4D-BFF02878D0D0}">
      <formula1>"Oui,Non,Non concerné "</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2">
        <x14:dataValidation type="list" allowBlank="1" showErrorMessage="1" promptTitle="Sélectionnez un type d'action" xr:uid="{C8C80939-AD34-DD4A-8443-CC7CE90FDC6B}">
          <x14:formula1>
            <xm:f>'0-Présentation typeaction'!$B$7:$B$7</xm:f>
          </x14:formula1>
          <xm:sqref>G11:G111</xm:sqref>
        </x14:dataValidation>
        <x14:dataValidation type="list" allowBlank="1" showInputMessage="1" showErrorMessage="1" xr:uid="{33141C1D-3822-4B1D-9C68-BC114D24887B}">
          <x14:formula1>
            <xm:f>'0-Présentation typeaction'!$G$14:$G$15</xm:f>
          </x14:formula1>
          <xm:sqref>B12:B111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4B4B8-90EB-F540-810D-622627B58E0D}">
  <sheetPr>
    <tabColor rgb="FF227A56"/>
    <pageSetUpPr fitToPage="1"/>
  </sheetPr>
  <dimension ref="A1:S14"/>
  <sheetViews>
    <sheetView showGridLines="0" zoomScale="70" zoomScaleNormal="70" workbookViewId="0">
      <selection activeCell="D25" sqref="D25"/>
    </sheetView>
  </sheetViews>
  <sheetFormatPr baseColWidth="10" defaultColWidth="11.42578125" defaultRowHeight="15" outlineLevelCol="1"/>
  <cols>
    <col min="1" max="1" width="27.42578125" style="35" bestFit="1" customWidth="1"/>
    <col min="2" max="2" width="27.42578125" style="35" customWidth="1"/>
    <col min="3" max="3" width="59.140625" style="35" customWidth="1"/>
    <col min="4" max="4" width="35.42578125" style="207" customWidth="1"/>
    <col min="5" max="5" width="56.42578125" style="35" customWidth="1"/>
    <col min="6" max="6" width="48.140625" style="35" customWidth="1"/>
    <col min="7" max="7" width="56.42578125" style="35" customWidth="1"/>
    <col min="8" max="8" width="55.140625" style="35" customWidth="1"/>
    <col min="9" max="9" width="55.140625" style="35" hidden="1" customWidth="1" outlineLevel="1"/>
    <col min="10" max="10" width="51.42578125" style="35" hidden="1" customWidth="1" outlineLevel="1"/>
    <col min="11" max="11" width="38.140625" style="35" hidden="1" customWidth="1" outlineLevel="1"/>
    <col min="12" max="12" width="29.85546875" style="35" hidden="1" customWidth="1" outlineLevel="1"/>
    <col min="13" max="13" width="31.42578125" style="35" hidden="1" customWidth="1" outlineLevel="1"/>
    <col min="14" max="14" width="24.42578125" style="35" hidden="1" customWidth="1" outlineLevel="1"/>
    <col min="15" max="15" width="70" style="35" hidden="1" customWidth="1" outlineLevel="1"/>
    <col min="16" max="16" width="47.42578125" style="35" hidden="1" customWidth="1" outlineLevel="1"/>
    <col min="17" max="17" width="29.85546875" style="35" hidden="1" customWidth="1" outlineLevel="1"/>
    <col min="18" max="18" width="11.42578125" style="35" hidden="1" customWidth="1" outlineLevel="1"/>
    <col min="19" max="19" width="11.42578125" style="35" collapsed="1"/>
    <col min="20" max="16384" width="11.42578125" style="35"/>
  </cols>
  <sheetData>
    <row r="1" spans="1:17" ht="54" customHeight="1">
      <c r="A1" s="670" t="s">
        <v>138</v>
      </c>
      <c r="B1" s="670"/>
      <c r="C1" s="670"/>
      <c r="D1" s="670"/>
      <c r="E1" s="670"/>
      <c r="F1" s="670"/>
      <c r="G1" s="670"/>
      <c r="H1" s="670"/>
      <c r="I1" s="660" t="s">
        <v>139</v>
      </c>
      <c r="J1" s="660"/>
      <c r="K1" s="660"/>
      <c r="L1" s="660"/>
      <c r="M1" s="660"/>
      <c r="N1" s="660"/>
      <c r="O1" s="660"/>
      <c r="P1" s="660"/>
      <c r="Q1" s="660"/>
    </row>
    <row r="2" spans="1:17" ht="45.95" customHeight="1" thickBot="1">
      <c r="A2" s="671"/>
      <c r="B2" s="671"/>
      <c r="C2" s="671"/>
      <c r="D2" s="671"/>
      <c r="E2" s="671"/>
      <c r="F2" s="671"/>
      <c r="G2" s="671"/>
      <c r="H2" s="671"/>
      <c r="I2" s="189"/>
      <c r="J2" s="672"/>
      <c r="K2" s="672"/>
      <c r="L2" s="672"/>
      <c r="M2" s="672"/>
      <c r="N2" s="672"/>
      <c r="O2" s="672"/>
      <c r="P2" s="672"/>
      <c r="Q2" s="672"/>
    </row>
    <row r="3" spans="1:17" ht="45.95" customHeight="1">
      <c r="A3" s="674" t="s">
        <v>140</v>
      </c>
      <c r="B3" s="675"/>
      <c r="C3" s="676"/>
      <c r="D3" s="676"/>
      <c r="E3" s="676"/>
      <c r="F3" s="680" t="s">
        <v>141</v>
      </c>
      <c r="G3" s="682" t="s">
        <v>49</v>
      </c>
      <c r="H3" s="684" t="s">
        <v>142</v>
      </c>
      <c r="I3" s="692" t="s">
        <v>143</v>
      </c>
      <c r="J3" s="693"/>
      <c r="K3" s="693"/>
      <c r="L3" s="693"/>
      <c r="M3" s="694"/>
      <c r="N3" s="686" t="s">
        <v>144</v>
      </c>
      <c r="O3" s="688" t="s">
        <v>145</v>
      </c>
      <c r="P3" s="688" t="s">
        <v>56</v>
      </c>
      <c r="Q3" s="690" t="s">
        <v>146</v>
      </c>
    </row>
    <row r="4" spans="1:17" ht="45.95" customHeight="1" thickBot="1">
      <c r="A4" s="677" t="s">
        <v>147</v>
      </c>
      <c r="B4" s="678"/>
      <c r="C4" s="679"/>
      <c r="D4" s="679"/>
      <c r="E4" s="679"/>
      <c r="F4" s="681"/>
      <c r="G4" s="683"/>
      <c r="H4" s="685"/>
      <c r="I4" s="695"/>
      <c r="J4" s="696"/>
      <c r="K4" s="696"/>
      <c r="L4" s="696"/>
      <c r="M4" s="697"/>
      <c r="N4" s="687"/>
      <c r="O4" s="689"/>
      <c r="P4" s="689"/>
      <c r="Q4" s="691"/>
    </row>
    <row r="5" spans="1:17" s="2" customFormat="1" ht="60">
      <c r="A5" s="673" t="s">
        <v>63</v>
      </c>
      <c r="B5" s="412" t="s">
        <v>64</v>
      </c>
      <c r="C5" s="45" t="s">
        <v>69</v>
      </c>
      <c r="D5" s="45" t="s">
        <v>148</v>
      </c>
      <c r="E5" s="45" t="s">
        <v>149</v>
      </c>
      <c r="F5" s="45" t="s">
        <v>150</v>
      </c>
      <c r="G5" s="45" t="s">
        <v>151</v>
      </c>
      <c r="H5" s="204" t="s">
        <v>152</v>
      </c>
      <c r="I5" s="477" t="s">
        <v>64</v>
      </c>
      <c r="J5" s="46" t="s">
        <v>69</v>
      </c>
      <c r="K5" s="46" t="s">
        <v>153</v>
      </c>
      <c r="L5" s="46" t="s">
        <v>154</v>
      </c>
      <c r="M5" s="231" t="s">
        <v>155</v>
      </c>
      <c r="N5" s="467" t="s">
        <v>156</v>
      </c>
      <c r="O5" s="46" t="s">
        <v>98</v>
      </c>
      <c r="P5" s="46" t="s">
        <v>100</v>
      </c>
      <c r="Q5" s="231" t="s">
        <v>157</v>
      </c>
    </row>
    <row r="6" spans="1:17" s="2" customFormat="1" ht="121.5" customHeight="1">
      <c r="A6" s="673"/>
      <c r="B6" s="413" t="s">
        <v>104</v>
      </c>
      <c r="C6" s="7" t="s">
        <v>158</v>
      </c>
      <c r="D6" s="7" t="s">
        <v>159</v>
      </c>
      <c r="E6" s="7" t="s">
        <v>160</v>
      </c>
      <c r="F6" s="7" t="s">
        <v>161</v>
      </c>
      <c r="G6" s="7" t="s">
        <v>162</v>
      </c>
      <c r="H6" s="205" t="s">
        <v>163</v>
      </c>
      <c r="I6" s="478" t="s">
        <v>104</v>
      </c>
      <c r="J6" s="3" t="s">
        <v>109</v>
      </c>
      <c r="K6" s="3" t="s">
        <v>121</v>
      </c>
      <c r="L6" s="3" t="s">
        <v>121</v>
      </c>
      <c r="M6" s="232" t="s">
        <v>164</v>
      </c>
      <c r="N6" s="20" t="s">
        <v>121</v>
      </c>
      <c r="O6" s="3" t="s">
        <v>165</v>
      </c>
      <c r="P6" s="3" t="s">
        <v>128</v>
      </c>
      <c r="Q6" s="232" t="s">
        <v>121</v>
      </c>
    </row>
    <row r="7" spans="1:17" s="2" customFormat="1" ht="51" customHeight="1">
      <c r="A7" s="404" t="s">
        <v>33</v>
      </c>
      <c r="B7" s="405" t="s">
        <v>41</v>
      </c>
      <c r="C7" s="406" t="s">
        <v>29</v>
      </c>
      <c r="D7" s="407">
        <v>30000</v>
      </c>
      <c r="E7" s="407">
        <v>6000</v>
      </c>
      <c r="F7" s="47" t="s">
        <v>166</v>
      </c>
      <c r="G7" s="408">
        <f>IF(AND(E7&lt;&gt;"",F7="Oui"),E7,"")</f>
        <v>6000</v>
      </c>
      <c r="H7" s="409"/>
      <c r="I7" s="471" t="str">
        <f t="shared" ref="I7:N7" si="0">B7</f>
        <v>Cédant</v>
      </c>
      <c r="J7" s="406" t="str">
        <f t="shared" si="0"/>
        <v>Cession de tout ou partie de l'exploitation</v>
      </c>
      <c r="K7" s="410">
        <f t="shared" si="0"/>
        <v>30000</v>
      </c>
      <c r="L7" s="407">
        <f t="shared" si="0"/>
        <v>6000</v>
      </c>
      <c r="M7" s="472" t="str">
        <f t="shared" si="0"/>
        <v>Oui</v>
      </c>
      <c r="N7" s="468">
        <f t="shared" si="0"/>
        <v>6000</v>
      </c>
      <c r="O7" s="47"/>
      <c r="P7" s="8" t="str" cm="1">
        <f t="array" ref="P7">IF(OR(K7="",D7=""),"",_xlfn.IFS(IFERROR(VALUE(TRIM(SUBSTITUTE(K7,CHAR(160),""))),0)&gt;IFERROR(VALUE(TRIM(SUBSTITUTE(D7,CHAR(160),""))),0),"KO : Le montant retenu est supérieur au montant présenté.",IFERROR(VALUE(TRIM(SUBSTITUTE(K7,CHAR(160),""))),0)=0,"",IFERROR(VALUE(TRIM(SUBSTITUTE(K7,CHAR(160),""))),0)=IFERROR(VALUE(TRIM(SUBSTITUTE(D7,CHAR(160),""))),0),"OK",IFERROR(VALUE(TRIM(SUBSTITUTE(K7,CHAR(160),""))),0)&lt;IFERROR(VALUE(TRIM(SUBSTITUTE(D7,CHAR(160),""))),0),"Montant instruit inférieur au montant présenté.",TRUE,""))</f>
        <v>OK</v>
      </c>
      <c r="Q7" s="411">
        <f t="shared" ref="Q7" si="1">IF(OR(E7="",L7=""),"",E7-L7)</f>
        <v>0</v>
      </c>
    </row>
    <row r="8" spans="1:17" s="2" customFormat="1" ht="65.099999999999994" customHeight="1">
      <c r="A8" s="394">
        <v>1</v>
      </c>
      <c r="B8" s="130" t="s">
        <v>39</v>
      </c>
      <c r="C8" s="395" t="s">
        <v>29</v>
      </c>
      <c r="D8" s="396">
        <f>SUMIFS('1-Investissements immatériels'!$Y$12:$Y$111,'1-Investissements immatériels'!$B$12:$B$111,B8,'1-Investissements immatériels'!$I$12:$I$111,"&lt;&gt;Oui")</f>
        <v>0</v>
      </c>
      <c r="E8" s="397">
        <f>IFERROR(D8*0.2,"")</f>
        <v>0</v>
      </c>
      <c r="F8" s="398"/>
      <c r="G8" s="399" t="str">
        <f>IF(AND(E8&lt;&gt;"",$F$8="Oui"),E8,"")</f>
        <v/>
      </c>
      <c r="H8" s="400"/>
      <c r="I8" s="473" t="str">
        <f>B8</f>
        <v>Structure accompagnatrice</v>
      </c>
      <c r="J8" s="479" t="str">
        <f t="shared" ref="J8:J9" si="2">IF(C8="","",C8)</f>
        <v>Cession de tout ou partie de l'exploitation</v>
      </c>
      <c r="K8" s="401">
        <f>SUMIF('1-Investissements immatériels'!$AA$12:$AA$111,B8,'1-Investissements immatériels'!$BB$12:$BB$111)</f>
        <v>0</v>
      </c>
      <c r="L8" s="401">
        <f>IFERROR(0.2*K8,"")</f>
        <v>0</v>
      </c>
      <c r="M8" s="474" t="str">
        <f>IF(F8="","",F8)</f>
        <v/>
      </c>
      <c r="N8" s="469" t="str">
        <f>IF(AND(L8&lt;&gt;"",M8="Oui"),L8,"")</f>
        <v/>
      </c>
      <c r="O8" s="254"/>
      <c r="P8" s="139" t="str" cm="1">
        <f t="array" ref="P8">IF(OR(K8="",D8=""),"",_xlfn.IFS(IFERROR(VALUE(TRIM(SUBSTITUTE(K8,CHAR(160),""))),0)&gt;IFERROR(VALUE(TRIM(SUBSTITUTE(D8,CHAR(160),""))),0),"KO : Le montant retenu est supérieur au montant présenté.",IFERROR(VALUE(TRIM(SUBSTITUTE(K8,CHAR(160),""))),0)=0,"",IFERROR(VALUE(TRIM(SUBSTITUTE(K8,CHAR(160),""))),0)=IFERROR(VALUE(TRIM(SUBSTITUTE(D8,CHAR(160),""))),0),"OK",IFERROR(VALUE(TRIM(SUBSTITUTE(K8,CHAR(160),""))),0)&lt;IFERROR(VALUE(TRIM(SUBSTITUTE(D8,CHAR(160),""))),0),"Montant instruit inférieur au montant présenté.",TRUE,""))</f>
        <v/>
      </c>
      <c r="Q8" s="402">
        <f>IF(OR(E8="",L8=""),"",E8-L8)</f>
        <v>0</v>
      </c>
    </row>
    <row r="9" spans="1:17" s="2" customFormat="1" ht="65.099999999999994" customHeight="1">
      <c r="A9" s="394">
        <v>2</v>
      </c>
      <c r="B9" s="130" t="s">
        <v>41</v>
      </c>
      <c r="C9" s="395" t="s">
        <v>29</v>
      </c>
      <c r="D9" s="396">
        <f>SUMIFS('1-Investissements immatériels'!$Y$12:$Y$111,'1-Investissements immatériels'!$B$12:$B$111,B9,'1-Investissements immatériels'!$I$12:$I$111,"&lt;&gt;Oui")</f>
        <v>0</v>
      </c>
      <c r="E9" s="397">
        <f>IFERROR(D9*0.2,"")</f>
        <v>0</v>
      </c>
      <c r="F9" s="398"/>
      <c r="G9" s="399" t="str">
        <f>IF(AND(E9&lt;&gt;"",$F$9="Oui"),E9,"")</f>
        <v/>
      </c>
      <c r="H9" s="400"/>
      <c r="I9" s="473" t="str">
        <f>B9</f>
        <v>Cédant</v>
      </c>
      <c r="J9" s="479" t="str">
        <f t="shared" si="2"/>
        <v>Cession de tout ou partie de l'exploitation</v>
      </c>
      <c r="K9" s="401">
        <f>SUMIF('1-Investissements immatériels'!$AA$12:$AA$111,B9,'1-Investissements immatériels'!$BB$12:$BB$111)</f>
        <v>0</v>
      </c>
      <c r="L9" s="401">
        <f>IFERROR(0.2*K9,"")</f>
        <v>0</v>
      </c>
      <c r="M9" s="474" t="str">
        <f>IF(F9="","",F9)</f>
        <v/>
      </c>
      <c r="N9" s="469" t="str">
        <f>IF(AND(L9&lt;&gt;"",M9="Oui"),L9,"")</f>
        <v/>
      </c>
      <c r="O9" s="254"/>
      <c r="P9" s="139" t="str" cm="1">
        <f t="array" ref="P9">IF(OR(K9="",D9=""),"",_xlfn.IFS(IFERROR(VALUE(TRIM(SUBSTITUTE(K9,CHAR(160),""))),0)&gt;IFERROR(VALUE(TRIM(SUBSTITUTE(D9,CHAR(160),""))),0),"KO : Le montant retenu est supérieur au montant présenté.",IFERROR(VALUE(TRIM(SUBSTITUTE(K9,CHAR(160),""))),0)=0,"",IFERROR(VALUE(TRIM(SUBSTITUTE(K9,CHAR(160),""))),0)=IFERROR(VALUE(TRIM(SUBSTITUTE(D9,CHAR(160),""))),0),"OK",IFERROR(VALUE(TRIM(SUBSTITUTE(K9,CHAR(160),""))),0)&lt;IFERROR(VALUE(TRIM(SUBSTITUTE(D9,CHAR(160),""))),0),"Montant instruit inférieur au montant présenté.",TRUE,""))</f>
        <v/>
      </c>
      <c r="Q9" s="402">
        <f>IF(OR(E9="",L9=""),"",E9-L9)</f>
        <v>0</v>
      </c>
    </row>
    <row r="10" spans="1:17" ht="15.75" thickBot="1">
      <c r="A10" s="226"/>
      <c r="B10" s="403"/>
      <c r="C10" s="227" t="s">
        <v>167</v>
      </c>
      <c r="D10" s="228">
        <f>SUM(D9:D9)</f>
        <v>0</v>
      </c>
      <c r="E10" s="224"/>
      <c r="F10" s="229" t="s">
        <v>168</v>
      </c>
      <c r="G10" s="228">
        <f>SUM(G8:G9)</f>
        <v>0</v>
      </c>
      <c r="H10" s="230"/>
      <c r="I10" s="475"/>
      <c r="J10" s="233" t="str">
        <f>IF(C10="","",C10)</f>
        <v>Base de calcul</v>
      </c>
      <c r="K10" s="228">
        <f>SUM(K9:K9)</f>
        <v>0</v>
      </c>
      <c r="L10" s="224"/>
      <c r="M10" s="476" t="s">
        <v>169</v>
      </c>
      <c r="N10" s="470">
        <f>SUM(N8:N9)</f>
        <v>0</v>
      </c>
      <c r="O10" s="234"/>
      <c r="P10" s="227" t="s">
        <v>170</v>
      </c>
      <c r="Q10" s="225">
        <f>SUM(Q9:Q9)</f>
        <v>0</v>
      </c>
    </row>
    <row r="14" spans="1:17">
      <c r="G14" s="322"/>
    </row>
  </sheetData>
  <sheetProtection algorithmName="SHA-512" hashValue="KSlYH6/XoX9ZLSD7wFdihilBVn86NKSADvYyg7GXbS/737UPz+NVdfKSu0/BNI22hRNgjYDZxWewTGfeJwRjTg==" saltValue="4SiqAcSX3W6LrZdXN7vBKA==" spinCount="100000" sheet="1" objects="1" scenarios="1" formatCells="0" formatColumns="0" formatRows="0"/>
  <mergeCells count="15">
    <mergeCell ref="I1:Q1"/>
    <mergeCell ref="A1:H1"/>
    <mergeCell ref="A2:H2"/>
    <mergeCell ref="J2:Q2"/>
    <mergeCell ref="A5:A6"/>
    <mergeCell ref="A3:E3"/>
    <mergeCell ref="A4:E4"/>
    <mergeCell ref="F3:F4"/>
    <mergeCell ref="G3:G4"/>
    <mergeCell ref="H3:H4"/>
    <mergeCell ref="N3:N4"/>
    <mergeCell ref="O3:O4"/>
    <mergeCell ref="P3:P4"/>
    <mergeCell ref="Q3:Q4"/>
    <mergeCell ref="I3:M4"/>
  </mergeCells>
  <conditionalFormatting sqref="I8:N9">
    <cfRule type="expression" dxfId="8" priority="1">
      <formula>I8&lt;&gt;B8</formula>
    </cfRule>
  </conditionalFormatting>
  <conditionalFormatting sqref="P7:P9">
    <cfRule type="containsText" dxfId="7" priority="3" operator="containsText" text="OK">
      <formula>NOT(ISERROR(SEARCH("OK",P7)))</formula>
    </cfRule>
    <cfRule type="containsText" dxfId="6" priority="4" operator="containsText" text="KO">
      <formula>NOT(ISERROR(SEARCH("KO",P7)))</formula>
    </cfRule>
    <cfRule type="containsText" dxfId="5" priority="5" operator="containsText" text="Attention">
      <formula>NOT(ISERROR(SEARCH("Attention",P7)))</formula>
    </cfRule>
  </conditionalFormatting>
  <dataValidations count="2">
    <dataValidation type="list" allowBlank="1" showErrorMessage="1" promptTitle="Sélectionnez un type d'action" sqref="F7:F9 M7:M9" xr:uid="{9E49629C-F1E3-0342-84A8-457307587BA6}">
      <formula1>"Oui,Non"</formula1>
    </dataValidation>
    <dataValidation allowBlank="1" showErrorMessage="1" promptTitle="Sélectionnez un type d'action" sqref="E7 L7 N7 J7" xr:uid="{05C6BA38-B947-5040-84A4-19C6FF2C6D37}"/>
  </dataValidations>
  <pageMargins left="0.7" right="0.7" top="0.75" bottom="0.75" header="0.3" footer="0.3"/>
  <pageSetup paperSize="9" scale="13"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B585766-6E64-344A-8F9C-C5BA1A31ED7B}">
          <x14:formula1>
            <xm:f>'0-Présentation typeaction'!$G$7</xm:f>
          </x14:formula1>
          <xm:sqref>C7:C9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0F16D-1A8E-474B-B7A2-8A57FA4F368E}">
  <sheetPr>
    <tabColor rgb="FF227A56"/>
    <pageSetUpPr fitToPage="1"/>
  </sheetPr>
  <dimension ref="A1:AD39"/>
  <sheetViews>
    <sheetView showGridLines="0" tabSelected="1" topLeftCell="A10" zoomScale="55" zoomScaleNormal="55" workbookViewId="0">
      <selection activeCell="E12" sqref="E12"/>
    </sheetView>
  </sheetViews>
  <sheetFormatPr baseColWidth="10" defaultColWidth="11.42578125" defaultRowHeight="15"/>
  <cols>
    <col min="1" max="1" width="36.85546875" bestFit="1" customWidth="1"/>
    <col min="2" max="2" width="42.85546875" style="171" customWidth="1"/>
    <col min="3" max="3" width="53.28515625" customWidth="1"/>
    <col min="4" max="4" width="36.28515625" customWidth="1"/>
    <col min="5" max="5" width="41.28515625" customWidth="1"/>
    <col min="6" max="6" width="44.42578125" customWidth="1"/>
    <col min="7" max="7" width="43.140625" customWidth="1"/>
    <col min="8" max="8" width="36.28515625" customWidth="1"/>
    <col min="9" max="10" width="37.42578125" customWidth="1"/>
    <col min="11" max="11" width="30" customWidth="1"/>
    <col min="12" max="12" width="91.85546875" style="13" customWidth="1"/>
    <col min="13" max="13" width="64.85546875" style="13" customWidth="1"/>
    <col min="14" max="14" width="46.85546875" style="13" customWidth="1"/>
    <col min="15" max="15" width="55.85546875" style="13" customWidth="1"/>
    <col min="16" max="16" width="32.42578125" style="13" customWidth="1"/>
    <col min="17" max="18" width="43.7109375" style="13" customWidth="1"/>
    <col min="19" max="19" width="48.85546875" style="13" customWidth="1"/>
    <col min="20" max="20" width="43.7109375" customWidth="1"/>
    <col min="21" max="21" width="40.140625" customWidth="1"/>
    <col min="22" max="22" width="27.7109375" customWidth="1"/>
    <col min="23" max="23" width="50.42578125" customWidth="1"/>
    <col min="24" max="24" width="30.42578125" customWidth="1"/>
    <col min="25" max="25" width="19.42578125" customWidth="1"/>
    <col min="26" max="26" width="34.42578125" customWidth="1"/>
    <col min="27" max="27" width="32.42578125" customWidth="1"/>
    <col min="28" max="28" width="34" customWidth="1"/>
    <col min="30" max="30" width="24.42578125" bestFit="1" customWidth="1"/>
  </cols>
  <sheetData>
    <row r="1" spans="1:30" ht="15.75" thickBot="1"/>
    <row r="2" spans="1:30" ht="107.45" customHeight="1" thickBot="1">
      <c r="A2" s="726" t="s">
        <v>171</v>
      </c>
      <c r="B2" s="727"/>
      <c r="C2" s="727"/>
      <c r="D2" s="727"/>
      <c r="E2" s="727"/>
      <c r="F2" s="727"/>
      <c r="G2" s="727"/>
      <c r="H2" s="727"/>
      <c r="I2" s="727"/>
      <c r="J2" s="727"/>
      <c r="K2" s="727"/>
      <c r="L2" s="727"/>
      <c r="M2" s="727"/>
      <c r="N2" s="727"/>
      <c r="O2" s="727"/>
      <c r="P2" s="727"/>
      <c r="Q2" s="727"/>
      <c r="R2" s="727"/>
      <c r="S2" s="727"/>
      <c r="T2" s="727"/>
      <c r="U2" s="727"/>
      <c r="V2" s="727"/>
      <c r="W2" s="728"/>
    </row>
    <row r="3" spans="1:30" s="48" customFormat="1" ht="42" customHeight="1" thickBot="1">
      <c r="B3" s="172"/>
      <c r="C3" s="168"/>
      <c r="D3" s="167"/>
      <c r="E3" s="235"/>
      <c r="F3" s="235"/>
      <c r="G3" s="235"/>
      <c r="H3" s="235"/>
      <c r="I3" s="235"/>
      <c r="J3" s="235"/>
      <c r="K3" s="235"/>
      <c r="L3" s="169"/>
      <c r="M3" s="169"/>
      <c r="N3" s="164"/>
      <c r="O3" s="36"/>
      <c r="P3" s="36"/>
      <c r="Q3" s="180"/>
      <c r="R3" s="180"/>
      <c r="S3" s="180"/>
      <c r="T3" s="180"/>
      <c r="U3" s="36"/>
    </row>
    <row r="4" spans="1:30" s="48" customFormat="1" ht="186" customHeight="1" thickBot="1">
      <c r="B4" s="739" t="s">
        <v>172</v>
      </c>
      <c r="C4" s="740"/>
      <c r="D4" s="740"/>
      <c r="E4" s="740"/>
      <c r="F4" s="740"/>
      <c r="G4" s="741"/>
      <c r="J4" s="724" t="s">
        <v>173</v>
      </c>
      <c r="K4" s="725"/>
      <c r="L4" s="725"/>
      <c r="N4" s="729" t="s">
        <v>174</v>
      </c>
      <c r="O4" s="730"/>
      <c r="P4" s="730"/>
      <c r="Q4" s="730"/>
      <c r="R4" s="730"/>
      <c r="S4" s="730"/>
      <c r="T4" s="730"/>
      <c r="U4" s="730"/>
      <c r="V4" s="731"/>
      <c r="W4" s="291"/>
      <c r="X4" s="291"/>
      <c r="Y4" s="291"/>
      <c r="Z4" s="291"/>
      <c r="AA4" s="291"/>
      <c r="AB4" s="291"/>
      <c r="AC4" s="291"/>
      <c r="AD4" s="291"/>
    </row>
    <row r="5" spans="1:30" s="48" customFormat="1" ht="84" customHeight="1" thickBot="1">
      <c r="B5" s="736" t="s">
        <v>175</v>
      </c>
      <c r="C5" s="737"/>
      <c r="D5" s="737"/>
      <c r="E5" s="737"/>
      <c r="F5" s="737"/>
      <c r="G5" s="738"/>
      <c r="J5" s="302" t="s">
        <v>176</v>
      </c>
      <c r="K5" s="416" t="s">
        <v>177</v>
      </c>
      <c r="L5" s="417" t="s">
        <v>178</v>
      </c>
      <c r="N5" s="732" t="s">
        <v>179</v>
      </c>
      <c r="O5" s="733"/>
      <c r="P5" s="733"/>
      <c r="Q5" s="734"/>
      <c r="R5" s="732" t="s">
        <v>180</v>
      </c>
      <c r="S5" s="733"/>
      <c r="T5" s="733"/>
      <c r="U5" s="733"/>
      <c r="V5" s="735"/>
      <c r="W5" s="291"/>
      <c r="X5" s="291"/>
      <c r="Y5" s="291"/>
      <c r="Z5" s="291"/>
      <c r="AA5" s="720"/>
      <c r="AB5" s="720"/>
      <c r="AC5" s="720"/>
      <c r="AD5" s="720"/>
    </row>
    <row r="6" spans="1:30" s="48" customFormat="1" ht="117" customHeight="1" thickBot="1">
      <c r="B6" s="721" t="s">
        <v>181</v>
      </c>
      <c r="C6" s="722"/>
      <c r="D6" s="723"/>
      <c r="E6" s="721" t="s">
        <v>182</v>
      </c>
      <c r="F6" s="723"/>
      <c r="G6" s="415" t="s">
        <v>183</v>
      </c>
      <c r="J6" s="292"/>
      <c r="K6" s="293"/>
      <c r="L6" s="200"/>
      <c r="N6" s="303" t="s">
        <v>184</v>
      </c>
      <c r="O6" s="304" t="str">
        <f>IF(C17="","",C17)</f>
        <v/>
      </c>
      <c r="P6" s="305" t="s">
        <v>185</v>
      </c>
      <c r="Q6" s="306">
        <f>IF(B8=0,0,G17+K17+N17+O17+J9)</f>
        <v>0</v>
      </c>
      <c r="R6" s="307" t="s">
        <v>186</v>
      </c>
      <c r="S6" s="308" t="s">
        <v>187</v>
      </c>
      <c r="T6" s="309" t="s">
        <v>188</v>
      </c>
      <c r="U6" s="309" t="s">
        <v>189</v>
      </c>
      <c r="V6" s="310" t="s">
        <v>190</v>
      </c>
      <c r="W6" s="291"/>
      <c r="X6" s="291"/>
      <c r="Y6" s="291"/>
      <c r="Z6" s="291"/>
      <c r="AA6" s="76"/>
      <c r="AB6" s="313"/>
      <c r="AC6" s="314"/>
      <c r="AD6" s="315"/>
    </row>
    <row r="7" spans="1:30" s="48" customFormat="1" ht="78.95" customHeight="1" thickBot="1">
      <c r="B7" s="480" t="s">
        <v>191</v>
      </c>
      <c r="C7" s="481" t="s">
        <v>192</v>
      </c>
      <c r="D7" s="482" t="s">
        <v>193</v>
      </c>
      <c r="E7" s="480" t="s">
        <v>194</v>
      </c>
      <c r="F7" s="236" t="s">
        <v>195</v>
      </c>
      <c r="G7" s="438" t="s">
        <v>29</v>
      </c>
      <c r="J7" s="292"/>
      <c r="K7" s="293"/>
      <c r="L7" s="200"/>
      <c r="N7" s="291"/>
      <c r="O7" s="291"/>
      <c r="P7" s="291"/>
      <c r="Q7" s="291"/>
      <c r="R7" s="436" t="str">
        <f>IF(G17="","",G17)</f>
        <v/>
      </c>
      <c r="S7" s="311" t="str">
        <f>IF(M17="","",M17)</f>
        <v/>
      </c>
      <c r="T7" s="311">
        <f>IF(J6="",0,J6)</f>
        <v>0</v>
      </c>
      <c r="U7" s="311">
        <f>IF(J7="",0,J7)</f>
        <v>0</v>
      </c>
      <c r="V7" s="312">
        <f>IF(J8="",0,J8)</f>
        <v>0</v>
      </c>
      <c r="W7" s="291"/>
      <c r="X7" s="291"/>
      <c r="Y7" s="291"/>
      <c r="Z7" s="291"/>
      <c r="AA7" s="76"/>
      <c r="AB7" s="313"/>
      <c r="AC7" s="314"/>
      <c r="AD7" s="316"/>
    </row>
    <row r="8" spans="1:30" s="48" customFormat="1" ht="108" customHeight="1" thickBot="1">
      <c r="B8" s="483">
        <f>IF('1-Investissements immatériels'!W112+'2-Taux forfaitaire'!G10="","",'1-Investissements immatériels'!W112+'2-Taux forfaitaire'!G10)</f>
        <v>0</v>
      </c>
      <c r="C8" s="425">
        <f>IF('1-Investissements immatériels'!X112="","",'1-Investissements immatériels'!X112)</f>
        <v>0</v>
      </c>
      <c r="D8" s="484">
        <f>B8+C8</f>
        <v>0</v>
      </c>
      <c r="E8" s="483">
        <f>IF(D8="","",'1-Investissements immatériels'!Y112)</f>
        <v>0</v>
      </c>
      <c r="F8" s="426">
        <f>IF(D8="","",'2-Taux forfaitaire'!G10)</f>
        <v>0</v>
      </c>
      <c r="G8" s="418">
        <f>IF(D8="","",D8)</f>
        <v>0</v>
      </c>
      <c r="J8" s="292"/>
      <c r="K8" s="293"/>
      <c r="L8" s="200"/>
      <c r="S8" s="317"/>
      <c r="T8" s="315"/>
      <c r="U8" s="314"/>
      <c r="V8" s="316"/>
      <c r="W8" s="291"/>
      <c r="X8" s="291"/>
      <c r="Y8" s="291"/>
      <c r="Z8" s="291"/>
      <c r="AA8" s="70"/>
      <c r="AB8" s="70"/>
      <c r="AC8" s="314"/>
      <c r="AD8" s="316"/>
    </row>
    <row r="9" spans="1:30" s="48" customFormat="1" ht="167.1" customHeight="1" thickBot="1">
      <c r="C9"/>
      <c r="D9"/>
      <c r="E9"/>
      <c r="F9" s="83"/>
      <c r="G9" s="83"/>
      <c r="H9" s="83"/>
      <c r="I9" s="83"/>
      <c r="J9" s="290">
        <f>SUM(J6:J8)</f>
        <v>0</v>
      </c>
      <c r="M9" s="414"/>
      <c r="N9" s="300"/>
      <c r="O9" s="83"/>
      <c r="P9" s="291"/>
      <c r="Q9" s="419"/>
      <c r="S9" s="314"/>
      <c r="T9" s="315"/>
      <c r="U9" s="314"/>
      <c r="V9" s="316"/>
      <c r="W9" s="291"/>
      <c r="X9" s="291"/>
      <c r="Y9" s="291"/>
      <c r="Z9" s="291"/>
      <c r="AA9" s="317"/>
      <c r="AB9" s="315"/>
      <c r="AC9" s="318"/>
      <c r="AD9" s="318"/>
    </row>
    <row r="10" spans="1:30" s="48" customFormat="1" ht="80.099999999999994" customHeight="1">
      <c r="E10" s="300"/>
      <c r="F10" s="300"/>
      <c r="G10" s="300"/>
      <c r="H10" s="300"/>
      <c r="I10" s="300"/>
      <c r="J10" s="300"/>
      <c r="K10" s="167"/>
      <c r="L10" s="167"/>
      <c r="M10" s="420"/>
      <c r="N10" s="420"/>
      <c r="O10" s="83"/>
      <c r="P10" s="291"/>
      <c r="Q10" s="420"/>
      <c r="S10" s="314"/>
      <c r="T10" s="315"/>
      <c r="U10" s="314"/>
      <c r="V10" s="316"/>
      <c r="W10" s="291"/>
      <c r="X10" s="291"/>
      <c r="Y10" s="291"/>
      <c r="Z10" s="291"/>
      <c r="AA10" s="314"/>
      <c r="AB10" s="315"/>
      <c r="AC10" s="318"/>
      <c r="AD10" s="318"/>
    </row>
    <row r="11" spans="1:30" s="48" customFormat="1" ht="117" customHeight="1">
      <c r="B11" s="291"/>
      <c r="C11" s="291"/>
      <c r="D11" s="291"/>
      <c r="E11" s="291"/>
      <c r="I11"/>
      <c r="J11"/>
      <c r="K11" s="167"/>
      <c r="L11" s="167"/>
      <c r="M11" s="167"/>
      <c r="N11" s="167"/>
      <c r="O11"/>
      <c r="Q11" s="13"/>
      <c r="R11" s="13"/>
      <c r="S11" s="186"/>
      <c r="T11" s="186"/>
      <c r="U11" s="168"/>
      <c r="V11" s="168"/>
      <c r="W11" s="168"/>
    </row>
    <row r="12" spans="1:30" ht="77.25" customHeight="1">
      <c r="P12"/>
      <c r="Q12"/>
      <c r="S12" s="175"/>
      <c r="T12" s="175"/>
      <c r="U12" s="175"/>
    </row>
    <row r="13" spans="1:30" s="49" customFormat="1" ht="107.25" customHeight="1" thickBot="1">
      <c r="B13" s="700" t="s">
        <v>196</v>
      </c>
      <c r="C13" s="701"/>
      <c r="D13" s="701"/>
      <c r="E13" s="701"/>
      <c r="F13" s="701"/>
      <c r="G13" s="701"/>
      <c r="H13" s="701"/>
      <c r="I13" s="701"/>
      <c r="J13" s="701"/>
      <c r="K13" s="701"/>
      <c r="L13" s="701"/>
      <c r="M13" s="701"/>
      <c r="N13" s="701"/>
      <c r="O13" s="701"/>
      <c r="P13" s="701"/>
      <c r="Q13"/>
      <c r="R13" s="13"/>
      <c r="S13"/>
      <c r="T13"/>
      <c r="U13"/>
      <c r="V13"/>
      <c r="W13" s="170"/>
      <c r="X13" s="48"/>
      <c r="Y13" s="48"/>
      <c r="Z13" s="48"/>
      <c r="AA13" s="48"/>
      <c r="AB13" s="48"/>
      <c r="AC13" s="48"/>
    </row>
    <row r="14" spans="1:30" ht="176.1" customHeight="1">
      <c r="B14" s="702" t="s">
        <v>197</v>
      </c>
      <c r="C14" s="702" t="s">
        <v>198</v>
      </c>
      <c r="D14" s="703" t="s">
        <v>199</v>
      </c>
      <c r="E14" s="294" t="s">
        <v>200</v>
      </c>
      <c r="F14" s="295" t="s">
        <v>201</v>
      </c>
      <c r="G14" s="237" t="s">
        <v>202</v>
      </c>
      <c r="H14" s="237" t="s">
        <v>203</v>
      </c>
      <c r="I14" s="237" t="s">
        <v>204</v>
      </c>
      <c r="J14" s="238" t="s">
        <v>205</v>
      </c>
      <c r="K14" s="698" t="s">
        <v>206</v>
      </c>
      <c r="L14" s="237" t="s">
        <v>207</v>
      </c>
      <c r="M14" s="237" t="s">
        <v>208</v>
      </c>
      <c r="N14" s="698" t="s">
        <v>209</v>
      </c>
      <c r="O14" s="237" t="s">
        <v>210</v>
      </c>
      <c r="P14" s="698" t="s">
        <v>211</v>
      </c>
    </row>
    <row r="15" spans="1:30" ht="236.25" customHeight="1" thickBot="1">
      <c r="B15" s="702"/>
      <c r="C15" s="702"/>
      <c r="D15" s="703"/>
      <c r="E15" s="296" t="s">
        <v>212</v>
      </c>
      <c r="F15" s="297" t="s">
        <v>213</v>
      </c>
      <c r="G15" s="239" t="s">
        <v>214</v>
      </c>
      <c r="H15" s="240" t="s">
        <v>215</v>
      </c>
      <c r="I15" s="240" t="s">
        <v>215</v>
      </c>
      <c r="J15" s="238" t="s">
        <v>216</v>
      </c>
      <c r="K15" s="699"/>
      <c r="L15" s="240" t="s">
        <v>217</v>
      </c>
      <c r="M15" s="240" t="s">
        <v>218</v>
      </c>
      <c r="N15" s="699"/>
      <c r="O15" s="240" t="s">
        <v>219</v>
      </c>
      <c r="P15" s="699"/>
    </row>
    <row r="16" spans="1:30" ht="78.95" customHeight="1">
      <c r="B16" s="438" t="s">
        <v>29</v>
      </c>
      <c r="C16" s="542">
        <f>IF(D8="","",D8)</f>
        <v>0</v>
      </c>
      <c r="D16" s="543" t="str">
        <f>IF($C$16=0,"",IFERROR(VALUE($C$16)/VALUE($C$17),0))</f>
        <v/>
      </c>
      <c r="E16" s="544" t="str">
        <f>IF(C16=0,"",1)</f>
        <v/>
      </c>
      <c r="F16" s="545" t="str">
        <f>IF(C16=0,"",VALUE(C16)*VALUE(E16))</f>
        <v/>
      </c>
      <c r="G16" s="545" t="str">
        <f>IF(C16=0,"",IF($J$16="Oui",IFERROR(VALUE(F16)-VALUE($J$9)*VALUE(D16),0),IFERROR(VALUE(F16)*0.85,0)))</f>
        <v/>
      </c>
      <c r="H16" s="543" t="str">
        <f>IFERROR(G17/F17,"")</f>
        <v/>
      </c>
      <c r="I16" s="543" t="str">
        <f>IFERROR(K17/F17,"")</f>
        <v/>
      </c>
      <c r="J16" s="546" t="str">
        <f>_xlfn.IFS($J$9=0,"Non concerné",$J$9&lt;(0.15*$F$17),"Non",$J$9=(0.15*$F$17),"Oui",$J$9&gt;(0.15*$F$17),"Oui")</f>
        <v>Non concerné</v>
      </c>
      <c r="K16" s="547" t="str">
        <f>IF(G16="","",IF($J$16="Oui",0.15*F16,F16-G16))</f>
        <v/>
      </c>
      <c r="L16" s="542" t="str">
        <f>IF(D16="","",IF($J$16="Oui",K16,$J$9*D16))</f>
        <v/>
      </c>
      <c r="M16" s="548" t="str">
        <f>IF(K16="","",K16-L16)</f>
        <v/>
      </c>
      <c r="N16" s="548">
        <f>IF($J$9=0,0,IFERROR(VALUE(D16)*VALUE($J$9)-VALUE(L16),0))</f>
        <v>0</v>
      </c>
      <c r="O16" s="549" t="str">
        <f>IF(C16=0,"",C16-G16-K16-N16)</f>
        <v/>
      </c>
      <c r="P16" s="550" t="str">
        <f>IF(OR(O16="",C16=0),"",IFERROR(VALUE(O16)/VALUE(C16),0))</f>
        <v/>
      </c>
    </row>
    <row r="17" spans="2:20" ht="51.95" customHeight="1">
      <c r="B17" s="241" t="s">
        <v>220</v>
      </c>
      <c r="C17" s="551" t="str">
        <f>IF(C16=0,"",C16)</f>
        <v/>
      </c>
      <c r="D17" s="552" t="str">
        <f>IF(C16=0,"",SUM(D16:D16))</f>
        <v/>
      </c>
      <c r="E17" s="553"/>
      <c r="F17" s="554" t="str">
        <f>IF(C17="","",C17*E16)</f>
        <v/>
      </c>
      <c r="G17" s="554" t="str">
        <f>IF(C17="","",ROUNDDOWN(IF($J$16="Oui",IFERROR(VALUE(F17)-VALUE($J$9)*VALUE(D17),""),IFERROR(VALUE(F17)*0.85,"")),2))</f>
        <v/>
      </c>
      <c r="H17" s="553"/>
      <c r="I17" s="553"/>
      <c r="J17" s="555"/>
      <c r="K17" s="551" t="str">
        <f>IF(G17="","",IF($J$16="Oui",0.15*F17,F17-G17))</f>
        <v/>
      </c>
      <c r="L17" s="551" t="str">
        <f>IF(D17="","",IF($J$16="Oui",K17,$J$9*D17))</f>
        <v/>
      </c>
      <c r="M17" s="551" t="str">
        <f>IF(K17="","",K17-L17)</f>
        <v/>
      </c>
      <c r="N17" s="551">
        <f>IF($J$6=0,0,IFERROR(VALUE(D17)*VALUE($J$9)-VALUE(L17),0))</f>
        <v>0</v>
      </c>
      <c r="O17" s="551" t="str">
        <f>IF(C17="","",C17-G17-K17-N17)</f>
        <v/>
      </c>
      <c r="P17" s="552" t="str">
        <f>IF(C17="","",IFERROR(VALUE(O17)/VALUE(C17),0))</f>
        <v/>
      </c>
    </row>
    <row r="18" spans="2:20" ht="14.45" customHeight="1">
      <c r="B18"/>
      <c r="C18" s="171"/>
      <c r="T18" s="13"/>
    </row>
    <row r="19" spans="2:20" ht="20.45" customHeight="1"/>
    <row r="27" spans="2:20" ht="61.5" customHeight="1" thickBot="1">
      <c r="C27" s="707" t="s">
        <v>221</v>
      </c>
      <c r="D27" s="708"/>
      <c r="E27" s="708"/>
      <c r="F27" s="708"/>
      <c r="G27" s="708"/>
      <c r="H27" s="708"/>
      <c r="I27" s="708"/>
      <c r="J27" s="708"/>
      <c r="K27" s="708"/>
    </row>
    <row r="28" spans="2:20" ht="23.25">
      <c r="C28" s="717" t="s">
        <v>222</v>
      </c>
      <c r="D28" s="718"/>
      <c r="E28" s="718"/>
      <c r="F28" s="718"/>
      <c r="G28" s="718"/>
      <c r="H28" s="718"/>
      <c r="I28" s="718"/>
      <c r="J28" s="718"/>
      <c r="K28" s="719"/>
    </row>
    <row r="29" spans="2:20" ht="23.25">
      <c r="C29" s="709" t="s">
        <v>39</v>
      </c>
      <c r="D29" s="710"/>
      <c r="E29" s="710"/>
      <c r="F29" s="710"/>
      <c r="G29" s="710"/>
      <c r="H29" s="710"/>
      <c r="I29" s="710"/>
      <c r="J29" s="710"/>
      <c r="K29" s="711"/>
    </row>
    <row r="30" spans="2:20" ht="93">
      <c r="C30" s="449" t="s">
        <v>223</v>
      </c>
      <c r="D30" s="439" t="s">
        <v>224</v>
      </c>
      <c r="E30" s="439" t="s">
        <v>225</v>
      </c>
      <c r="F30" s="439" t="s">
        <v>226</v>
      </c>
      <c r="G30" s="439" t="s">
        <v>202</v>
      </c>
      <c r="H30" s="439" t="s">
        <v>227</v>
      </c>
      <c r="I30" s="439" t="s">
        <v>207</v>
      </c>
      <c r="J30" s="439" t="s">
        <v>208</v>
      </c>
      <c r="K30" s="450" t="s">
        <v>209</v>
      </c>
    </row>
    <row r="31" spans="2:20" ht="23.25">
      <c r="C31" s="451" t="s">
        <v>228</v>
      </c>
      <c r="D31" s="440">
        <f>SUMIFS('1-Investissements immatériels'!$Y$12:$Y$111,'1-Investissements immatériels'!$B$12:$B$111,"Structure accompagnatrice")</f>
        <v>0</v>
      </c>
      <c r="E31" s="441">
        <f>IF(D31=0,0,IFERROR(VALUE(D31)/VALUE($D$33+$D$38),0))</f>
        <v>0</v>
      </c>
      <c r="F31" s="712">
        <f>IF(D33=0,0,D33*E16)</f>
        <v>0</v>
      </c>
      <c r="G31" s="712">
        <f>ROUNDDOWN(IF(D33=0,0,IF($J$16="Oui",F31-$J$9*E33,F31*0.85)),2)</f>
        <v>0</v>
      </c>
      <c r="H31" s="712">
        <f>IF(D33=0,0,IF($J$16="Oui",0.15*F31*E33,F31-G31))</f>
        <v>0</v>
      </c>
      <c r="I31" s="712" t="str">
        <f>IF(D33=0,"0,00",IF($J$16="Oui",H31,$J$9*E33))</f>
        <v>0,00</v>
      </c>
      <c r="J31" s="712">
        <f>IF(H31="",0,H31-I31)</f>
        <v>0</v>
      </c>
      <c r="K31" s="704">
        <f>IF(D33=0,0,$J$9*E33-I31)</f>
        <v>0</v>
      </c>
    </row>
    <row r="32" spans="2:20" ht="24" thickBot="1">
      <c r="C32" s="452" t="s">
        <v>34</v>
      </c>
      <c r="D32" s="442">
        <f>IF('2-Taux forfaitaire'!G9="",0,'2-Taux forfaitaire'!G8)</f>
        <v>0</v>
      </c>
      <c r="E32" s="441">
        <f>IF(D32=0,0,IFERROR(VALUE(D32)/VALUE($D$33+$D$38),0))</f>
        <v>0</v>
      </c>
      <c r="F32" s="713"/>
      <c r="G32" s="713"/>
      <c r="H32" s="713"/>
      <c r="I32" s="713"/>
      <c r="J32" s="713"/>
      <c r="K32" s="705"/>
    </row>
    <row r="33" spans="3:11" ht="69.75">
      <c r="C33" s="446" t="s">
        <v>229</v>
      </c>
      <c r="D33" s="447">
        <f>SUM(D31:D32)</f>
        <v>0</v>
      </c>
      <c r="E33" s="448">
        <f>IF(D33=0,0,D33/($D$33+$D$38))</f>
        <v>0</v>
      </c>
      <c r="F33" s="714"/>
      <c r="G33" s="713"/>
      <c r="H33" s="713"/>
      <c r="I33" s="713"/>
      <c r="J33" s="713"/>
      <c r="K33" s="705"/>
    </row>
    <row r="34" spans="3:11" ht="23.25">
      <c r="C34" s="709" t="s">
        <v>41</v>
      </c>
      <c r="D34" s="710"/>
      <c r="E34" s="710"/>
      <c r="F34" s="710"/>
      <c r="G34" s="710"/>
      <c r="H34" s="710"/>
      <c r="I34" s="710"/>
      <c r="J34" s="710"/>
      <c r="K34" s="711"/>
    </row>
    <row r="35" spans="3:11" ht="93">
      <c r="C35" s="449" t="s">
        <v>223</v>
      </c>
      <c r="D35" s="439" t="s">
        <v>224</v>
      </c>
      <c r="E35" s="439" t="s">
        <v>225</v>
      </c>
      <c r="F35" s="439" t="s">
        <v>226</v>
      </c>
      <c r="G35" s="439" t="s">
        <v>202</v>
      </c>
      <c r="H35" s="439" t="s">
        <v>227</v>
      </c>
      <c r="I35" s="439" t="s">
        <v>207</v>
      </c>
      <c r="J35" s="439" t="s">
        <v>208</v>
      </c>
      <c r="K35" s="450" t="s">
        <v>209</v>
      </c>
    </row>
    <row r="36" spans="3:11" ht="23.25">
      <c r="C36" s="451" t="s">
        <v>228</v>
      </c>
      <c r="D36" s="440">
        <f>SUMIFS('1-Investissements immatériels'!$Y$12:$Y$111,'1-Investissements immatériels'!$B$12:$B$111,"Cédant")</f>
        <v>0</v>
      </c>
      <c r="E36" s="441">
        <f>IF(D36=0,0,IFERROR(VALUE(D36)/VALUE($D$33+$D$38),0))</f>
        <v>0</v>
      </c>
      <c r="F36" s="712">
        <f>IF(D38=0,0,D38*E16)</f>
        <v>0</v>
      </c>
      <c r="G36" s="712">
        <f>ROUNDDOWN(IF(D38=0,0,IF($J$16="Oui",F36-$J$9*E38,F36*0.85)),2)</f>
        <v>0</v>
      </c>
      <c r="H36" s="712">
        <f>IF(D38=0,0,IF($J$16="Oui",0.15*F36*E38,F36-G36))</f>
        <v>0</v>
      </c>
      <c r="I36" s="712" t="str">
        <f>IF(D38=0,"0,00",IF($J$16="Oui",H36,$J$9*E38))</f>
        <v>0,00</v>
      </c>
      <c r="J36" s="712">
        <f>IF(H36="",0,H36-I36)</f>
        <v>0</v>
      </c>
      <c r="K36" s="704">
        <f>IF(D38=0,0,$J$9*E38-I36)</f>
        <v>0</v>
      </c>
    </row>
    <row r="37" spans="3:11" ht="24" thickBot="1">
      <c r="C37" s="452" t="s">
        <v>34</v>
      </c>
      <c r="D37" s="442">
        <f>IF('2-Taux forfaitaire'!G9="",0,'2-Taux forfaitaire'!G9)</f>
        <v>0</v>
      </c>
      <c r="E37" s="441">
        <f>IF(D37=0,0,IFERROR(VALUE(D37)/VALUE($D$33+$D$38),0))</f>
        <v>0</v>
      </c>
      <c r="F37" s="713"/>
      <c r="G37" s="713"/>
      <c r="H37" s="713"/>
      <c r="I37" s="713"/>
      <c r="J37" s="713"/>
      <c r="K37" s="705"/>
    </row>
    <row r="38" spans="3:11" ht="47.25" thickBot="1">
      <c r="C38" s="443" t="s">
        <v>230</v>
      </c>
      <c r="D38" s="444">
        <f>SUM(D36:D37)</f>
        <v>0</v>
      </c>
      <c r="E38" s="445">
        <f>IF(D38=0,0,IFERROR(VALUE(D38)/VALUE($D$33+$D$38),0))</f>
        <v>0</v>
      </c>
      <c r="F38" s="715"/>
      <c r="G38" s="716"/>
      <c r="H38" s="716"/>
      <c r="I38" s="716"/>
      <c r="J38" s="716"/>
      <c r="K38" s="706"/>
    </row>
    <row r="39" spans="3:11" ht="76.5" customHeight="1" thickBot="1">
      <c r="C39" s="453" t="s">
        <v>231</v>
      </c>
      <c r="D39" s="454">
        <f>IF(D33+D38=0,0,D33+D38)</f>
        <v>0</v>
      </c>
      <c r="E39" s="455">
        <f>IF(D33=0,0,IFERROR(VALUE(E33+E38),0))</f>
        <v>0</v>
      </c>
      <c r="F39" s="456">
        <f t="shared" ref="F39:K39" si="0">F31+F36</f>
        <v>0</v>
      </c>
      <c r="G39" s="456">
        <f t="shared" si="0"/>
        <v>0</v>
      </c>
      <c r="H39" s="456">
        <f>IF(B8=0,0,H31+H36)</f>
        <v>0</v>
      </c>
      <c r="I39" s="456">
        <f t="shared" si="0"/>
        <v>0</v>
      </c>
      <c r="J39" s="456">
        <f t="shared" si="0"/>
        <v>0</v>
      </c>
      <c r="K39" s="456">
        <f t="shared" si="0"/>
        <v>0</v>
      </c>
    </row>
  </sheetData>
  <sheetProtection algorithmName="SHA-512" hashValue="Pb86ERUC/8KpNvN+mVsb5HWUW0e3RyItesox8oa2t5aojw4DtD9t0Q9gvMEEUZH7BfusaabT22S1dmc/yY8yog==" saltValue="bHXbgFwcQL3zta+privC7w==" spinCount="100000" sheet="1" objects="1" scenarios="1" formatCells="0" formatColumns="0" formatRows="0"/>
  <mergeCells count="33">
    <mergeCell ref="AA5:AD5"/>
    <mergeCell ref="B6:D6"/>
    <mergeCell ref="J4:L4"/>
    <mergeCell ref="A2:W2"/>
    <mergeCell ref="N4:V4"/>
    <mergeCell ref="N5:Q5"/>
    <mergeCell ref="R5:V5"/>
    <mergeCell ref="E6:F6"/>
    <mergeCell ref="B5:G5"/>
    <mergeCell ref="B4:G4"/>
    <mergeCell ref="K31:K33"/>
    <mergeCell ref="K36:K38"/>
    <mergeCell ref="C27:K27"/>
    <mergeCell ref="C34:K34"/>
    <mergeCell ref="F31:F33"/>
    <mergeCell ref="G31:G33"/>
    <mergeCell ref="H31:H33"/>
    <mergeCell ref="I31:I33"/>
    <mergeCell ref="J31:J33"/>
    <mergeCell ref="F36:F38"/>
    <mergeCell ref="G36:G38"/>
    <mergeCell ref="H36:H38"/>
    <mergeCell ref="I36:I38"/>
    <mergeCell ref="J36:J38"/>
    <mergeCell ref="C28:K28"/>
    <mergeCell ref="C29:K29"/>
    <mergeCell ref="K14:K15"/>
    <mergeCell ref="N14:N15"/>
    <mergeCell ref="P14:P15"/>
    <mergeCell ref="B13:P13"/>
    <mergeCell ref="C14:C15"/>
    <mergeCell ref="D14:D15"/>
    <mergeCell ref="B14:B15"/>
  </mergeCells>
  <phoneticPr fontId="11" type="noConversion"/>
  <conditionalFormatting sqref="B16">
    <cfRule type="expression" dxfId="4" priority="1">
      <formula>B16="Type d'action à renseigner dans l'onglet 0"</formula>
    </cfRule>
  </conditionalFormatting>
  <conditionalFormatting sqref="G7">
    <cfRule type="expression" dxfId="3" priority="2">
      <formula>G7="Type d'action à renseigner dans l'onglet 0"</formula>
    </cfRule>
  </conditionalFormatting>
  <dataValidations count="2">
    <dataValidation type="list" allowBlank="1" showInputMessage="1" showErrorMessage="1" sqref="L6:L8" xr:uid="{3A2E9B09-D1F7-3345-8477-D7EAB77F2CEA}">
      <formula1>"Oui,Non"</formula1>
    </dataValidation>
    <dataValidation allowBlank="1" showErrorMessage="1" promptTitle="Sélectionnez un type d'action" sqref="G7 B16" xr:uid="{39605DCC-F35D-475D-BDE0-FE1F7556A882}"/>
  </dataValidations>
  <pageMargins left="0.7" right="0.7" top="0.75" bottom="0.75" header="0.3" footer="0.3"/>
  <pageSetup paperSize="9" scale="11"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EA49-867C-4F1B-A674-74ABE7976B7D}">
  <sheetPr>
    <tabColor theme="9" tint="-0.249977111117893"/>
    <pageSetUpPr fitToPage="1"/>
  </sheetPr>
  <dimension ref="B2:AB46"/>
  <sheetViews>
    <sheetView showGridLines="0" topLeftCell="B19" zoomScale="40" zoomScaleNormal="40" workbookViewId="0">
      <selection activeCell="J30" sqref="J30"/>
    </sheetView>
  </sheetViews>
  <sheetFormatPr baseColWidth="10" defaultColWidth="11.42578125" defaultRowHeight="15"/>
  <cols>
    <col min="2" max="2" width="50.85546875" customWidth="1"/>
    <col min="3" max="3" width="40.140625" style="171" customWidth="1"/>
    <col min="4" max="4" width="48.28515625" customWidth="1"/>
    <col min="5" max="5" width="58" customWidth="1"/>
    <col min="6" max="6" width="65" customWidth="1"/>
    <col min="7" max="7" width="60.42578125" customWidth="1"/>
    <col min="8" max="8" width="53.85546875" customWidth="1"/>
    <col min="9" max="9" width="39.28515625" customWidth="1"/>
    <col min="10" max="10" width="49.42578125" customWidth="1"/>
    <col min="11" max="11" width="60.28515625" style="13" customWidth="1"/>
    <col min="12" max="12" width="40.7109375" style="13" customWidth="1"/>
    <col min="13" max="13" width="39.140625" style="13" customWidth="1"/>
    <col min="14" max="14" width="36.140625" style="13" customWidth="1"/>
    <col min="15" max="15" width="40.7109375" style="13" customWidth="1"/>
    <col min="16" max="16" width="37" style="13" customWidth="1"/>
    <col min="17" max="17" width="47.140625" style="13" customWidth="1"/>
    <col min="18" max="18" width="31.42578125" customWidth="1"/>
    <col min="19" max="19" width="26.28515625" customWidth="1"/>
    <col min="20" max="20" width="50.42578125" customWidth="1"/>
    <col min="21" max="21" width="30.42578125" customWidth="1"/>
    <col min="22" max="22" width="19.42578125" customWidth="1"/>
    <col min="23" max="23" width="34.42578125" customWidth="1"/>
    <col min="24" max="24" width="32.42578125" customWidth="1"/>
    <col min="25" max="25" width="34" customWidth="1"/>
  </cols>
  <sheetData>
    <row r="2" spans="2:28" ht="96" customHeight="1">
      <c r="B2" s="750" t="s">
        <v>232</v>
      </c>
      <c r="C2" s="750"/>
      <c r="D2" s="750"/>
      <c r="E2" s="750"/>
      <c r="F2" s="750"/>
      <c r="G2" s="750"/>
      <c r="H2" s="750"/>
      <c r="I2" s="750"/>
      <c r="J2" s="750"/>
      <c r="K2" s="750"/>
      <c r="L2" s="750"/>
      <c r="M2" s="750"/>
      <c r="N2" s="750"/>
      <c r="O2" s="750"/>
      <c r="P2" s="750"/>
      <c r="Q2" s="750"/>
      <c r="R2" s="750"/>
      <c r="S2" s="750"/>
      <c r="T2" s="750"/>
    </row>
    <row r="3" spans="2:28" s="48" customFormat="1" ht="51.95" customHeight="1">
      <c r="B3" s="750"/>
      <c r="C3" s="750"/>
      <c r="D3" s="750"/>
      <c r="E3" s="750"/>
      <c r="F3" s="750"/>
      <c r="G3" s="750"/>
      <c r="H3" s="750"/>
      <c r="I3" s="750"/>
      <c r="J3" s="750"/>
      <c r="K3" s="750"/>
      <c r="L3" s="750"/>
      <c r="M3" s="750"/>
      <c r="N3" s="751"/>
      <c r="O3" s="751"/>
      <c r="P3" s="751"/>
      <c r="Q3" s="750"/>
      <c r="R3" s="750"/>
      <c r="S3" s="750"/>
      <c r="T3" s="750"/>
      <c r="U3"/>
    </row>
    <row r="4" spans="2:28" s="48" customFormat="1" ht="186.6" customHeight="1">
      <c r="B4" s="752" t="s">
        <v>233</v>
      </c>
      <c r="C4" s="753"/>
      <c r="D4" s="753"/>
      <c r="E4" s="753"/>
      <c r="F4" s="753"/>
      <c r="G4" s="753"/>
      <c r="H4" s="753"/>
      <c r="I4" s="753"/>
      <c r="J4" s="753"/>
      <c r="K4" s="753"/>
      <c r="L4" s="753"/>
      <c r="M4" s="753"/>
      <c r="N4" s="754"/>
      <c r="O4" s="754"/>
      <c r="P4" s="754"/>
      <c r="Q4" s="753"/>
      <c r="R4" s="753"/>
      <c r="S4" s="753"/>
      <c r="T4" s="753"/>
      <c r="U4"/>
    </row>
    <row r="5" spans="2:28" s="48" customFormat="1" ht="81.95" customHeight="1" thickBot="1">
      <c r="B5" s="323"/>
      <c r="C5" s="324"/>
      <c r="D5" s="324"/>
      <c r="E5" s="324"/>
      <c r="F5" s="324"/>
      <c r="G5" s="324"/>
      <c r="H5" s="324"/>
      <c r="I5" s="324"/>
      <c r="J5" s="324"/>
      <c r="K5" s="324"/>
      <c r="L5" s="324"/>
      <c r="M5" s="324"/>
      <c r="N5" s="325"/>
      <c r="O5" s="325"/>
      <c r="P5" s="325"/>
      <c r="Q5" s="324"/>
      <c r="R5" s="324"/>
      <c r="S5" s="324"/>
      <c r="T5" s="324"/>
      <c r="U5"/>
    </row>
    <row r="6" spans="2:28" s="48" customFormat="1" ht="54" customHeight="1">
      <c r="B6" s="789" t="s">
        <v>234</v>
      </c>
      <c r="C6" s="790"/>
      <c r="D6" s="790"/>
      <c r="E6" s="790"/>
      <c r="F6" s="790"/>
      <c r="G6" s="790"/>
      <c r="H6" s="790"/>
      <c r="I6" s="790"/>
      <c r="J6" s="790"/>
      <c r="K6" s="790"/>
      <c r="L6" s="790"/>
      <c r="M6" s="790"/>
      <c r="N6" s="790"/>
      <c r="O6" s="790"/>
      <c r="P6" s="790"/>
      <c r="Q6" s="790"/>
      <c r="R6" s="790"/>
      <c r="S6" s="790"/>
      <c r="T6" s="791"/>
    </row>
    <row r="7" spans="2:28" s="48" customFormat="1" ht="33" thickBot="1">
      <c r="B7" s="485"/>
      <c r="E7" s="172"/>
      <c r="F7" s="168"/>
      <c r="G7" s="167"/>
      <c r="M7" s="164"/>
      <c r="N7" s="36"/>
      <c r="O7" s="36"/>
      <c r="P7" s="486"/>
      <c r="Q7" s="486"/>
      <c r="T7" s="487"/>
    </row>
    <row r="8" spans="2:28" s="48" customFormat="1" ht="60.95" customHeight="1" thickBot="1">
      <c r="B8" s="485"/>
      <c r="D8" s="755" t="s">
        <v>235</v>
      </c>
      <c r="E8" s="756"/>
      <c r="F8" s="756"/>
      <c r="G8" s="756"/>
      <c r="H8" s="756"/>
      <c r="I8" s="757"/>
      <c r="K8" s="414"/>
      <c r="L8" s="414"/>
      <c r="M8" s="760" t="s">
        <v>236</v>
      </c>
      <c r="N8" s="761"/>
      <c r="O8" s="761"/>
      <c r="P8" s="761"/>
      <c r="Q8" s="762"/>
      <c r="T8" s="487"/>
      <c r="U8" s="169"/>
      <c r="V8" s="169"/>
      <c r="W8" s="169"/>
      <c r="X8" s="169"/>
      <c r="Y8" s="169"/>
    </row>
    <row r="9" spans="2:28" s="48" customFormat="1" ht="104.1" customHeight="1">
      <c r="B9" s="485"/>
      <c r="D9" s="758" t="s">
        <v>237</v>
      </c>
      <c r="E9" s="759"/>
      <c r="F9" s="759"/>
      <c r="G9" s="326" t="s">
        <v>238</v>
      </c>
      <c r="H9" s="327" t="s">
        <v>239</v>
      </c>
      <c r="I9" s="328" t="s">
        <v>240</v>
      </c>
      <c r="K9" s="414"/>
      <c r="L9" s="414"/>
      <c r="M9" s="423" t="s">
        <v>241</v>
      </c>
      <c r="N9" s="329" t="s">
        <v>242</v>
      </c>
      <c r="O9" s="329" t="s">
        <v>206</v>
      </c>
      <c r="P9" s="329" t="s">
        <v>243</v>
      </c>
      <c r="Q9" s="424" t="s">
        <v>244</v>
      </c>
      <c r="T9" s="487"/>
      <c r="X9" s="169"/>
      <c r="Y9" s="169"/>
    </row>
    <row r="10" spans="2:28" s="48" customFormat="1" ht="115.5" customHeight="1">
      <c r="B10" s="485"/>
      <c r="D10" s="330" t="s">
        <v>191</v>
      </c>
      <c r="E10" s="331" t="s">
        <v>192</v>
      </c>
      <c r="F10" s="332" t="s">
        <v>193</v>
      </c>
      <c r="G10" s="333" t="s">
        <v>245</v>
      </c>
      <c r="H10" s="334" t="s">
        <v>246</v>
      </c>
      <c r="I10" s="335" t="s">
        <v>247</v>
      </c>
      <c r="K10" s="488"/>
      <c r="L10" s="414"/>
      <c r="M10" s="334" t="s">
        <v>248</v>
      </c>
      <c r="N10" s="332" t="s">
        <v>249</v>
      </c>
      <c r="O10" s="332" t="s">
        <v>250</v>
      </c>
      <c r="P10" s="332" t="s">
        <v>249</v>
      </c>
      <c r="Q10" s="333" t="s">
        <v>251</v>
      </c>
      <c r="T10" s="487"/>
    </row>
    <row r="11" spans="2:28" s="48" customFormat="1" ht="59.45" customHeight="1" thickBot="1">
      <c r="B11" s="485"/>
      <c r="D11" s="336">
        <f>IF('1-Investissements immatériels'!AZ112=0,0,'1-Investissements immatériels'!AZ112+'2-Taux forfaitaire'!N10)</f>
        <v>0</v>
      </c>
      <c r="E11" s="337">
        <f>IF('1-Investissements immatériels'!BA112=0,0,'1-Investissements immatériels'!BA112)</f>
        <v>0</v>
      </c>
      <c r="F11" s="338">
        <f>IFERROR(VALUE(D11)+VALUE(E11),"")</f>
        <v>0</v>
      </c>
      <c r="G11" s="339">
        <f>IF(F11="","",'Syn pf Bénéficiaire'!D8-'Syn pf Instructeur'!F11)</f>
        <v>0</v>
      </c>
      <c r="H11" s="340" t="str">
        <f>IF(D28="","",D28)</f>
        <v/>
      </c>
      <c r="I11" s="341" t="str">
        <f>IF('Syn pf Bénéficiaire'!G8=0,"",'Syn pf Bénéficiaire'!G8-'Syn pf Instructeur'!H11)</f>
        <v/>
      </c>
      <c r="K11" s="489"/>
      <c r="L11" s="490"/>
      <c r="M11" s="428" t="str">
        <f>IF(G28=0,"",G28)</f>
        <v/>
      </c>
      <c r="N11" s="425" t="str">
        <f>IF(H28=0,"",H28)</f>
        <v/>
      </c>
      <c r="O11" s="425" t="str">
        <f>IF(L28=0,"",L28)</f>
        <v/>
      </c>
      <c r="P11" s="425">
        <f>IF(O28=0,0,O28)</f>
        <v>0</v>
      </c>
      <c r="Q11" s="426" t="str">
        <f>IF(P28=0,0,P28)</f>
        <v/>
      </c>
      <c r="T11" s="487"/>
    </row>
    <row r="12" spans="2:28" s="48" customFormat="1" ht="59.45" customHeight="1" thickBot="1">
      <c r="B12" s="491"/>
      <c r="C12" s="342"/>
      <c r="D12" s="343"/>
      <c r="E12" s="343"/>
      <c r="F12" s="344"/>
      <c r="G12" s="345"/>
      <c r="H12" s="343"/>
      <c r="I12" s="345"/>
      <c r="J12" s="342"/>
      <c r="K12" s="343"/>
      <c r="L12" s="346"/>
      <c r="M12" s="347"/>
      <c r="N12" s="347"/>
      <c r="O12" s="347"/>
      <c r="P12" s="347"/>
      <c r="Q12" s="347"/>
      <c r="R12" s="342"/>
      <c r="S12" s="342"/>
      <c r="T12" s="492"/>
    </row>
    <row r="13" spans="2:28" s="48" customFormat="1" ht="64.5" customHeight="1">
      <c r="B13" s="792" t="s">
        <v>252</v>
      </c>
      <c r="C13" s="793"/>
      <c r="D13" s="793"/>
      <c r="E13" s="793"/>
      <c r="F13" s="793"/>
      <c r="G13" s="793"/>
      <c r="H13" s="793"/>
      <c r="I13" s="793"/>
      <c r="J13" s="793"/>
      <c r="K13" s="793"/>
      <c r="L13" s="793"/>
      <c r="M13" s="793"/>
      <c r="N13" s="793"/>
      <c r="O13" s="793"/>
      <c r="P13" s="793"/>
      <c r="Q13" s="793"/>
      <c r="R13" s="793"/>
      <c r="S13" s="793"/>
      <c r="T13" s="794"/>
    </row>
    <row r="14" spans="2:28" s="48" customFormat="1" ht="58.5" customHeight="1" thickBot="1">
      <c r="B14" s="485"/>
      <c r="T14" s="487"/>
    </row>
    <row r="15" spans="2:28" s="48" customFormat="1" ht="59.1" customHeight="1" thickBot="1">
      <c r="B15" s="485"/>
      <c r="D15" s="797" t="s">
        <v>253</v>
      </c>
      <c r="E15" s="798"/>
      <c r="F15" s="799"/>
      <c r="G15" s="493"/>
      <c r="I15" s="786" t="s">
        <v>254</v>
      </c>
      <c r="J15" s="787"/>
      <c r="K15" s="788"/>
      <c r="L15" s="494"/>
      <c r="M15" s="494"/>
      <c r="O15" s="795"/>
      <c r="P15" s="795"/>
      <c r="Q15" s="795"/>
      <c r="R15" s="795"/>
      <c r="S15" s="795"/>
      <c r="T15" s="796"/>
      <c r="U15"/>
      <c r="V15"/>
      <c r="AB15"/>
    </row>
    <row r="16" spans="2:28" s="48" customFormat="1" ht="288.60000000000002" customHeight="1">
      <c r="B16" s="485"/>
      <c r="D16" s="348" t="s">
        <v>255</v>
      </c>
      <c r="E16" s="781" t="s">
        <v>256</v>
      </c>
      <c r="F16" s="783" t="s">
        <v>257</v>
      </c>
      <c r="G16" s="493"/>
      <c r="I16" s="351" t="s">
        <v>258</v>
      </c>
      <c r="J16" s="352" t="s">
        <v>259</v>
      </c>
      <c r="K16" s="353" t="s">
        <v>260</v>
      </c>
      <c r="L16"/>
      <c r="M16" s="495"/>
      <c r="R16" s="496"/>
      <c r="S16" s="785"/>
      <c r="T16" s="497"/>
    </row>
    <row r="17" spans="2:25" s="48" customFormat="1" ht="162" customHeight="1">
      <c r="B17" s="485"/>
      <c r="D17" s="349" t="s">
        <v>261</v>
      </c>
      <c r="E17" s="782"/>
      <c r="F17" s="784"/>
      <c r="G17" s="498"/>
      <c r="I17" s="354" t="s">
        <v>262</v>
      </c>
      <c r="J17" s="301" t="str">
        <f>IF(D11=0,"",'1-Investissements immatériels'!BB112)</f>
        <v/>
      </c>
      <c r="K17" s="355" t="str">
        <f>IF(D11=0,"",'2-Taux forfaitaire'!N10)</f>
        <v/>
      </c>
      <c r="L17"/>
      <c r="M17" s="499"/>
      <c r="R17" s="500"/>
      <c r="S17" s="785"/>
      <c r="T17" s="497"/>
    </row>
    <row r="18" spans="2:25" s="48" customFormat="1" ht="104.1" customHeight="1" thickBot="1">
      <c r="B18" s="485"/>
      <c r="D18" s="421" t="str">
        <f>IF('Syn pf Bénéficiaire'!J6=0,"",'Syn pf Bénéficiaire'!J6)</f>
        <v/>
      </c>
      <c r="E18" s="422" t="str">
        <f>IF('Syn pf Bénéficiaire'!K6=0,"",'Syn pf Bénéficiaire'!K6)</f>
        <v/>
      </c>
      <c r="F18" s="427" t="str">
        <f>IF('Syn pf Bénéficiaire'!L6=0,"",'Syn pf Bénéficiaire'!L6)</f>
        <v/>
      </c>
      <c r="G18" s="501"/>
      <c r="I18" s="356" t="s">
        <v>263</v>
      </c>
      <c r="J18" s="298" t="str">
        <f>IF(D11=0,"",J17)</f>
        <v/>
      </c>
      <c r="K18" s="299" t="str">
        <f>IF(D11=0,"",K17)</f>
        <v/>
      </c>
      <c r="L18"/>
      <c r="M18" s="291"/>
      <c r="R18" s="502"/>
      <c r="S18" s="502"/>
      <c r="T18" s="503"/>
    </row>
    <row r="19" spans="2:25" s="48" customFormat="1" ht="198.6" customHeight="1">
      <c r="B19" s="485"/>
      <c r="D19" s="421" t="str">
        <f>IF('Syn pf Bénéficiaire'!J7=0,"",'Syn pf Bénéficiaire'!J7)</f>
        <v/>
      </c>
      <c r="E19" s="422" t="str">
        <f>IF('Syn pf Bénéficiaire'!K7=0,"",'Syn pf Bénéficiaire'!K7)</f>
        <v/>
      </c>
      <c r="F19" s="427" t="str">
        <f>IF('Syn pf Bénéficiaire'!L7=0,"",'Syn pf Bénéficiaire'!L7)</f>
        <v/>
      </c>
      <c r="L19"/>
      <c r="M19" s="504"/>
      <c r="R19" s="502"/>
      <c r="S19" s="502"/>
      <c r="T19" s="503"/>
    </row>
    <row r="20" spans="2:25" ht="108.95" customHeight="1">
      <c r="B20" s="505"/>
      <c r="D20" s="421" t="str">
        <f>IF('Syn pf Bénéficiaire'!J8=0,"",'Syn pf Bénéficiaire'!J8)</f>
        <v/>
      </c>
      <c r="E20" s="422" t="str">
        <f>IF('Syn pf Bénéficiaire'!K8=0,"",'Syn pf Bénéficiaire'!K8)</f>
        <v/>
      </c>
      <c r="F20" s="427" t="str">
        <f>IF('Syn pf Bénéficiaire'!L8=0,"",'Syn pf Bénéficiaire'!L8)</f>
        <v/>
      </c>
      <c r="I20" s="414"/>
      <c r="J20" s="300"/>
      <c r="K20" s="83"/>
      <c r="L20" s="291"/>
      <c r="M20" s="419"/>
      <c r="R20" s="502"/>
      <c r="S20" s="502"/>
      <c r="T20" s="503"/>
    </row>
    <row r="21" spans="2:25" ht="108.95" customHeight="1" thickBot="1">
      <c r="B21" s="505"/>
      <c r="D21" s="350">
        <f>IF(SUM(D18:D20)=0,0,SUM(D18:D20))</f>
        <v>0</v>
      </c>
      <c r="E21" s="506"/>
      <c r="F21" s="507"/>
      <c r="I21" s="420"/>
      <c r="J21" s="420"/>
      <c r="K21" s="83"/>
      <c r="L21" s="291"/>
      <c r="M21" s="420"/>
      <c r="R21" s="508"/>
      <c r="S21" s="509"/>
      <c r="T21" s="510"/>
    </row>
    <row r="22" spans="2:25" ht="108.95" customHeight="1">
      <c r="B22" s="505"/>
      <c r="K22"/>
      <c r="L22"/>
      <c r="O22" s="511"/>
      <c r="P22" s="506"/>
      <c r="Q22" s="507"/>
      <c r="R22" s="512"/>
      <c r="S22" s="509"/>
      <c r="T22" s="510"/>
    </row>
    <row r="23" spans="2:25" ht="108.95" customHeight="1">
      <c r="B23" s="505"/>
      <c r="K23"/>
      <c r="O23" s="511"/>
      <c r="T23" s="513"/>
    </row>
    <row r="24" spans="2:25" s="49" customFormat="1" ht="84.75" customHeight="1" thickBot="1">
      <c r="B24" s="764" t="s">
        <v>264</v>
      </c>
      <c r="C24" s="765"/>
      <c r="D24" s="765"/>
      <c r="E24" s="765"/>
      <c r="F24" s="765"/>
      <c r="G24" s="765"/>
      <c r="H24" s="765"/>
      <c r="I24" s="765"/>
      <c r="J24" s="765"/>
      <c r="K24" s="765"/>
      <c r="L24" s="765"/>
      <c r="M24" s="765"/>
      <c r="N24" s="765"/>
      <c r="O24" s="765"/>
      <c r="P24" s="765"/>
      <c r="Q24" s="765"/>
      <c r="R24" s="765"/>
      <c r="S24" s="765"/>
      <c r="T24" s="513"/>
      <c r="U24"/>
      <c r="V24"/>
      <c r="W24"/>
      <c r="X24" s="48"/>
      <c r="Y24" s="48"/>
    </row>
    <row r="25" spans="2:25" ht="108.95" customHeight="1">
      <c r="B25" s="766" t="s">
        <v>24</v>
      </c>
      <c r="C25" s="768" t="s">
        <v>265</v>
      </c>
      <c r="D25" s="534" t="s">
        <v>266</v>
      </c>
      <c r="E25" s="770" t="s">
        <v>267</v>
      </c>
      <c r="F25" s="358" t="s">
        <v>200</v>
      </c>
      <c r="G25" s="358" t="s">
        <v>248</v>
      </c>
      <c r="H25" s="357" t="s">
        <v>202</v>
      </c>
      <c r="I25" s="357" t="s">
        <v>203</v>
      </c>
      <c r="J25" s="357" t="s">
        <v>204</v>
      </c>
      <c r="K25" s="357" t="s">
        <v>268</v>
      </c>
      <c r="L25" s="748" t="s">
        <v>206</v>
      </c>
      <c r="M25" s="357" t="s">
        <v>207</v>
      </c>
      <c r="N25" s="357" t="s">
        <v>208</v>
      </c>
      <c r="O25" s="748" t="s">
        <v>209</v>
      </c>
      <c r="P25" s="357" t="s">
        <v>269</v>
      </c>
      <c r="Q25" s="779" t="s">
        <v>211</v>
      </c>
      <c r="R25" s="775" t="s">
        <v>270</v>
      </c>
      <c r="S25" s="776"/>
      <c r="T25" s="513"/>
    </row>
    <row r="26" spans="2:25" ht="233.25" thickBot="1">
      <c r="B26" s="767"/>
      <c r="C26" s="769"/>
      <c r="D26" s="535" t="s">
        <v>271</v>
      </c>
      <c r="E26" s="771"/>
      <c r="F26" s="360" t="s">
        <v>272</v>
      </c>
      <c r="G26" s="361" t="s">
        <v>213</v>
      </c>
      <c r="H26" s="359" t="s">
        <v>273</v>
      </c>
      <c r="I26" s="362" t="s">
        <v>274</v>
      </c>
      <c r="J26" s="363" t="s">
        <v>215</v>
      </c>
      <c r="K26" s="363" t="s">
        <v>275</v>
      </c>
      <c r="L26" s="749"/>
      <c r="M26" s="365" t="s">
        <v>276</v>
      </c>
      <c r="N26" s="364" t="s">
        <v>218</v>
      </c>
      <c r="O26" s="749"/>
      <c r="P26" s="364" t="s">
        <v>277</v>
      </c>
      <c r="Q26" s="780"/>
      <c r="R26" s="777"/>
      <c r="S26" s="778"/>
      <c r="T26" s="513"/>
    </row>
    <row r="27" spans="2:25" ht="86.45" customHeight="1" thickBot="1">
      <c r="B27" s="541" t="s">
        <v>29</v>
      </c>
      <c r="C27" s="376">
        <f>IFERROR(F11,0)</f>
        <v>0</v>
      </c>
      <c r="D27" s="377" t="str">
        <f>IF(D11=0,"",IFERROR(J18+K18,0))</f>
        <v/>
      </c>
      <c r="E27" s="378" t="str">
        <f>IF($D$27="","",IFERROR(VALUE(D27)/VALUE($D$28),0))</f>
        <v/>
      </c>
      <c r="F27" s="380" t="str">
        <f>IF(C27=0,"",1)</f>
        <v/>
      </c>
      <c r="G27" s="381" t="str">
        <f>IF(D27="","",D27*F27)</f>
        <v/>
      </c>
      <c r="H27" s="379" t="str">
        <f>IF(E27="","",IF($K$27="Oui",IFERROR(VALUE(G27)-VALUE(D21)*VALUE(E27),0),IFERROR(VALUE(G27)*0.85,0)))</f>
        <v/>
      </c>
      <c r="I27" s="378" t="str">
        <f>IF(D11=0,"",IFERROR(H28/G28,0))</f>
        <v/>
      </c>
      <c r="J27" s="378" t="str">
        <f>IF(D11=0,"",IFERROR(L28/G28,0))</f>
        <v/>
      </c>
      <c r="K27" s="382" t="str">
        <f>_xlfn.IFS($D$21=0,"Non concerné",$D$21&lt;(0.15*$G$28),"Non",$D$21=(0.15*$G$28),"Oui",$D$21&gt;(0.15*$G$28),"Oui")</f>
        <v>Non concerné</v>
      </c>
      <c r="L27" s="379" t="str">
        <f>IF(H27="","",IF($K$27="Oui",0.15*G27,G27-H27))</f>
        <v/>
      </c>
      <c r="M27" s="377" t="str">
        <f>IF(E27="","",IF($K$27="Oui",L27,$D$21*E27))</f>
        <v/>
      </c>
      <c r="N27" s="379" t="str">
        <f>IF(L27="","",L27-M27)</f>
        <v/>
      </c>
      <c r="O27" s="379">
        <f>IF($D$21=0,0,E27*$D$21-M27)</f>
        <v>0</v>
      </c>
      <c r="P27" s="379" t="str">
        <f>IF(C27=0,"",D27-H27-L27-O27)</f>
        <v/>
      </c>
      <c r="Q27" s="459" t="str">
        <f>IF(OR(P27="",D27=""),"",IFERROR(VALUE(P27)/VALUE(D27),0))</f>
        <v/>
      </c>
      <c r="R27" s="772"/>
      <c r="S27" s="772"/>
      <c r="T27" s="513"/>
    </row>
    <row r="28" spans="2:25" ht="35.25" customHeight="1" thickBot="1">
      <c r="B28" s="514" t="s">
        <v>220</v>
      </c>
      <c r="C28" s="366" t="str">
        <f>IF(D11=0,"",SUM(C27:C27))</f>
        <v/>
      </c>
      <c r="D28" s="366" t="str">
        <f>IF(D11=0,"",SUM(D27:D27))</f>
        <v/>
      </c>
      <c r="E28" s="367" t="str">
        <f>IF(D11=0,"",SUM(E27:E27))</f>
        <v/>
      </c>
      <c r="G28" s="369" t="str">
        <f>IF(D11=0,"",SUM(G27:G27))</f>
        <v/>
      </c>
      <c r="H28" s="370" t="str">
        <f>IF(D11=0,"",ROUNDDOWN(IF(E28=0,0,IF($K$27="Oui",G28-($D$21*E28),G28*0.85)),2))</f>
        <v/>
      </c>
      <c r="J28" s="515"/>
      <c r="K28" s="515"/>
      <c r="L28" s="371" t="str">
        <f>IF(H28="","",IF($K$27="Oui",0.15*$G$28,G28-H28))</f>
        <v/>
      </c>
      <c r="M28" s="368" t="str">
        <f>IF(E28="","",IF($K$27="Oui",L28,$D$21*E28))</f>
        <v/>
      </c>
      <c r="N28" s="368" t="str">
        <f>IF(L28="","",L28-M28)</f>
        <v/>
      </c>
      <c r="O28" s="368">
        <f>IF($D$21=0,0,E28*$D$21-M28)</f>
        <v>0</v>
      </c>
      <c r="P28" s="368" t="str">
        <f>IF(C28="","",D28-H28-L28-O28)</f>
        <v/>
      </c>
      <c r="Q28" s="458" t="str">
        <f>IF(C28="","",P28/D28)</f>
        <v/>
      </c>
      <c r="R28" s="773"/>
      <c r="S28" s="774"/>
      <c r="T28" s="513"/>
    </row>
    <row r="29" spans="2:25" ht="23.25">
      <c r="B29" s="516"/>
      <c r="C29" s="517"/>
      <c r="D29" s="515"/>
      <c r="E29" s="515"/>
      <c r="F29" s="517"/>
      <c r="G29" s="515"/>
      <c r="H29" s="518"/>
      <c r="I29" s="519"/>
      <c r="J29" s="519"/>
      <c r="K29" s="519"/>
      <c r="L29" s="518"/>
      <c r="M29" s="372"/>
      <c r="N29" s="372"/>
      <c r="O29" s="518"/>
      <c r="P29" s="373"/>
      <c r="Q29" s="518"/>
      <c r="R29" s="518"/>
      <c r="T29" s="520"/>
      <c r="V29" s="375"/>
    </row>
    <row r="30" spans="2:25" ht="209.45" customHeight="1">
      <c r="B30" s="505"/>
      <c r="E30" s="763"/>
      <c r="F30" s="170"/>
      <c r="T30" s="513"/>
    </row>
    <row r="31" spans="2:25">
      <c r="B31" s="505"/>
      <c r="E31" s="763"/>
      <c r="F31" s="521"/>
      <c r="M31" s="374"/>
      <c r="T31" s="513"/>
    </row>
    <row r="32" spans="2:25" ht="128.44999999999999" customHeight="1" thickBot="1">
      <c r="B32" s="505"/>
      <c r="S32" s="171"/>
      <c r="T32" s="513"/>
    </row>
    <row r="33" spans="2:20" ht="105.6" customHeight="1" thickBot="1">
      <c r="B33" s="742" t="s">
        <v>278</v>
      </c>
      <c r="C33" s="743"/>
      <c r="D33" s="743"/>
      <c r="E33" s="743"/>
      <c r="F33" s="743"/>
      <c r="G33" s="743"/>
      <c r="H33" s="743"/>
      <c r="I33" s="743"/>
      <c r="J33" s="743"/>
      <c r="K33" s="744"/>
      <c r="T33" s="513"/>
    </row>
    <row r="34" spans="2:20" ht="71.099999999999994" customHeight="1">
      <c r="B34" s="745" t="s">
        <v>39</v>
      </c>
      <c r="C34" s="746"/>
      <c r="D34" s="746"/>
      <c r="E34" s="746"/>
      <c r="F34" s="746"/>
      <c r="G34" s="746"/>
      <c r="H34" s="746"/>
      <c r="I34" s="746"/>
      <c r="J34" s="746"/>
      <c r="K34" s="747"/>
      <c r="T34" s="513"/>
    </row>
    <row r="35" spans="2:20" ht="153.94999999999999" customHeight="1">
      <c r="B35" s="522" t="s">
        <v>223</v>
      </c>
      <c r="C35" s="460" t="s">
        <v>224</v>
      </c>
      <c r="D35" s="460" t="s">
        <v>225</v>
      </c>
      <c r="E35" s="460" t="s">
        <v>226</v>
      </c>
      <c r="F35" s="460" t="s">
        <v>202</v>
      </c>
      <c r="G35" s="460" t="s">
        <v>227</v>
      </c>
      <c r="H35" s="460" t="s">
        <v>207</v>
      </c>
      <c r="I35" s="460" t="s">
        <v>208</v>
      </c>
      <c r="J35" s="460" t="s">
        <v>209</v>
      </c>
      <c r="K35" s="461" t="s">
        <v>279</v>
      </c>
      <c r="T35" s="513"/>
    </row>
    <row r="36" spans="2:20" ht="138.6" customHeight="1">
      <c r="B36" s="523" t="s">
        <v>228</v>
      </c>
      <c r="C36" s="435">
        <f>SUMIFS('1-Investissements immatériels'!$BB$12:$BB$111,'1-Investissements immatériels'!$AA$12:$AA$111,"Structure accompagnatrice")</f>
        <v>0</v>
      </c>
      <c r="D36" s="441">
        <f>IF(C36=0,0,C36/($C$38+$C$43))</f>
        <v>0</v>
      </c>
      <c r="E36" s="805">
        <f>IF(D11=0,0,C38*F27)</f>
        <v>0</v>
      </c>
      <c r="F36" s="712">
        <f>ROUNDDOWN(IF($D$11=0,0,IF($K$27="Oui",E36-$D$21*D38,E36*0.85)),2)</f>
        <v>0</v>
      </c>
      <c r="G36" s="712">
        <f>IF(C38=0,0,IF($K$27="Oui",0.15*E36*D38,E36-F36))</f>
        <v>0</v>
      </c>
      <c r="H36" s="712" t="str">
        <f>IF(C38=0,"0,00",IF($K$27="Oui",G36,$D$21*D38))</f>
        <v>0,00</v>
      </c>
      <c r="I36" s="712">
        <f>IF(G36="",0,G36-H36)</f>
        <v>0</v>
      </c>
      <c r="J36" s="712">
        <f>IF(C38="",0,$D$21*D38-H36)</f>
        <v>0</v>
      </c>
      <c r="K36" s="704">
        <f>IF(C38="","",C38-F36-G36-J36)</f>
        <v>0</v>
      </c>
      <c r="T36" s="513"/>
    </row>
    <row r="37" spans="2:20" ht="24" thickBot="1">
      <c r="B37" s="523" t="s">
        <v>34</v>
      </c>
      <c r="C37" s="435">
        <f>SUMIFS('2-Taux forfaitaire'!$N$8:$N$9,'2-Taux forfaitaire'!$B$8:$B$9,"Structure accompagnatrice")</f>
        <v>0</v>
      </c>
      <c r="D37" s="441">
        <f t="shared" ref="D37" si="0">IF(C37=0,0,C37/($C$38+$C$43))</f>
        <v>0</v>
      </c>
      <c r="E37" s="714"/>
      <c r="F37" s="713"/>
      <c r="G37" s="713"/>
      <c r="H37" s="713"/>
      <c r="I37" s="713"/>
      <c r="J37" s="713"/>
      <c r="K37" s="705"/>
      <c r="T37" s="513"/>
    </row>
    <row r="38" spans="2:20" ht="70.5" thickBot="1">
      <c r="B38" s="524" t="s">
        <v>229</v>
      </c>
      <c r="C38" s="437">
        <f>IF(D11=0,0,SUM(C36:C37))</f>
        <v>0</v>
      </c>
      <c r="D38" s="441">
        <f>IF(C38=0,0,C38/($C$38+$C$43))</f>
        <v>0</v>
      </c>
      <c r="E38" s="806"/>
      <c r="F38" s="800"/>
      <c r="G38" s="800"/>
      <c r="H38" s="800"/>
      <c r="I38" s="800"/>
      <c r="J38" s="800"/>
      <c r="K38" s="801"/>
      <c r="T38" s="513"/>
    </row>
    <row r="39" spans="2:20" ht="76.5" customHeight="1">
      <c r="B39" s="802" t="s">
        <v>41</v>
      </c>
      <c r="C39" s="803"/>
      <c r="D39" s="803"/>
      <c r="E39" s="803"/>
      <c r="F39" s="803"/>
      <c r="G39" s="803"/>
      <c r="H39" s="803"/>
      <c r="I39" s="803"/>
      <c r="J39" s="803"/>
      <c r="K39" s="804"/>
      <c r="T39" s="513"/>
    </row>
    <row r="40" spans="2:20" ht="176.45" customHeight="1">
      <c r="B40" s="525" t="s">
        <v>223</v>
      </c>
      <c r="C40" s="460" t="s">
        <v>224</v>
      </c>
      <c r="D40" s="460" t="s">
        <v>225</v>
      </c>
      <c r="E40" s="460" t="s">
        <v>226</v>
      </c>
      <c r="F40" s="460" t="s">
        <v>202</v>
      </c>
      <c r="G40" s="460" t="s">
        <v>227</v>
      </c>
      <c r="H40" s="460" t="s">
        <v>207</v>
      </c>
      <c r="I40" s="460" t="s">
        <v>208</v>
      </c>
      <c r="J40" s="460" t="s">
        <v>209</v>
      </c>
      <c r="K40" s="461" t="s">
        <v>280</v>
      </c>
      <c r="T40" s="513"/>
    </row>
    <row r="41" spans="2:20" ht="23.25">
      <c r="B41" s="523" t="s">
        <v>228</v>
      </c>
      <c r="C41" s="435">
        <f>SUMIFS('1-Investissements immatériels'!$BB$12:$BB$111,'1-Investissements immatériels'!$AA$12:$AA$111,"Cédant")</f>
        <v>0</v>
      </c>
      <c r="D41" s="441">
        <f>IF(C41=0,0,C41/($C$38+$C$43))</f>
        <v>0</v>
      </c>
      <c r="E41" s="805">
        <f>IF(D11=0,0,C43*F27)</f>
        <v>0</v>
      </c>
      <c r="F41" s="712">
        <f>ROUNDDOWN(IF($D$11=0,0,IF($K$27="Oui",E41-$D$21*D43,E41*0.85)),2)</f>
        <v>0</v>
      </c>
      <c r="G41" s="712">
        <f>IF(C43=0,,IF($K$27="Oui",0.15*E41*D43,E41-F41))</f>
        <v>0</v>
      </c>
      <c r="H41" s="712" t="str">
        <f>IF(C43=0,"0,00",IF($K$27="Oui",G41,$D$21*D43))</f>
        <v>0,00</v>
      </c>
      <c r="I41" s="712">
        <f>IF(G41="",0,G41-H41)</f>
        <v>0</v>
      </c>
      <c r="J41" s="712">
        <f>IF(C43="",0,$D$21*D43-H41)</f>
        <v>0</v>
      </c>
      <c r="K41" s="704">
        <f>IF(C43="","",C43-F41-G41-J41)</f>
        <v>0</v>
      </c>
      <c r="T41" s="513"/>
    </row>
    <row r="42" spans="2:20" ht="21.6" customHeight="1" thickBot="1">
      <c r="B42" s="523" t="s">
        <v>34</v>
      </c>
      <c r="C42" s="435">
        <f>SUMIFS('2-Taux forfaitaire'!$G$8:$G$9,'2-Taux forfaitaire'!$B$8:$B$9,"Cédant")</f>
        <v>0</v>
      </c>
      <c r="D42" s="441">
        <f t="shared" ref="D42" si="1">IF(C42=0,0,C42/($C$38+$C$43))</f>
        <v>0</v>
      </c>
      <c r="E42" s="714"/>
      <c r="F42" s="713"/>
      <c r="G42" s="713"/>
      <c r="H42" s="713"/>
      <c r="I42" s="713"/>
      <c r="J42" s="713"/>
      <c r="K42" s="705"/>
      <c r="T42" s="513"/>
    </row>
    <row r="43" spans="2:20" ht="81.599999999999994" customHeight="1" thickBot="1">
      <c r="B43" s="524" t="s">
        <v>230</v>
      </c>
      <c r="C43" s="437">
        <f>IF(D11=0,0,SUM(C41:C42))</f>
        <v>0</v>
      </c>
      <c r="D43" s="441">
        <f>IF(C43=0,0,C43/($C$38+$C$43))</f>
        <v>0</v>
      </c>
      <c r="E43" s="806"/>
      <c r="F43" s="800"/>
      <c r="G43" s="800"/>
      <c r="H43" s="800"/>
      <c r="I43" s="800"/>
      <c r="J43" s="800"/>
      <c r="K43" s="801"/>
      <c r="T43" s="513"/>
    </row>
    <row r="44" spans="2:20" ht="32.450000000000003" customHeight="1" thickBot="1">
      <c r="B44" s="526" t="s">
        <v>231</v>
      </c>
      <c r="C44" s="454">
        <f>IF(D11=0,0,C38+C43)</f>
        <v>0</v>
      </c>
      <c r="D44" s="455">
        <f>IF(D11=0,0,D38+D43)</f>
        <v>0</v>
      </c>
      <c r="E44" s="456">
        <f>IF(D11=0,0,E41+E36)</f>
        <v>0</v>
      </c>
      <c r="F44" s="456">
        <f>IF(D11=0,0,F36+F41)</f>
        <v>0</v>
      </c>
      <c r="G44" s="456">
        <f>IF(D11=0,0,G36+G41)</f>
        <v>0</v>
      </c>
      <c r="H44" s="456">
        <f>IF(D11=0,0,H36+H41)</f>
        <v>0</v>
      </c>
      <c r="I44" s="456">
        <f>IF(D11=0,0,I36+I41)</f>
        <v>0</v>
      </c>
      <c r="J44" s="456">
        <f>IF(D11=0,0,J36+J41)</f>
        <v>0</v>
      </c>
      <c r="K44" s="462">
        <f>IF(D11=0,0,K36+K41)</f>
        <v>0</v>
      </c>
      <c r="T44" s="513"/>
    </row>
    <row r="45" spans="2:20">
      <c r="B45" s="527"/>
      <c r="C45" s="528"/>
      <c r="D45" s="83"/>
      <c r="E45" s="83"/>
      <c r="F45" s="83"/>
      <c r="G45" s="83"/>
      <c r="H45" s="83"/>
      <c r="I45" s="83"/>
      <c r="T45" s="513"/>
    </row>
    <row r="46" spans="2:20" ht="15.75" thickBot="1">
      <c r="B46" s="529"/>
      <c r="C46" s="530"/>
      <c r="D46" s="531"/>
      <c r="E46" s="531"/>
      <c r="F46" s="531"/>
      <c r="G46" s="531"/>
      <c r="H46" s="531"/>
      <c r="I46" s="531"/>
      <c r="J46" s="531"/>
      <c r="K46" s="532"/>
      <c r="L46" s="532"/>
      <c r="M46" s="532"/>
      <c r="N46" s="532"/>
      <c r="O46" s="532"/>
      <c r="P46" s="532"/>
      <c r="Q46" s="532"/>
      <c r="R46" s="531"/>
      <c r="S46" s="531"/>
      <c r="T46" s="533"/>
    </row>
  </sheetData>
  <sheetProtection formatCells="0" formatColumns="0" formatRows="0" insertColumns="0" insertRows="0" insertHyperlinks="0" deleteColumns="0" deleteRows="0" sort="0" autoFilter="0" pivotTables="0"/>
  <mergeCells count="41">
    <mergeCell ref="J36:J38"/>
    <mergeCell ref="K36:K38"/>
    <mergeCell ref="B39:K39"/>
    <mergeCell ref="E41:E43"/>
    <mergeCell ref="F41:F43"/>
    <mergeCell ref="G41:G43"/>
    <mergeCell ref="H41:H43"/>
    <mergeCell ref="I41:I43"/>
    <mergeCell ref="J41:J43"/>
    <mergeCell ref="K41:K43"/>
    <mergeCell ref="E36:E38"/>
    <mergeCell ref="F36:F38"/>
    <mergeCell ref="G36:G38"/>
    <mergeCell ref="H36:H38"/>
    <mergeCell ref="I36:I38"/>
    <mergeCell ref="I15:K15"/>
    <mergeCell ref="B6:T6"/>
    <mergeCell ref="B13:T13"/>
    <mergeCell ref="O15:T15"/>
    <mergeCell ref="D15:F15"/>
    <mergeCell ref="R25:S26"/>
    <mergeCell ref="Q25:Q26"/>
    <mergeCell ref="E16:E17"/>
    <mergeCell ref="F16:F17"/>
    <mergeCell ref="S16:S17"/>
    <mergeCell ref="B33:K33"/>
    <mergeCell ref="B34:K34"/>
    <mergeCell ref="L25:L26"/>
    <mergeCell ref="O25:O26"/>
    <mergeCell ref="B2:T3"/>
    <mergeCell ref="B4:T4"/>
    <mergeCell ref="D8:I8"/>
    <mergeCell ref="D9:F9"/>
    <mergeCell ref="M8:Q8"/>
    <mergeCell ref="E30:E31"/>
    <mergeCell ref="B24:S24"/>
    <mergeCell ref="B25:B26"/>
    <mergeCell ref="C25:C26"/>
    <mergeCell ref="E25:E26"/>
    <mergeCell ref="R27:S27"/>
    <mergeCell ref="R28:S28"/>
  </mergeCells>
  <conditionalFormatting sqref="B27">
    <cfRule type="expression" dxfId="2" priority="1">
      <formula>B27="Type d'action à renseigner dans l'onglet 0"</formula>
    </cfRule>
  </conditionalFormatting>
  <conditionalFormatting sqref="G18">
    <cfRule type="expression" dxfId="1" priority="10">
      <formula>G18="Oui"</formula>
    </cfRule>
    <cfRule type="expression" dxfId="0" priority="11">
      <formula>G18="Non, l'aide publique doit diminuer"</formula>
    </cfRule>
  </conditionalFormatting>
  <dataValidations count="2">
    <dataValidation type="list" allowBlank="1" showInputMessage="1" showErrorMessage="1" sqref="T21:T22 F21 Q22" xr:uid="{F3C6A067-1ECC-443F-A809-57F5BD382610}">
      <formula1>"Oui,Non"</formula1>
    </dataValidation>
    <dataValidation allowBlank="1" showErrorMessage="1" promptTitle="Sélectionnez un type d'action" sqref="B27" xr:uid="{B241541B-811A-4CA3-9ECA-115A4F9B1AA7}"/>
  </dataValidations>
  <pageMargins left="0.7" right="0.7" top="0.75" bottom="0.75" header="0.3" footer="0.3"/>
  <pageSetup paperSize="9" scale="11"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D43CC-AD5D-284A-BB57-48E0AA7F0DCF}">
  <sheetPr>
    <tabColor theme="9" tint="-0.249977111117893"/>
  </sheetPr>
  <dimension ref="E1:S100"/>
  <sheetViews>
    <sheetView showGridLines="0" zoomScale="55" zoomScaleNormal="55" workbookViewId="0">
      <selection activeCell="D49" sqref="D49"/>
    </sheetView>
  </sheetViews>
  <sheetFormatPr baseColWidth="10" defaultColWidth="11.42578125" defaultRowHeight="15"/>
  <cols>
    <col min="5" max="5" width="37" customWidth="1"/>
    <col min="6" max="6" width="34.140625" customWidth="1"/>
    <col min="7" max="7" width="38" customWidth="1"/>
    <col min="8" max="8" width="41.140625" style="68" customWidth="1"/>
    <col min="9" max="9" width="66.42578125" customWidth="1"/>
    <col min="10" max="10" width="34.42578125" customWidth="1"/>
    <col min="11" max="11" width="26.42578125" customWidth="1"/>
    <col min="13" max="18" width="27.140625" customWidth="1"/>
  </cols>
  <sheetData>
    <row r="1" spans="5:11" ht="21">
      <c r="E1" s="56" t="s">
        <v>281</v>
      </c>
      <c r="F1" s="56"/>
      <c r="G1" s="57"/>
      <c r="H1" s="64"/>
      <c r="I1" s="57"/>
      <c r="J1" s="57"/>
      <c r="K1" s="57"/>
    </row>
    <row r="2" spans="5:11" ht="48" customHeight="1">
      <c r="E2" s="826" t="s">
        <v>282</v>
      </c>
      <c r="F2" s="826"/>
      <c r="G2" s="826"/>
      <c r="H2" s="826"/>
      <c r="I2" s="826"/>
      <c r="J2" s="826"/>
      <c r="K2" s="826"/>
    </row>
    <row r="3" spans="5:11" ht="21">
      <c r="E3" s="58" t="s">
        <v>283</v>
      </c>
      <c r="F3" s="58"/>
      <c r="G3" s="59"/>
      <c r="H3" s="65"/>
      <c r="I3" s="59"/>
      <c r="J3" s="59"/>
      <c r="K3" s="59"/>
    </row>
    <row r="4" spans="5:11" ht="18.75">
      <c r="E4" s="826" t="s">
        <v>284</v>
      </c>
      <c r="F4" s="826"/>
      <c r="G4" s="826"/>
      <c r="H4" s="826"/>
      <c r="I4" s="826"/>
      <c r="J4" s="826"/>
      <c r="K4" s="826"/>
    </row>
    <row r="5" spans="5:11" ht="6.95" customHeight="1">
      <c r="E5" s="173"/>
      <c r="F5" s="173"/>
      <c r="G5" s="173"/>
      <c r="H5" s="174"/>
      <c r="I5" s="173"/>
      <c r="J5" s="173"/>
      <c r="K5" s="173"/>
    </row>
    <row r="6" spans="5:11" ht="74.45" customHeight="1">
      <c r="E6" s="827" t="s">
        <v>285</v>
      </c>
      <c r="F6" s="827"/>
      <c r="G6" s="827"/>
      <c r="H6" s="827"/>
      <c r="I6" s="827"/>
      <c r="J6" s="827"/>
      <c r="K6" s="827"/>
    </row>
    <row r="7" spans="5:11" ht="34.5" thickBot="1">
      <c r="E7" s="60"/>
      <c r="F7" s="60"/>
      <c r="G7" s="60"/>
      <c r="H7" s="66"/>
      <c r="I7" s="60"/>
      <c r="J7" s="60"/>
      <c r="K7" s="60"/>
    </row>
    <row r="8" spans="5:11" ht="21">
      <c r="E8" s="828" t="s">
        <v>286</v>
      </c>
      <c r="F8" s="829"/>
      <c r="G8" s="829"/>
      <c r="H8" s="829"/>
      <c r="I8" s="829"/>
      <c r="J8" s="829"/>
      <c r="K8" s="830"/>
    </row>
    <row r="9" spans="5:11" ht="26.25">
      <c r="E9" s="831" t="str">
        <f>Accueil!G15</f>
        <v>SAISIR ICI</v>
      </c>
      <c r="F9" s="832"/>
      <c r="G9" s="832"/>
      <c r="H9" s="832"/>
      <c r="I9" s="832"/>
      <c r="J9" s="832"/>
      <c r="K9" s="833"/>
    </row>
    <row r="10" spans="5:11" ht="26.25">
      <c r="E10" s="831" t="str">
        <f>Accueil!G16</f>
        <v>SAISIR ICI</v>
      </c>
      <c r="F10" s="832"/>
      <c r="G10" s="832"/>
      <c r="H10" s="832"/>
      <c r="I10" s="832"/>
      <c r="J10" s="832"/>
      <c r="K10" s="833"/>
    </row>
    <row r="11" spans="5:11" ht="26.25" customHeight="1">
      <c r="E11" s="831" t="str">
        <f>Accueil!G17</f>
        <v>SAISIR ICI</v>
      </c>
      <c r="F11" s="832"/>
      <c r="G11" s="832"/>
      <c r="H11" s="832"/>
      <c r="I11" s="832"/>
      <c r="J11" s="832"/>
      <c r="K11" s="833"/>
    </row>
    <row r="12" spans="5:11" ht="26.25" customHeight="1">
      <c r="E12" s="831" t="str">
        <f>Accueil!G18</f>
        <v>SAISIR ICI</v>
      </c>
      <c r="F12" s="832"/>
      <c r="G12" s="832"/>
      <c r="H12" s="832"/>
      <c r="I12" s="832"/>
      <c r="J12" s="832"/>
      <c r="K12" s="833"/>
    </row>
    <row r="13" spans="5:11" ht="21">
      <c r="E13" s="834" t="str">
        <f>Accueil!B9</f>
        <v>Intervention 77.04 : Coopération pour le renouvellement des générations en agriculture</v>
      </c>
      <c r="F13" s="835"/>
      <c r="G13" s="835"/>
      <c r="H13" s="835"/>
      <c r="I13" s="835"/>
      <c r="J13" s="835"/>
      <c r="K13" s="836"/>
    </row>
    <row r="14" spans="5:11" ht="21">
      <c r="E14" s="61"/>
      <c r="F14" s="62"/>
      <c r="G14" s="62"/>
      <c r="H14" s="67"/>
      <c r="I14" s="62"/>
      <c r="J14" s="62"/>
      <c r="K14" s="63"/>
    </row>
    <row r="15" spans="5:11" ht="29.25" thickBot="1">
      <c r="E15" s="837" t="s">
        <v>287</v>
      </c>
      <c r="F15" s="838"/>
      <c r="G15" s="838"/>
      <c r="H15" s="838"/>
      <c r="I15" s="838"/>
      <c r="J15" s="838"/>
      <c r="K15" s="839"/>
    </row>
    <row r="16" spans="5:11" ht="15.75">
      <c r="E16" s="840" t="s">
        <v>288</v>
      </c>
      <c r="F16" s="840"/>
      <c r="G16" s="840"/>
      <c r="H16" s="840"/>
      <c r="I16" s="840"/>
      <c r="J16" s="840"/>
      <c r="K16" s="840"/>
    </row>
    <row r="18" spans="5:11" ht="15.75" thickBot="1"/>
    <row r="19" spans="5:11" ht="30" customHeight="1" thickBot="1">
      <c r="E19" s="841" t="s">
        <v>289</v>
      </c>
      <c r="F19" s="842"/>
      <c r="G19" s="843"/>
      <c r="I19" s="846" t="s">
        <v>290</v>
      </c>
      <c r="J19" s="847"/>
      <c r="K19" s="182"/>
    </row>
    <row r="20" spans="5:11" ht="48" customHeight="1" thickBot="1">
      <c r="E20" s="844" t="s">
        <v>265</v>
      </c>
      <c r="F20" s="845"/>
      <c r="G20" s="165" t="s">
        <v>263</v>
      </c>
      <c r="I20" s="183" t="s">
        <v>291</v>
      </c>
      <c r="J20" s="383" t="str">
        <f>IF('Syn pf Instructeur'!D28=0,"",'Syn pf Instructeur'!D28)</f>
        <v/>
      </c>
    </row>
    <row r="21" spans="5:11" ht="23.25" customHeight="1" thickBot="1">
      <c r="E21" s="823" t="s">
        <v>292</v>
      </c>
      <c r="F21" s="824"/>
      <c r="G21" s="825"/>
      <c r="I21" s="183" t="s">
        <v>293</v>
      </c>
      <c r="J21" s="201">
        <v>1</v>
      </c>
    </row>
    <row r="22" spans="5:11" ht="21" customHeight="1">
      <c r="E22" s="283" t="s">
        <v>194</v>
      </c>
      <c r="F22" s="284" t="str">
        <f>IF('1-Investissements immatériels'!Y112=0,"",'1-Investissements immatériels'!Y112)</f>
        <v/>
      </c>
      <c r="G22" s="285" t="str">
        <f>IF('Syn pf Instructeur'!J18=0,"",'Syn pf Instructeur'!J18)</f>
        <v/>
      </c>
      <c r="I22" s="183" t="s">
        <v>248</v>
      </c>
      <c r="J22" s="202" t="str">
        <f>IF('Syn pf Instructeur'!M11=0,"",'Syn pf Instructeur'!M11)</f>
        <v/>
      </c>
    </row>
    <row r="23" spans="5:11" ht="21" customHeight="1">
      <c r="E23" s="286" t="s">
        <v>195</v>
      </c>
      <c r="F23" s="287" t="str">
        <f>IF('2-Taux forfaitaire'!G10=0,"",'2-Taux forfaitaire'!G10)</f>
        <v/>
      </c>
      <c r="G23" s="288" t="str">
        <f>IF('Syn pf Instructeur'!K18=0,"",'Syn pf Instructeur'!K18)</f>
        <v/>
      </c>
      <c r="I23" s="184" t="s">
        <v>294</v>
      </c>
      <c r="J23" s="203" t="str">
        <f>IF('Syn pf Instructeur'!N11=0,"",'Syn pf Instructeur'!N11)</f>
        <v/>
      </c>
    </row>
    <row r="24" spans="5:11" ht="21" customHeight="1" thickBot="1">
      <c r="E24" s="289" t="s">
        <v>295</v>
      </c>
      <c r="F24" s="282">
        <f>IFERROR(SUM(F22:F23),"")</f>
        <v>0</v>
      </c>
      <c r="G24" s="282">
        <f>IFERROR(SUM(G22:G23),"")</f>
        <v>0</v>
      </c>
      <c r="I24" s="184" t="s">
        <v>296</v>
      </c>
      <c r="J24" s="203" t="str">
        <f>IF('Syn pf Instructeur'!N28=0,"",'Syn pf Instructeur'!N28)</f>
        <v/>
      </c>
    </row>
    <row r="25" spans="5:11" ht="42" customHeight="1" thickBot="1">
      <c r="E25" s="850" t="s">
        <v>297</v>
      </c>
      <c r="F25" s="851"/>
      <c r="G25" s="852"/>
      <c r="I25" s="384" t="s">
        <v>298</v>
      </c>
      <c r="J25" s="203" t="str">
        <f>IF('Syn pf Instructeur'!D18=0,"",'Syn pf Instructeur'!D18)</f>
        <v/>
      </c>
    </row>
    <row r="26" spans="5:11" ht="42.75" thickBot="1">
      <c r="E26" s="286" t="s">
        <v>29</v>
      </c>
      <c r="F26" s="179">
        <f>IF(F24="","",F24)</f>
        <v>0</v>
      </c>
      <c r="G26" s="187" t="str">
        <f>IF('Syn pf Instructeur'!D28=0,"",'Syn pf Instructeur'!D28)</f>
        <v/>
      </c>
      <c r="I26" s="384" t="s">
        <v>299</v>
      </c>
      <c r="J26" s="203" t="str">
        <f>IF('Syn pf Instructeur'!D19=0,"",'Syn pf Instructeur'!D19)</f>
        <v/>
      </c>
    </row>
    <row r="27" spans="5:11" ht="21.75" thickBot="1">
      <c r="E27" s="166" t="s">
        <v>295</v>
      </c>
      <c r="F27" s="181">
        <f>IFERROR(SUM(F26:F26),"")</f>
        <v>0</v>
      </c>
      <c r="G27" s="188">
        <f>IFERROR(SUM(G26:G26),"")</f>
        <v>0</v>
      </c>
      <c r="I27" s="384" t="s">
        <v>300</v>
      </c>
      <c r="J27" s="203" t="str">
        <f>IF('Syn pf Instructeur'!D20=0,"",'Syn pf Instructeur'!D20)</f>
        <v/>
      </c>
    </row>
    <row r="28" spans="5:11" ht="21.75" thickBot="1">
      <c r="I28" s="183" t="s">
        <v>301</v>
      </c>
      <c r="J28" s="202" t="str">
        <f>IF('Syn pf Instructeur'!P28=0,0,'Syn pf Instructeur'!P28)</f>
        <v/>
      </c>
    </row>
    <row r="29" spans="5:11" ht="21.75" thickBot="1">
      <c r="I29" s="431" t="s">
        <v>295</v>
      </c>
      <c r="J29" s="432" t="str">
        <f>IFERROR(J22+J28,"")</f>
        <v/>
      </c>
    </row>
    <row r="30" spans="5:11" ht="21">
      <c r="I30" s="429"/>
      <c r="J30" s="430"/>
    </row>
    <row r="31" spans="5:11" ht="21">
      <c r="I31" s="429"/>
      <c r="J31" s="430"/>
    </row>
    <row r="32" spans="5:11" ht="27.95" customHeight="1">
      <c r="H32" s="86"/>
      <c r="I32" s="83"/>
      <c r="J32" s="83"/>
    </row>
    <row r="33" spans="5:10" ht="48" customHeight="1" thickBot="1"/>
    <row r="34" spans="5:10" ht="50.25" customHeight="1" thickBot="1">
      <c r="E34" s="853" t="s">
        <v>302</v>
      </c>
      <c r="F34" s="854"/>
      <c r="G34" s="854"/>
      <c r="H34" s="854"/>
      <c r="I34" s="854"/>
      <c r="J34" s="855"/>
    </row>
    <row r="35" spans="5:10" ht="81.95" customHeight="1" thickBot="1">
      <c r="E35" s="273" t="s">
        <v>303</v>
      </c>
      <c r="F35" s="274" t="s">
        <v>65</v>
      </c>
      <c r="G35" s="274" t="s">
        <v>69</v>
      </c>
      <c r="H35" s="275" t="s">
        <v>66</v>
      </c>
      <c r="I35" s="857" t="s">
        <v>265</v>
      </c>
      <c r="J35" s="858"/>
    </row>
    <row r="36" spans="5:10" ht="24" customHeight="1" thickBot="1">
      <c r="E36" s="811" t="s">
        <v>194</v>
      </c>
      <c r="F36" s="812"/>
      <c r="G36" s="812"/>
      <c r="H36" s="812"/>
      <c r="I36" s="812"/>
      <c r="J36" s="813"/>
    </row>
    <row r="37" spans="5:10" ht="21">
      <c r="E37" s="276">
        <f xml:space="preserve"> IF('1-Investissements immatériels'!A12="","",'1-Investissements immatériels'!A12)</f>
        <v>1</v>
      </c>
      <c r="F37" s="277" t="str">
        <f>'1-Investissements immatériels'!AB12</f>
        <v/>
      </c>
      <c r="G37" s="277" t="str">
        <f>'1-Investissements immatériels'!AF12</f>
        <v/>
      </c>
      <c r="H37" s="278" t="str">
        <f>'1-Investissements immatériels'!AC12</f>
        <v/>
      </c>
      <c r="I37" s="859" t="str">
        <f xml:space="preserve"> IF('1-Investissements immatériels'!BB12="","",'1-Investissements immatériels'!BB12)</f>
        <v/>
      </c>
      <c r="J37" s="860"/>
    </row>
    <row r="38" spans="5:10" ht="21">
      <c r="E38" s="269">
        <f xml:space="preserve"> IF('1-Investissements immatériels'!A13="","",'1-Investissements immatériels'!A13)</f>
        <v>2</v>
      </c>
      <c r="F38" s="85" t="str">
        <f>'1-Investissements immatériels'!AB13</f>
        <v/>
      </c>
      <c r="G38" s="85" t="str">
        <f>'1-Investissements immatériels'!AF13</f>
        <v/>
      </c>
      <c r="H38" s="185" t="str">
        <f>'1-Investissements immatériels'!AC13</f>
        <v/>
      </c>
      <c r="I38" s="807" t="str">
        <f xml:space="preserve"> IF('1-Investissements immatériels'!BB13="","",'1-Investissements immatériels'!BB13)</f>
        <v/>
      </c>
      <c r="J38" s="808"/>
    </row>
    <row r="39" spans="5:10" ht="21">
      <c r="E39" s="269">
        <f xml:space="preserve"> IF('1-Investissements immatériels'!A14="","",'1-Investissements immatériels'!A14)</f>
        <v>3</v>
      </c>
      <c r="F39" s="85" t="str">
        <f>'1-Investissements immatériels'!AB14</f>
        <v/>
      </c>
      <c r="G39" s="85" t="str">
        <f>'1-Investissements immatériels'!AF14</f>
        <v/>
      </c>
      <c r="H39" s="185" t="str">
        <f>'1-Investissements immatériels'!AC14</f>
        <v/>
      </c>
      <c r="I39" s="807" t="str">
        <f xml:space="preserve"> IF('1-Investissements immatériels'!BB14="","",'1-Investissements immatériels'!BB14)</f>
        <v/>
      </c>
      <c r="J39" s="808"/>
    </row>
    <row r="40" spans="5:10" ht="21">
      <c r="E40" s="269">
        <f xml:space="preserve"> IF('1-Investissements immatériels'!A15="","",'1-Investissements immatériels'!A15)</f>
        <v>4</v>
      </c>
      <c r="F40" s="85" t="str">
        <f>'1-Investissements immatériels'!AB15</f>
        <v/>
      </c>
      <c r="G40" s="85" t="str">
        <f>'1-Investissements immatériels'!AF15</f>
        <v/>
      </c>
      <c r="H40" s="185" t="str">
        <f>'1-Investissements immatériels'!AC15</f>
        <v/>
      </c>
      <c r="I40" s="809" t="str">
        <f xml:space="preserve"> IF('1-Investissements immatériels'!BB15="","",'1-Investissements immatériels'!BB15)</f>
        <v/>
      </c>
      <c r="J40" s="810"/>
    </row>
    <row r="41" spans="5:10" ht="21">
      <c r="E41" s="279">
        <f xml:space="preserve"> IF('1-Investissements immatériels'!A16="","",'1-Investissements immatériels'!A16)</f>
        <v>5</v>
      </c>
      <c r="F41" s="280" t="str">
        <f>'1-Investissements immatériels'!AB16</f>
        <v/>
      </c>
      <c r="G41" s="280" t="str">
        <f>'1-Investissements immatériels'!AF16</f>
        <v/>
      </c>
      <c r="H41" s="281" t="str">
        <f>'1-Investissements immatériels'!AC16</f>
        <v/>
      </c>
      <c r="I41" s="815" t="str">
        <f xml:space="preserve"> IF('1-Investissements immatériels'!BB16="","",'1-Investissements immatériels'!BB16)</f>
        <v/>
      </c>
      <c r="J41" s="816"/>
    </row>
    <row r="42" spans="5:10" ht="24" customHeight="1" thickBot="1">
      <c r="E42" s="819" t="s">
        <v>195</v>
      </c>
      <c r="F42" s="820"/>
      <c r="G42" s="820"/>
      <c r="H42" s="820"/>
      <c r="I42" s="820"/>
      <c r="J42" s="821"/>
    </row>
    <row r="43" spans="5:10" ht="42.75" thickBot="1">
      <c r="E43" s="270">
        <f>'2-Taux forfaitaire'!A8</f>
        <v>1</v>
      </c>
      <c r="F43" s="271" t="s">
        <v>304</v>
      </c>
      <c r="G43" s="271" t="str">
        <f>'2-Taux forfaitaire'!C8</f>
        <v>Cession de tout ou partie de l'exploitation</v>
      </c>
      <c r="H43" s="272">
        <v>1</v>
      </c>
      <c r="I43" s="817" t="str">
        <f>IF('2-Taux forfaitaire'!N8=0,"",'2-Taux forfaitaire'!N8)</f>
        <v/>
      </c>
      <c r="J43" s="818"/>
    </row>
    <row r="44" spans="5:10" ht="42.75" thickBot="1">
      <c r="E44" s="270">
        <f>'2-Taux forfaitaire'!A9</f>
        <v>2</v>
      </c>
      <c r="F44" s="271" t="s">
        <v>304</v>
      </c>
      <c r="G44" s="271" t="str">
        <f>'2-Taux forfaitaire'!C9</f>
        <v>Cession de tout ou partie de l'exploitation</v>
      </c>
      <c r="H44" s="272">
        <v>1</v>
      </c>
      <c r="I44" s="817" t="str">
        <f>IF('2-Taux forfaitaire'!N9=0,"",'2-Taux forfaitaire'!N9)</f>
        <v/>
      </c>
      <c r="J44" s="818"/>
    </row>
    <row r="45" spans="5:10" ht="21">
      <c r="E45" s="433"/>
      <c r="F45" s="433"/>
      <c r="G45" s="433"/>
      <c r="H45" s="434"/>
      <c r="I45" s="814"/>
      <c r="J45" s="814"/>
    </row>
    <row r="46" spans="5:10" ht="21">
      <c r="E46" s="433"/>
      <c r="F46" s="433"/>
      <c r="G46" s="433"/>
      <c r="H46" s="434"/>
      <c r="I46" s="814"/>
      <c r="J46" s="814"/>
    </row>
    <row r="47" spans="5:10" ht="21">
      <c r="E47" s="433"/>
      <c r="F47" s="433"/>
      <c r="G47" s="433"/>
      <c r="H47" s="434"/>
      <c r="I47" s="814"/>
      <c r="J47" s="814"/>
    </row>
    <row r="48" spans="5:10" ht="23.25">
      <c r="E48" s="822"/>
      <c r="F48" s="822"/>
      <c r="G48" s="822"/>
      <c r="H48" s="822"/>
      <c r="I48" s="822"/>
      <c r="J48" s="822"/>
    </row>
    <row r="49" spans="5:19" ht="21">
      <c r="E49" s="433"/>
      <c r="F49" s="433"/>
      <c r="G49" s="433"/>
      <c r="H49" s="434"/>
      <c r="I49" s="814"/>
      <c r="J49" s="814"/>
    </row>
    <row r="50" spans="5:19" ht="23.25">
      <c r="E50" s="75"/>
      <c r="F50" s="75"/>
      <c r="G50" s="75"/>
      <c r="H50" s="73"/>
      <c r="I50" s="75"/>
      <c r="J50" s="75"/>
      <c r="K50" s="74"/>
      <c r="L50" s="69"/>
      <c r="M50" s="822"/>
      <c r="N50" s="822"/>
      <c r="O50" s="822"/>
      <c r="P50" s="822"/>
      <c r="Q50" s="822"/>
      <c r="R50" s="822"/>
      <c r="S50" s="69"/>
    </row>
    <row r="51" spans="5:19" ht="18.75">
      <c r="E51" s="72"/>
      <c r="F51" s="72"/>
      <c r="G51" s="72"/>
      <c r="H51" s="73"/>
      <c r="I51" s="75"/>
      <c r="J51" s="75"/>
      <c r="K51" s="74"/>
      <c r="L51" s="69"/>
      <c r="M51" s="72"/>
      <c r="N51" s="72"/>
      <c r="O51" s="72"/>
      <c r="P51" s="74"/>
      <c r="Q51" s="74"/>
      <c r="R51" s="74"/>
      <c r="S51" s="69"/>
    </row>
    <row r="52" spans="5:19" ht="18.75">
      <c r="E52" s="72"/>
      <c r="F52" s="72"/>
      <c r="G52" s="72"/>
      <c r="H52" s="73"/>
      <c r="I52" s="856"/>
      <c r="J52" s="856"/>
      <c r="K52" s="74"/>
      <c r="L52" s="69"/>
      <c r="M52" s="72"/>
      <c r="N52" s="72"/>
      <c r="O52" s="72"/>
      <c r="P52" s="74"/>
      <c r="Q52" s="74"/>
      <c r="R52" s="74"/>
      <c r="S52" s="69"/>
    </row>
    <row r="53" spans="5:19" ht="18.75">
      <c r="E53" s="72"/>
      <c r="F53" s="72"/>
      <c r="G53" s="72"/>
      <c r="H53" s="73"/>
      <c r="I53" s="856"/>
      <c r="J53" s="856"/>
      <c r="K53" s="74"/>
      <c r="L53" s="69"/>
      <c r="M53" s="72"/>
      <c r="N53" s="72"/>
      <c r="O53" s="72"/>
      <c r="P53" s="74"/>
      <c r="Q53" s="74"/>
      <c r="R53" s="74"/>
      <c r="S53" s="69"/>
    </row>
    <row r="54" spans="5:19" ht="18.75">
      <c r="E54" s="72"/>
      <c r="F54" s="72"/>
      <c r="G54" s="72"/>
      <c r="H54" s="73"/>
      <c r="I54" s="856"/>
      <c r="J54" s="856"/>
      <c r="K54" s="74"/>
      <c r="L54" s="69"/>
      <c r="M54" s="72"/>
      <c r="N54" s="72"/>
      <c r="O54" s="72"/>
      <c r="P54" s="74"/>
      <c r="Q54" s="74"/>
      <c r="R54" s="74"/>
      <c r="S54" s="69"/>
    </row>
    <row r="55" spans="5:19" ht="23.25">
      <c r="E55" s="822"/>
      <c r="F55" s="822"/>
      <c r="G55" s="822"/>
      <c r="H55" s="822"/>
      <c r="I55" s="822"/>
      <c r="J55" s="822"/>
      <c r="K55" s="822"/>
      <c r="L55" s="69"/>
      <c r="M55" s="72"/>
      <c r="N55" s="72"/>
      <c r="O55" s="72"/>
      <c r="P55" s="74"/>
      <c r="Q55" s="74"/>
      <c r="R55" s="74"/>
      <c r="S55" s="69"/>
    </row>
    <row r="56" spans="5:19" ht="23.25">
      <c r="E56" s="70"/>
      <c r="F56" s="70"/>
      <c r="G56" s="70"/>
      <c r="H56" s="71"/>
      <c r="I56" s="822"/>
      <c r="J56" s="822"/>
      <c r="K56" s="70"/>
      <c r="L56" s="69"/>
      <c r="M56" s="822"/>
      <c r="N56" s="822"/>
      <c r="O56" s="822"/>
      <c r="P56" s="822"/>
      <c r="Q56" s="822"/>
      <c r="R56" s="822"/>
      <c r="S56" s="69"/>
    </row>
    <row r="57" spans="5:19" ht="18.75">
      <c r="E57" s="72"/>
      <c r="F57" s="72"/>
      <c r="G57" s="72"/>
      <c r="H57" s="73"/>
      <c r="I57" s="822"/>
      <c r="J57" s="822"/>
      <c r="K57" s="74"/>
      <c r="L57" s="69"/>
      <c r="M57" s="72"/>
      <c r="N57" s="72"/>
      <c r="O57" s="72"/>
      <c r="P57" s="69"/>
      <c r="Q57" s="75"/>
      <c r="R57" s="74"/>
      <c r="S57" s="69"/>
    </row>
    <row r="58" spans="5:19" ht="18.75">
      <c r="E58" s="72"/>
      <c r="F58" s="72"/>
      <c r="G58" s="72"/>
      <c r="H58" s="73"/>
      <c r="I58" s="822"/>
      <c r="J58" s="822"/>
      <c r="K58" s="74"/>
      <c r="L58" s="69"/>
      <c r="M58" s="72"/>
      <c r="N58" s="72"/>
      <c r="O58" s="72"/>
      <c r="P58" s="69"/>
      <c r="Q58" s="75"/>
      <c r="R58" s="74"/>
      <c r="S58" s="69"/>
    </row>
    <row r="59" spans="5:19" ht="18.75">
      <c r="E59" s="72"/>
      <c r="F59" s="72"/>
      <c r="G59" s="72"/>
      <c r="H59" s="73"/>
      <c r="I59" s="822"/>
      <c r="J59" s="822"/>
      <c r="K59" s="74"/>
      <c r="L59" s="69"/>
      <c r="M59" s="72"/>
      <c r="N59" s="72"/>
      <c r="O59" s="72"/>
      <c r="P59" s="69"/>
      <c r="Q59" s="75"/>
      <c r="R59" s="74"/>
      <c r="S59" s="69"/>
    </row>
    <row r="60" spans="5:19" ht="18.75">
      <c r="E60" s="72"/>
      <c r="F60" s="72"/>
      <c r="G60" s="72"/>
      <c r="H60" s="73"/>
      <c r="I60" s="822"/>
      <c r="J60" s="822"/>
      <c r="K60" s="74"/>
      <c r="L60" s="69"/>
      <c r="M60" s="72"/>
      <c r="N60" s="72"/>
      <c r="O60" s="72"/>
      <c r="P60" s="69"/>
      <c r="Q60" s="75"/>
      <c r="R60" s="74"/>
      <c r="S60" s="69"/>
    </row>
    <row r="61" spans="5:19" ht="18.75">
      <c r="E61" s="72"/>
      <c r="F61" s="72"/>
      <c r="G61" s="72"/>
      <c r="H61" s="73"/>
      <c r="I61" s="822"/>
      <c r="J61" s="822"/>
      <c r="K61" s="74"/>
      <c r="L61" s="69"/>
      <c r="M61" s="72"/>
      <c r="N61" s="72"/>
      <c r="O61" s="72"/>
      <c r="P61" s="69"/>
      <c r="Q61" s="75"/>
      <c r="R61" s="75"/>
      <c r="S61" s="69"/>
    </row>
    <row r="62" spans="5:19" ht="23.25">
      <c r="E62" s="822"/>
      <c r="F62" s="822"/>
      <c r="G62" s="822"/>
      <c r="H62" s="822"/>
      <c r="I62" s="822"/>
      <c r="J62" s="822"/>
      <c r="K62" s="822"/>
      <c r="L62" s="69"/>
      <c r="M62" s="822"/>
      <c r="N62" s="822"/>
      <c r="O62" s="822"/>
      <c r="P62" s="822"/>
      <c r="Q62" s="822"/>
      <c r="R62" s="822"/>
      <c r="S62" s="76"/>
    </row>
    <row r="63" spans="5:19" ht="23.25">
      <c r="E63" s="70"/>
      <c r="F63" s="70"/>
      <c r="G63" s="70"/>
      <c r="H63" s="77"/>
      <c r="I63" s="822"/>
      <c r="J63" s="822"/>
      <c r="K63" s="70"/>
      <c r="L63" s="69"/>
      <c r="M63" s="69"/>
      <c r="N63" s="69"/>
      <c r="O63" s="69"/>
      <c r="P63" s="69"/>
      <c r="Q63" s="69"/>
      <c r="R63" s="69"/>
      <c r="S63" s="69"/>
    </row>
    <row r="64" spans="5:19" ht="18.75">
      <c r="E64" s="72"/>
      <c r="F64" s="72"/>
      <c r="G64" s="72"/>
      <c r="H64" s="73"/>
      <c r="I64" s="822"/>
      <c r="J64" s="822"/>
      <c r="K64" s="74"/>
      <c r="L64" s="69"/>
      <c r="M64" s="69"/>
      <c r="N64" s="69"/>
      <c r="O64" s="69"/>
      <c r="P64" s="69"/>
      <c r="Q64" s="69"/>
      <c r="R64" s="69"/>
      <c r="S64" s="69"/>
    </row>
    <row r="65" spans="5:19" ht="18.75">
      <c r="E65" s="72"/>
      <c r="F65" s="72"/>
      <c r="G65" s="72"/>
      <c r="H65" s="73"/>
      <c r="I65" s="822"/>
      <c r="J65" s="822"/>
      <c r="K65" s="74"/>
      <c r="L65" s="69"/>
      <c r="M65" s="69"/>
      <c r="N65" s="69"/>
      <c r="O65" s="69"/>
      <c r="P65" s="69"/>
      <c r="Q65" s="69"/>
      <c r="R65" s="69"/>
      <c r="S65" s="69"/>
    </row>
    <row r="66" spans="5:19" ht="18.75">
      <c r="E66" s="72"/>
      <c r="F66" s="72"/>
      <c r="G66" s="72"/>
      <c r="H66" s="73"/>
      <c r="I66" s="822"/>
      <c r="J66" s="822"/>
      <c r="K66" s="74"/>
      <c r="L66" s="69"/>
      <c r="M66" s="69"/>
      <c r="N66" s="69"/>
      <c r="O66" s="69"/>
      <c r="P66" s="69"/>
      <c r="Q66" s="69"/>
      <c r="R66" s="69"/>
      <c r="S66" s="69"/>
    </row>
    <row r="67" spans="5:19" ht="18.75">
      <c r="E67" s="72"/>
      <c r="F67" s="72"/>
      <c r="G67" s="72"/>
      <c r="H67" s="73"/>
      <c r="I67" s="822"/>
      <c r="J67" s="822"/>
      <c r="K67" s="74"/>
      <c r="L67" s="69"/>
      <c r="M67" s="69"/>
      <c r="N67" s="69"/>
      <c r="O67" s="69"/>
      <c r="P67" s="69"/>
      <c r="Q67" s="69"/>
      <c r="R67" s="69"/>
      <c r="S67" s="69"/>
    </row>
    <row r="68" spans="5:19" ht="18.75">
      <c r="E68" s="72"/>
      <c r="F68" s="72"/>
      <c r="G68" s="72"/>
      <c r="H68" s="73"/>
      <c r="I68" s="822"/>
      <c r="J68" s="822"/>
      <c r="K68" s="74"/>
      <c r="L68" s="69"/>
      <c r="M68" s="69"/>
      <c r="N68" s="69"/>
      <c r="O68" s="69"/>
      <c r="P68" s="69"/>
      <c r="Q68" s="69"/>
      <c r="R68" s="69"/>
      <c r="S68" s="69"/>
    </row>
    <row r="69" spans="5:19" ht="23.25">
      <c r="E69" s="822"/>
      <c r="F69" s="822"/>
      <c r="G69" s="822"/>
      <c r="H69" s="822"/>
      <c r="I69" s="822"/>
      <c r="J69" s="822"/>
      <c r="K69" s="822"/>
      <c r="L69" s="69"/>
      <c r="M69" s="69"/>
      <c r="N69" s="69"/>
      <c r="O69" s="69"/>
      <c r="P69" s="69"/>
      <c r="Q69" s="69"/>
      <c r="R69" s="69"/>
      <c r="S69" s="69"/>
    </row>
    <row r="70" spans="5:19" ht="23.25">
      <c r="E70" s="70"/>
      <c r="F70" s="70"/>
      <c r="G70" s="70"/>
      <c r="H70" s="77"/>
      <c r="I70" s="822"/>
      <c r="J70" s="822"/>
      <c r="K70" s="70"/>
      <c r="L70" s="69"/>
      <c r="M70" s="69"/>
      <c r="N70" s="69"/>
      <c r="O70" s="69"/>
      <c r="P70" s="69"/>
      <c r="Q70" s="69"/>
      <c r="R70" s="69"/>
      <c r="S70" s="69"/>
    </row>
    <row r="71" spans="5:19" ht="18.75">
      <c r="E71" s="72"/>
      <c r="F71" s="72"/>
      <c r="G71" s="72"/>
      <c r="H71" s="73"/>
      <c r="I71" s="822"/>
      <c r="J71" s="822"/>
      <c r="K71" s="74"/>
      <c r="L71" s="69"/>
      <c r="M71" s="69"/>
      <c r="N71" s="69"/>
      <c r="O71" s="69"/>
      <c r="P71" s="69"/>
      <c r="Q71" s="69"/>
      <c r="R71" s="69"/>
      <c r="S71" s="69"/>
    </row>
    <row r="72" spans="5:19" ht="18.75">
      <c r="E72" s="72"/>
      <c r="F72" s="72"/>
      <c r="G72" s="72"/>
      <c r="H72" s="73"/>
      <c r="I72" s="822"/>
      <c r="J72" s="822"/>
      <c r="K72" s="74"/>
      <c r="L72" s="69"/>
      <c r="M72" s="69"/>
      <c r="N72" s="69"/>
      <c r="O72" s="69"/>
      <c r="P72" s="69"/>
      <c r="Q72" s="69"/>
      <c r="R72" s="69"/>
      <c r="S72" s="69"/>
    </row>
    <row r="73" spans="5:19" ht="18.75">
      <c r="E73" s="72"/>
      <c r="F73" s="72"/>
      <c r="G73" s="72"/>
      <c r="H73" s="73"/>
      <c r="I73" s="822"/>
      <c r="J73" s="822"/>
      <c r="K73" s="74"/>
      <c r="L73" s="69"/>
      <c r="M73" s="69"/>
      <c r="N73" s="69"/>
      <c r="O73" s="69"/>
      <c r="P73" s="69"/>
      <c r="Q73" s="69"/>
      <c r="R73" s="69"/>
      <c r="S73" s="69"/>
    </row>
    <row r="74" spans="5:19" ht="18.75">
      <c r="E74" s="72"/>
      <c r="F74" s="72"/>
      <c r="G74" s="72"/>
      <c r="H74" s="73"/>
      <c r="I74" s="822"/>
      <c r="J74" s="822"/>
      <c r="K74" s="74"/>
      <c r="L74" s="69"/>
      <c r="M74" s="69"/>
      <c r="N74" s="69"/>
      <c r="O74" s="69"/>
      <c r="P74" s="69"/>
      <c r="Q74" s="69"/>
      <c r="R74" s="69"/>
      <c r="S74" s="69"/>
    </row>
    <row r="75" spans="5:19" ht="18.75">
      <c r="E75" s="72"/>
      <c r="F75" s="72"/>
      <c r="G75" s="72"/>
      <c r="H75" s="73"/>
      <c r="I75" s="822"/>
      <c r="J75" s="822"/>
      <c r="K75" s="74"/>
      <c r="L75" s="69"/>
      <c r="M75" s="69"/>
      <c r="N75" s="69"/>
      <c r="O75" s="69"/>
      <c r="P75" s="69"/>
      <c r="Q75" s="69"/>
      <c r="R75" s="69"/>
      <c r="S75" s="69"/>
    </row>
    <row r="76" spans="5:19" ht="23.25">
      <c r="E76" s="822"/>
      <c r="F76" s="822"/>
      <c r="G76" s="822"/>
      <c r="H76" s="822"/>
      <c r="I76" s="822"/>
      <c r="J76" s="822"/>
      <c r="K76" s="822"/>
      <c r="L76" s="69"/>
      <c r="M76" s="69"/>
      <c r="N76" s="69"/>
      <c r="O76" s="69"/>
      <c r="P76" s="69"/>
      <c r="Q76" s="69"/>
      <c r="R76" s="69"/>
      <c r="S76" s="69"/>
    </row>
    <row r="77" spans="5:19" ht="23.25">
      <c r="E77" s="70"/>
      <c r="F77" s="70"/>
      <c r="G77" s="70"/>
      <c r="H77" s="849"/>
      <c r="I77" s="849"/>
      <c r="J77" s="849"/>
      <c r="K77" s="70"/>
      <c r="L77" s="69"/>
      <c r="M77" s="69"/>
      <c r="N77" s="69"/>
      <c r="O77" s="69"/>
      <c r="P77" s="69"/>
      <c r="Q77" s="69"/>
      <c r="R77" s="69"/>
      <c r="S77" s="69"/>
    </row>
    <row r="78" spans="5:19" ht="18.75">
      <c r="E78" s="78"/>
      <c r="F78" s="72"/>
      <c r="G78" s="79"/>
      <c r="H78" s="849"/>
      <c r="I78" s="849"/>
      <c r="J78" s="849"/>
      <c r="K78" s="80"/>
      <c r="L78" s="69"/>
      <c r="M78" s="69"/>
      <c r="N78" s="69"/>
      <c r="O78" s="69"/>
      <c r="P78" s="69"/>
      <c r="Q78" s="69"/>
      <c r="R78" s="69"/>
      <c r="S78" s="69"/>
    </row>
    <row r="79" spans="5:19" ht="18.75">
      <c r="E79" s="78"/>
      <c r="F79" s="72"/>
      <c r="G79" s="79"/>
      <c r="H79" s="849"/>
      <c r="I79" s="849"/>
      <c r="J79" s="849"/>
      <c r="K79" s="80"/>
      <c r="L79" s="69"/>
      <c r="M79" s="69"/>
      <c r="N79" s="69"/>
      <c r="O79" s="69"/>
      <c r="P79" s="69"/>
      <c r="Q79" s="69"/>
      <c r="R79" s="69"/>
      <c r="S79" s="69"/>
    </row>
    <row r="80" spans="5:19" ht="18.75">
      <c r="E80" s="78"/>
      <c r="F80" s="72"/>
      <c r="G80" s="79"/>
      <c r="H80" s="849"/>
      <c r="I80" s="849"/>
      <c r="J80" s="849"/>
      <c r="K80" s="80"/>
      <c r="L80" s="69"/>
      <c r="M80" s="69"/>
      <c r="N80" s="69"/>
      <c r="O80" s="69"/>
      <c r="P80" s="69"/>
      <c r="Q80" s="69"/>
      <c r="R80" s="69"/>
      <c r="S80" s="69"/>
    </row>
    <row r="81" spans="5:19" ht="18.75">
      <c r="E81" s="78"/>
      <c r="F81" s="72"/>
      <c r="G81" s="79"/>
      <c r="H81" s="849"/>
      <c r="I81" s="849"/>
      <c r="J81" s="849"/>
      <c r="K81" s="80"/>
      <c r="L81" s="69"/>
      <c r="M81" s="69"/>
      <c r="N81" s="69"/>
      <c r="O81" s="69"/>
      <c r="P81" s="69"/>
      <c r="Q81" s="69"/>
      <c r="R81" s="69"/>
      <c r="S81" s="69"/>
    </row>
    <row r="82" spans="5:19" ht="18.75">
      <c r="E82" s="78"/>
      <c r="F82" s="72"/>
      <c r="G82" s="79"/>
      <c r="H82" s="849"/>
      <c r="I82" s="849"/>
      <c r="J82" s="849"/>
      <c r="K82" s="80"/>
      <c r="L82" s="69"/>
      <c r="M82" s="69"/>
      <c r="N82" s="69"/>
      <c r="O82" s="69"/>
      <c r="P82" s="69"/>
      <c r="Q82" s="69"/>
      <c r="R82" s="69"/>
      <c r="S82" s="69"/>
    </row>
    <row r="83" spans="5:19" ht="18.75">
      <c r="E83" s="78"/>
      <c r="F83" s="72"/>
      <c r="G83" s="79"/>
      <c r="H83" s="849"/>
      <c r="I83" s="849"/>
      <c r="J83" s="849"/>
      <c r="K83" s="80"/>
      <c r="L83" s="69"/>
      <c r="M83" s="69"/>
      <c r="N83" s="69"/>
      <c r="O83" s="69"/>
      <c r="P83" s="69"/>
      <c r="Q83" s="69"/>
      <c r="R83" s="69"/>
      <c r="S83" s="69"/>
    </row>
    <row r="84" spans="5:19" ht="18.75">
      <c r="E84" s="78"/>
      <c r="F84" s="72"/>
      <c r="G84" s="79"/>
      <c r="H84" s="849"/>
      <c r="I84" s="849"/>
      <c r="J84" s="849"/>
      <c r="K84" s="80"/>
      <c r="L84" s="69"/>
      <c r="M84" s="69"/>
      <c r="N84" s="69"/>
      <c r="O84" s="69"/>
      <c r="P84" s="69"/>
      <c r="Q84" s="69"/>
      <c r="R84" s="69"/>
      <c r="S84" s="69"/>
    </row>
    <row r="85" spans="5:19" ht="18.75">
      <c r="E85" s="78"/>
      <c r="F85" s="72"/>
      <c r="G85" s="79"/>
      <c r="H85" s="849"/>
      <c r="I85" s="849"/>
      <c r="J85" s="849"/>
      <c r="K85" s="80"/>
      <c r="L85" s="69"/>
      <c r="M85" s="69"/>
      <c r="N85" s="69"/>
      <c r="O85" s="69"/>
      <c r="P85" s="69"/>
      <c r="Q85" s="69"/>
      <c r="R85" s="69"/>
      <c r="S85" s="69"/>
    </row>
    <row r="86" spans="5:19" ht="23.25">
      <c r="E86" s="822"/>
      <c r="F86" s="822"/>
      <c r="G86" s="822"/>
      <c r="H86" s="822"/>
      <c r="I86" s="822"/>
      <c r="J86" s="822"/>
      <c r="K86" s="822"/>
      <c r="L86" s="69"/>
      <c r="M86" s="822"/>
      <c r="N86" s="822"/>
      <c r="O86" s="822"/>
      <c r="P86" s="822"/>
      <c r="Q86" s="822"/>
      <c r="R86" s="822"/>
      <c r="S86" s="822"/>
    </row>
    <row r="87" spans="5:19" ht="23.25">
      <c r="E87" s="70"/>
      <c r="F87" s="70"/>
      <c r="G87" s="70"/>
      <c r="H87" s="71"/>
      <c r="I87" s="70"/>
      <c r="J87" s="822"/>
      <c r="K87" s="70"/>
      <c r="L87" s="69"/>
      <c r="M87" s="69"/>
      <c r="N87" s="78"/>
      <c r="O87" s="69"/>
      <c r="P87" s="69"/>
      <c r="Q87" s="74"/>
      <c r="R87" s="69"/>
      <c r="S87" s="69"/>
    </row>
    <row r="88" spans="5:19" ht="18.75">
      <c r="E88" s="78"/>
      <c r="F88" s="78"/>
      <c r="G88" s="78"/>
      <c r="H88" s="73"/>
      <c r="I88" s="75"/>
      <c r="J88" s="822"/>
      <c r="K88" s="81"/>
      <c r="L88" s="69"/>
      <c r="M88" s="69"/>
      <c r="N88" s="69"/>
      <c r="O88" s="69"/>
      <c r="P88" s="69"/>
      <c r="Q88" s="69"/>
      <c r="R88" s="69"/>
      <c r="S88" s="69"/>
    </row>
    <row r="89" spans="5:19" ht="18.75">
      <c r="E89" s="78"/>
      <c r="F89" s="78"/>
      <c r="G89" s="78"/>
      <c r="H89" s="73"/>
      <c r="I89" s="75"/>
      <c r="J89" s="822"/>
      <c r="K89" s="81"/>
      <c r="L89" s="69"/>
      <c r="M89" s="69"/>
      <c r="N89" s="69"/>
      <c r="O89" s="69"/>
      <c r="P89" s="69"/>
      <c r="Q89" s="69"/>
      <c r="R89" s="69"/>
      <c r="S89" s="69"/>
    </row>
    <row r="90" spans="5:19" ht="18.75">
      <c r="E90" s="78"/>
      <c r="F90" s="78"/>
      <c r="G90" s="78"/>
      <c r="H90" s="73"/>
      <c r="I90" s="75"/>
      <c r="J90" s="822"/>
      <c r="K90" s="81"/>
      <c r="L90" s="69"/>
      <c r="M90" s="69"/>
      <c r="N90" s="69"/>
      <c r="O90" s="69"/>
      <c r="P90" s="69"/>
      <c r="Q90" s="69"/>
      <c r="R90" s="69"/>
      <c r="S90" s="69"/>
    </row>
    <row r="91" spans="5:19" ht="18.75">
      <c r="E91" s="78"/>
      <c r="F91" s="78"/>
      <c r="G91" s="78"/>
      <c r="H91" s="73"/>
      <c r="I91" s="75"/>
      <c r="J91" s="822"/>
      <c r="K91" s="81"/>
      <c r="L91" s="69"/>
      <c r="M91" s="69"/>
      <c r="N91" s="69"/>
      <c r="O91" s="69"/>
      <c r="P91" s="69"/>
      <c r="Q91" s="69"/>
      <c r="R91" s="69"/>
      <c r="S91" s="69"/>
    </row>
    <row r="92" spans="5:19" ht="23.25">
      <c r="E92" s="822"/>
      <c r="F92" s="822"/>
      <c r="G92" s="822"/>
      <c r="H92" s="822"/>
      <c r="I92" s="822"/>
      <c r="J92" s="822"/>
      <c r="K92" s="822"/>
      <c r="L92" s="69"/>
      <c r="M92" s="69"/>
      <c r="N92" s="69"/>
      <c r="O92" s="69"/>
      <c r="P92" s="69"/>
      <c r="Q92" s="69"/>
      <c r="R92" s="69"/>
      <c r="S92" s="69"/>
    </row>
    <row r="93" spans="5:19" ht="23.25">
      <c r="E93" s="70"/>
      <c r="F93" s="70"/>
      <c r="G93" s="70"/>
      <c r="H93" s="71"/>
      <c r="I93" s="70"/>
      <c r="J93" s="70"/>
      <c r="K93" s="70"/>
      <c r="L93" s="69"/>
      <c r="M93" s="69"/>
      <c r="N93" s="69"/>
      <c r="O93" s="69"/>
      <c r="P93" s="69"/>
      <c r="Q93" s="69"/>
      <c r="R93" s="69"/>
      <c r="S93" s="69"/>
    </row>
    <row r="94" spans="5:19" ht="18.75">
      <c r="E94" s="78"/>
      <c r="F94" s="78"/>
      <c r="G94" s="78"/>
      <c r="H94" s="73"/>
      <c r="I94" s="75"/>
      <c r="J94" s="69"/>
      <c r="K94" s="81"/>
      <c r="L94" s="69"/>
      <c r="M94" s="69"/>
      <c r="N94" s="69"/>
      <c r="O94" s="69"/>
      <c r="P94" s="69"/>
      <c r="Q94" s="69"/>
      <c r="R94" s="69"/>
      <c r="S94" s="69"/>
    </row>
    <row r="95" spans="5:19" ht="18.75">
      <c r="E95" s="78"/>
      <c r="F95" s="78"/>
      <c r="G95" s="78"/>
      <c r="H95" s="73"/>
      <c r="I95" s="75"/>
      <c r="J95" s="69"/>
      <c r="K95" s="81"/>
      <c r="L95" s="69"/>
      <c r="M95" s="69"/>
      <c r="N95" s="69"/>
      <c r="O95" s="69"/>
      <c r="P95" s="69"/>
      <c r="Q95" s="69"/>
      <c r="R95" s="69"/>
      <c r="S95" s="69"/>
    </row>
    <row r="96" spans="5:19" ht="18.75">
      <c r="E96" s="78"/>
      <c r="F96" s="78"/>
      <c r="G96" s="78"/>
      <c r="H96" s="73"/>
      <c r="I96" s="75"/>
      <c r="J96" s="69"/>
      <c r="K96" s="81"/>
      <c r="L96" s="69"/>
      <c r="M96" s="69"/>
      <c r="N96" s="69"/>
      <c r="O96" s="69"/>
      <c r="P96" s="69"/>
      <c r="Q96" s="69"/>
      <c r="R96" s="69"/>
      <c r="S96" s="69"/>
    </row>
    <row r="97" spans="5:19" ht="18.75">
      <c r="E97" s="78"/>
      <c r="F97" s="78"/>
      <c r="G97" s="78"/>
      <c r="H97" s="73"/>
      <c r="I97" s="75"/>
      <c r="J97" s="69"/>
      <c r="K97" s="81"/>
      <c r="L97" s="69"/>
      <c r="M97" s="69"/>
      <c r="N97" s="69"/>
      <c r="O97" s="69"/>
      <c r="P97" s="69"/>
      <c r="Q97" s="69"/>
      <c r="R97" s="69"/>
      <c r="S97" s="69"/>
    </row>
    <row r="98" spans="5:19" ht="21">
      <c r="E98" s="848"/>
      <c r="F98" s="848"/>
      <c r="G98" s="848"/>
      <c r="H98" s="848"/>
      <c r="I98" s="848"/>
      <c r="J98" s="848"/>
      <c r="K98" s="82"/>
      <c r="L98" s="69"/>
      <c r="M98" s="69"/>
      <c r="N98" s="69"/>
      <c r="O98" s="69"/>
      <c r="P98" s="69"/>
      <c r="Q98" s="69"/>
      <c r="R98" s="69"/>
      <c r="S98" s="69"/>
    </row>
    <row r="99" spans="5:19">
      <c r="E99" s="83"/>
      <c r="F99" s="83"/>
      <c r="G99" s="83"/>
      <c r="H99" s="84"/>
      <c r="I99" s="83"/>
      <c r="J99" s="83"/>
      <c r="K99" s="83"/>
      <c r="L99" s="83"/>
      <c r="M99" s="83"/>
      <c r="N99" s="83"/>
      <c r="O99" s="83"/>
      <c r="P99" s="83"/>
      <c r="Q99" s="83"/>
      <c r="R99" s="83"/>
      <c r="S99" s="83"/>
    </row>
    <row r="100" spans="5:19">
      <c r="E100" s="83"/>
      <c r="F100" s="83"/>
      <c r="G100" s="83"/>
      <c r="H100" s="84"/>
      <c r="I100" s="83"/>
      <c r="J100" s="83"/>
      <c r="K100" s="83"/>
      <c r="L100" s="83"/>
      <c r="M100" s="83"/>
      <c r="N100" s="83"/>
      <c r="O100" s="83"/>
      <c r="P100" s="83"/>
      <c r="Q100" s="83"/>
      <c r="R100" s="83"/>
      <c r="S100" s="83"/>
    </row>
  </sheetData>
  <mergeCells count="51">
    <mergeCell ref="E25:G25"/>
    <mergeCell ref="E34:J34"/>
    <mergeCell ref="M86:S86"/>
    <mergeCell ref="J87:J91"/>
    <mergeCell ref="M62:R62"/>
    <mergeCell ref="M50:R50"/>
    <mergeCell ref="I52:J52"/>
    <mergeCell ref="I53:J53"/>
    <mergeCell ref="I54:J54"/>
    <mergeCell ref="E55:K55"/>
    <mergeCell ref="I56:J61"/>
    <mergeCell ref="M56:R56"/>
    <mergeCell ref="E62:K62"/>
    <mergeCell ref="I35:J35"/>
    <mergeCell ref="I37:J37"/>
    <mergeCell ref="I38:J38"/>
    <mergeCell ref="E92:K92"/>
    <mergeCell ref="E98:J98"/>
    <mergeCell ref="I63:J68"/>
    <mergeCell ref="E69:K69"/>
    <mergeCell ref="I70:J75"/>
    <mergeCell ref="E76:K76"/>
    <mergeCell ref="H77:J85"/>
    <mergeCell ref="E86:K86"/>
    <mergeCell ref="E21:G21"/>
    <mergeCell ref="E2:K2"/>
    <mergeCell ref="E4:K4"/>
    <mergeCell ref="E6:K6"/>
    <mergeCell ref="E8:K8"/>
    <mergeCell ref="E9:K9"/>
    <mergeCell ref="E10:K10"/>
    <mergeCell ref="E11:K11"/>
    <mergeCell ref="E13:K13"/>
    <mergeCell ref="E15:K15"/>
    <mergeCell ref="E16:K16"/>
    <mergeCell ref="E19:G19"/>
    <mergeCell ref="E20:F20"/>
    <mergeCell ref="I19:J19"/>
    <mergeCell ref="E12:K12"/>
    <mergeCell ref="I39:J39"/>
    <mergeCell ref="I40:J40"/>
    <mergeCell ref="E36:J36"/>
    <mergeCell ref="I47:J47"/>
    <mergeCell ref="I49:J49"/>
    <mergeCell ref="I41:J41"/>
    <mergeCell ref="I43:J43"/>
    <mergeCell ref="I44:J44"/>
    <mergeCell ref="I45:J45"/>
    <mergeCell ref="I46:J46"/>
    <mergeCell ref="E42:J42"/>
    <mergeCell ref="E48:J48"/>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6E58B725-C916-419A-9F20-0E737B42ACBE}">
          <x14:formula1>
            <xm:f>'0-Présentation typeaction'!$G$7</xm:f>
          </x14:formula1>
          <xm:sqref>E26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76B221B8E296643832BE809A39B7F73" ma:contentTypeVersion="3" ma:contentTypeDescription="Create a new document." ma:contentTypeScope="" ma:versionID="694e9dee6291ebbb4e5b175060903a5a">
  <xsd:schema xmlns:xsd="http://www.w3.org/2001/XMLSchema" xmlns:xs="http://www.w3.org/2001/XMLSchema" xmlns:p="http://schemas.microsoft.com/office/2006/metadata/properties" xmlns:ns2="ffe06a1a-c302-44a7-ab54-0587fe56ae8d" targetNamespace="http://schemas.microsoft.com/office/2006/metadata/properties" ma:root="true" ma:fieldsID="97aa5f636076500009a42622f0217098" ns2:_="">
    <xsd:import namespace="ffe06a1a-c302-44a7-ab54-0587fe56ae8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e06a1a-c302-44a7-ab54-0587fe56ae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AB2F3AC-D93C-48D2-9358-8F0BADDAD6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e06a1a-c302-44a7-ab54-0587fe56ae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0D26ED7-CD7E-4BFC-8B70-DECD4F5BF41F}">
  <ds:schemaRefs>
    <ds:schemaRef ds:uri="http://schemas.microsoft.com/sharepoint/v3/contenttype/forms"/>
  </ds:schemaRefs>
</ds:datastoreItem>
</file>

<file path=customXml/itemProps3.xml><?xml version="1.0" encoding="utf-8"?>
<ds:datastoreItem xmlns:ds="http://schemas.openxmlformats.org/officeDocument/2006/customXml" ds:itemID="{D4BF93EC-1DED-4D0C-BCD8-4816FDF34A1E}">
  <ds:schemaRefs>
    <ds:schemaRef ds:uri="http://schemas.microsoft.com/office/2006/documentManagement/types"/>
    <ds:schemaRef ds:uri="http://schemas.microsoft.com/office/2006/metadata/properties"/>
    <ds:schemaRef ds:uri="http://schemas.openxmlformats.org/package/2006/metadata/core-properties"/>
    <ds:schemaRef ds:uri="http://purl.org/dc/dcmitype/"/>
    <ds:schemaRef ds:uri="ffe06a1a-c302-44a7-ab54-0587fe56ae8d"/>
    <ds:schemaRef ds:uri="http://purl.org/dc/elements/1.1/"/>
    <ds:schemaRef ds:uri="http://schemas.microsoft.com/office/infopath/2007/PartnerControl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1</vt:i4>
      </vt:variant>
    </vt:vector>
  </HeadingPairs>
  <TitlesOfParts>
    <vt:vector size="8" baseType="lpstr">
      <vt:lpstr>Accueil</vt:lpstr>
      <vt:lpstr>0-Présentation typeaction</vt:lpstr>
      <vt:lpstr>1-Investissements immatériels</vt:lpstr>
      <vt:lpstr>2-Taux forfaitaire</vt:lpstr>
      <vt:lpstr>Syn pf Bénéficiaire</vt:lpstr>
      <vt:lpstr>Syn pf Instructeur</vt:lpstr>
      <vt:lpstr>Annexe fi DJ</vt:lpstr>
      <vt:lpstr>Accueil!Zone_d_impression</vt:lpstr>
    </vt:vector>
  </TitlesOfParts>
  <Manager/>
  <Company>RLR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Marvin ELISE</dc:creator>
  <cp:keywords/>
  <dc:description/>
  <cp:lastModifiedBy>Fiacre Lise</cp:lastModifiedBy>
  <cp:revision/>
  <dcterms:created xsi:type="dcterms:W3CDTF">2017-03-15T07:49:35Z</dcterms:created>
  <dcterms:modified xsi:type="dcterms:W3CDTF">2026-01-08T18:00:18Z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0x010100276B221B8E296643832BE809A39B7F73</vt:lpwstr>
  </property>
  <property fmtid="{D5CDD505-2E9C-101B-9397-08002B2CF9AE}" pid="3" name="MediaServiceImageTags">
    <vt:lpwstr/>
  </property>
  <property fmtid="{D5CDD505-2E9C-101B-9397-08002B2CF9AE}" pid="4" name="Order">
    <vt:r8>2529500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