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updateLinks="never" codeName="ThisWorkbook" defaultThemeVersion="124226"/>
  <mc:AlternateContent xmlns:mc="http://schemas.openxmlformats.org/markup-compatibility/2006">
    <mc:Choice Requires="x15">
      <x15ac:absPath xmlns:x15ac="http://schemas.microsoft.com/office/spreadsheetml/2010/11/ac" url="C:\Users\lfiacre\Documents\NouveauxPFàenvoyer\"/>
    </mc:Choice>
  </mc:AlternateContent>
  <xr:revisionPtr revIDLastSave="0" documentId="8_{F18242D3-E004-4FB5-A9B5-1E5F0083A79B}" xr6:coauthVersionLast="36" xr6:coauthVersionMax="36" xr10:uidLastSave="{00000000-0000-0000-0000-000000000000}"/>
  <workbookProtection workbookAlgorithmName="SHA-512" workbookHashValue="tFDN1/3YsWAzEqJt0FrxKhJB6hmqQD0X3dUWAH0DPKDeqhyCvLCL58N4pKNnfHc7KzYo3QiQWt0j6sBXxKAx3Q==" workbookSaltValue="2pT2pAb6KIiGjJ88Hh/+pA==" workbookSpinCount="100000" lockStructure="1"/>
  <bookViews>
    <workbookView xWindow="0" yWindow="0" windowWidth="28800" windowHeight="12225" tabRatio="703" firstSheet="3" activeTab="3" xr2:uid="{4BE93CBF-7E4E-4187-BB02-E7C4FA4B0F62}"/>
  </bookViews>
  <sheets>
    <sheet name="Accueil" sheetId="81" r:id="rId1"/>
    <sheet name="0-Présentation typeaction" sheetId="51" r:id="rId2"/>
    <sheet name="1-Investissements immatériels" sheetId="80" r:id="rId3"/>
    <sheet name="Syn pf Bénéficiaire" sheetId="84" r:id="rId4"/>
    <sheet name="Syn pf Instructeur" sheetId="86" state="hidden" r:id="rId5"/>
    <sheet name="Annexe fi DJ" sheetId="87" state="hidden" r:id="rId6"/>
  </sheets>
  <definedNames>
    <definedName name="_xlnm._FilterDatabase" localSheetId="3" hidden="1">'Syn pf Bénéficiaire'!#REF!</definedName>
    <definedName name="à_choisir_dans_le_menu_déroulant">#REF!</definedName>
    <definedName name="P.Z.Gestion_de_la_feuille">#REF!</definedName>
    <definedName name="P_Z_0_B_COLONNE_COMMENTAIRE_SI_INDICATION_STANDARD">#REF!</definedName>
    <definedName name="P_Z_0_B_COLONNE_COMMENTAIRE_SI_LIBELLE_STANDARD">#REF!</definedName>
    <definedName name="P_Z_0_B_COLONNE_MOTIFS_INELIGIBILITE_INDICATION_STANDARD">#REF!</definedName>
    <definedName name="P_Z_0_B_COLONNE_MOTIFS_INELIGIBILITE_LIBELLE_STANDARD">#REF!</definedName>
    <definedName name="P_Z_0_B_COLONNE_MT_ELIGIBLE_LIBELLE_STANDARD">#REF!</definedName>
    <definedName name="P_Z_0_B_COLONNE_MT_INELIGIBLE_LIBELLE_STANDARD">#REF!</definedName>
    <definedName name="P_Z_0_B_COLONNE_MT_MAX_LIBELLE_STANDARD">#REF!</definedName>
    <definedName name="P_Z_0_B_COLONNE_MT_PRES_HT_INDICATION_STANDARD">#REF!</definedName>
    <definedName name="P_Z_0_B_COLONNE_MT_PRES_HT_LIBELLE_STANDARD">#REF!</definedName>
    <definedName name="P_Z_0_B_COLONNE_MT_PRES_INDICATION_STANDARD">#REF!</definedName>
    <definedName name="P_Z_0_B_COLONNE_MT_PRES_LIBELLE_STANDARD">#REF!</definedName>
    <definedName name="P_Z_0_B_COLONNE_MT_PRES_TVA_INDICATION_STANDARD">#REF!</definedName>
    <definedName name="P_Z_0_B_COLONNE_MT_PRES_TVA_LIBELLE_STANDARD">#REF!</definedName>
    <definedName name="P_Z_0_B_COLONNE_MT_RAISONNABLE_LIBELLE_STANDARD">#REF!</definedName>
    <definedName name="P_Z_0_B_COLONNE_POSTE_INDICATION_STANDARD">#REF!</definedName>
    <definedName name="P_Z_0_B_COLONNE_POSTE_LIBELLE_STANDARD">#REF!</definedName>
    <definedName name="P_Z_0_B_COLONNE_SOUS_OPERATION_INDICATION_STANDARD">#REF!</definedName>
    <definedName name="P_Z_0_B_COLONNE_SOUS_OPERATION_LIBELLE_STANDARD">#REF!</definedName>
    <definedName name="P_Z_0_B_COLONNES_MARCHE_2_DEVIS">#REF!</definedName>
    <definedName name="P_Z_0_B_COLONNES_MARCHE_3_DEVIS">#REF!</definedName>
    <definedName name="P_Z_0_B_UTILISATION_COUT_RAISONNABLE">#REF!</definedName>
    <definedName name="P_Z_0_B_UTILISATION_LIBELLES_DESCRIPTIONS">#REF!</definedName>
    <definedName name="P_Z_0_B_UTILISATION_MT_MAX">#REF!</definedName>
    <definedName name="P_Z_0_B_UTILISATION_SOUS_OPERATIONS">#REF!</definedName>
    <definedName name="P_Z_0_B_UTILISATION_TVA">#REF!</definedName>
    <definedName name="P_Z_0_N_COLONNE_COMMENTAIRE_SI_INDICATION_DEFAUT">#REF!</definedName>
    <definedName name="P_Z_0_N_COLONNE_COMMENTAIRE_SI_INDICATION_STANDARD">#REF!</definedName>
    <definedName name="P_Z_0_N_COLONNE_COMMENTAIRE_SI_LIBELLE_DEFAUT">#REF!</definedName>
    <definedName name="P_Z_0_N_COLONNE_COMMENTAIRE_SI_LIBELLE_STANDARD">#REF!</definedName>
    <definedName name="P_Z_0_N_COLONNE_MOTIFS_INELIGIBILITE_INDICATION_DEFAUT">#REF!</definedName>
    <definedName name="P_Z_0_N_COLONNE_MOTIFS_INELIGIBILITE_INDICATION_STANDARD">#REF!</definedName>
    <definedName name="P_Z_0_N_COLONNE_MOTIFS_INELIGIBILITE_LIBELLE_DEFAUT">#REF!</definedName>
    <definedName name="P_Z_0_N_COLONNE_MOTIFS_INELIGIBILITE_LIBELLE_STANDARD">#REF!</definedName>
    <definedName name="P_Z_0_N_COLONNE_MT_ELIGIBLE_LIBELLE_DEFAUT">#REF!</definedName>
    <definedName name="P_Z_0_N_COLONNE_MT_ELIGIBLE_LIBELLE_STANDARD">#REF!</definedName>
    <definedName name="P_Z_0_N_COLONNE_MT_INELIGIBLE_LIBELLE_DEFAUT">#REF!</definedName>
    <definedName name="P_Z_0_N_COLONNE_MT_INELIGIBLE_LIBELLE_STANDARD">#REF!</definedName>
    <definedName name="P_Z_0_N_COLONNE_MT_MAX_LIBELLE_DEFAUT">#REF!</definedName>
    <definedName name="P_Z_0_N_COLONNE_MT_MAX_LIBELLE_STANDARD">#REF!</definedName>
    <definedName name="P_Z_0_N_COLONNE_MT_PRES_HT_INDICATION_DEFAUT">#REF!</definedName>
    <definedName name="P_Z_0_N_COLONNE_MT_PRES_HT_INDICATION_STANDARD">#REF!</definedName>
    <definedName name="P_Z_0_N_COLONNE_MT_PRES_HT_LIBELLE_DEFAUT">#REF!</definedName>
    <definedName name="P_Z_0_N_COLONNE_MT_PRES_HT_LIBELLE_STANDARD">#REF!</definedName>
    <definedName name="P_Z_0_N_COLONNE_MT_PRES_INDICATION_DEFAUT">#REF!</definedName>
    <definedName name="P_Z_0_N_COLONNE_MT_PRES_INDICATION_STANDARD">#REF!</definedName>
    <definedName name="P_Z_0_N_COLONNE_MT_PRES_LIBELLE_DEFAUT">#REF!</definedName>
    <definedName name="P_Z_0_N_COLONNE_MT_PRES_LIBELLE_STANDARD">#REF!</definedName>
    <definedName name="P_Z_0_N_COLONNE_MT_PRES_TVA_INDICATION_DEFAUT">#REF!</definedName>
    <definedName name="P_Z_0_N_COLONNE_MT_PRES_TVA_INDICATION_STANDARD">#REF!</definedName>
    <definedName name="P_Z_0_N_COLONNE_MT_PRES_TVA_LIBELLE_DEFAUT">#REF!</definedName>
    <definedName name="P_Z_0_N_COLONNE_MT_PRES_TVA_LIBELLE_STANDARD">#REF!</definedName>
    <definedName name="P_Z_0_N_COLONNE_MT_RAISONNABLE_DEFAUT">#REF!</definedName>
    <definedName name="P_Z_0_N_COLONNE_MT_RAISONNABLE_STANDARD">#REF!</definedName>
    <definedName name="P_Z_0_N_COLONNE_POSTE_INDICATION_DEFAUT">#REF!</definedName>
    <definedName name="P_Z_0_N_COLONNE_POSTE_INDICATION_STANDARD">#REF!</definedName>
    <definedName name="P_Z_0_N_COLONNE_POSTE_LIBELLE_DEFAUT">#REF!</definedName>
    <definedName name="P_Z_0_N_COLONNE_POSTE_LIBELLE_STANDARD">#REF!</definedName>
    <definedName name="P_Z_0_N_COLONNE_SOUS_OPERATION_INDICATION_DEFAUT">#REF!</definedName>
    <definedName name="P_Z_0_N_COLONNE_SOUS_OPERATION_INDICATION_STANDARD">#REF!</definedName>
    <definedName name="P_Z_0_N_COLONNE_SOUS_OPERATION_LIBELLE_DEFAUT">#REF!</definedName>
    <definedName name="P_Z_0_N_COLONNE_SOUS_OPERATION_LIBELLE_STANDARD">#REF!</definedName>
    <definedName name="P_Z_0_N_COLONNES_MARCHE_2_DEVIS_SEUIL">#REF!</definedName>
    <definedName name="P_Z_0_N_COLONNES_MARCHE_3_DEVIS_SEUIL">#REF!</definedName>
    <definedName name="P_Z_0_R_LIBELLES_DESCRIPTIONS">#REF!</definedName>
    <definedName name="P_Z_0_R_LIBELLES_DESCRIPTIONS_1">#REF!</definedName>
    <definedName name="P_Z_0_R_LIBELLES_DESCRIPTIONS_10">#REF!</definedName>
    <definedName name="P_Z_0_R_LIBELLES_DESCRIPTIONS_11">#REF!</definedName>
    <definedName name="P_Z_0_R_LIBELLES_DESCRIPTIONS_12">#REF!</definedName>
    <definedName name="P_Z_0_R_LIBELLES_DESCRIPTIONS_13">#REF!</definedName>
    <definedName name="P_Z_0_R_LIBELLES_DESCRIPTIONS_14">#REF!</definedName>
    <definedName name="P_Z_0_R_LIBELLES_DESCRIPTIONS_15">#REF!</definedName>
    <definedName name="P_Z_0_R_LIBELLES_DESCRIPTIONS_16">#REF!</definedName>
    <definedName name="P_Z_0_R_LIBELLES_DESCRIPTIONS_17">#REF!</definedName>
    <definedName name="P_Z_0_R_LIBELLES_DESCRIPTIONS_18">#REF!</definedName>
    <definedName name="P_Z_0_R_LIBELLES_DESCRIPTIONS_19">#REF!</definedName>
    <definedName name="P_Z_0_R_LIBELLES_DESCRIPTIONS_2">#REF!</definedName>
    <definedName name="P_Z_0_R_LIBELLES_DESCRIPTIONS_20">#REF!</definedName>
    <definedName name="P_Z_0_R_LIBELLES_DESCRIPTIONS_3">#REF!</definedName>
    <definedName name="P_Z_0_R_LIBELLES_DESCRIPTIONS_4">#REF!</definedName>
    <definedName name="P_Z_0_R_LIBELLES_DESCRIPTIONS_5">#REF!</definedName>
    <definedName name="P_Z_0_R_LIBELLES_DESCRIPTIONS_6">#REF!</definedName>
    <definedName name="P_Z_0_R_LIBELLES_DESCRIPTIONS_7">#REF!</definedName>
    <definedName name="P_Z_0_R_LIBELLES_DESCRIPTIONS_8">#REF!</definedName>
    <definedName name="P_Z_0_R_LIBELLES_DESCRIPTIONS_9">#REF!</definedName>
    <definedName name="P_Z_0_R_LIBELLES_MARCHES_RAISONNABLES">#REF!</definedName>
    <definedName name="P_Z_0_R_LIBELLES_MARCHES_RAISONNABLES_1">#REF!</definedName>
    <definedName name="P_Z_0_R_LIBELLES_MARCHES_RAISONNABLES_2">#REF!</definedName>
    <definedName name="P_Z_0_R_LIBELLES_MARCHES_RAISONNABLES_3">#REF!</definedName>
    <definedName name="P_Z_0_R_LIBELLES_MARCHES_RAISONNABLES_4">#REF!</definedName>
    <definedName name="P_Z_0_R_LIBELLES_MARCHES_RAISONNABLES_5">#REF!</definedName>
    <definedName name="P_Z_0_R_LIBELLES_MARCHES_RAISONNABLES_OK">#REF!</definedName>
    <definedName name="P_Z_0_R_LIBELLES_MOTIFS_INELIGIBILITE">#REF!</definedName>
    <definedName name="P_Z_0_R_LIBELLES_POSTES">#REF!</definedName>
    <definedName name="P_Z_0_R_LIBELLES_POSTES_1">#REF!</definedName>
    <definedName name="P_Z_0_R_LIBELLES_POSTES_10">#REF!</definedName>
    <definedName name="P_Z_0_R_LIBELLES_POSTES_11">#REF!</definedName>
    <definedName name="P_Z_0_R_LIBELLES_POSTES_12">#REF!</definedName>
    <definedName name="P_Z_0_R_LIBELLES_POSTES_13">#REF!</definedName>
    <definedName name="P_Z_0_R_LIBELLES_POSTES_14">#REF!</definedName>
    <definedName name="P_Z_0_R_LIBELLES_POSTES_15">#REF!</definedName>
    <definedName name="P_Z_0_R_LIBELLES_POSTES_16">#REF!</definedName>
    <definedName name="P_Z_0_R_LIBELLES_POSTES_17">#REF!</definedName>
    <definedName name="P_Z_0_R_LIBELLES_POSTES_18">#REF!</definedName>
    <definedName name="P_Z_0_R_LIBELLES_POSTES_19">#REF!</definedName>
    <definedName name="P_Z_0_R_LIBELLES_POSTES_2">#REF!</definedName>
    <definedName name="P_Z_0_R_LIBELLES_POSTES_20">#REF!</definedName>
    <definedName name="P_Z_0_R_LIBELLES_POSTES_3">#REF!</definedName>
    <definedName name="P_Z_0_R_LIBELLES_POSTES_4">#REF!</definedName>
    <definedName name="P_Z_0_R_LIBELLES_POSTES_5">#REF!</definedName>
    <definedName name="P_Z_0_R_LIBELLES_POSTES_6">#REF!</definedName>
    <definedName name="P_Z_0_R_LIBELLES_POSTES_7">#REF!</definedName>
    <definedName name="P_Z_0_R_LIBELLES_POSTES_8">#REF!</definedName>
    <definedName name="P_Z_0_R_LIBELLES_POSTES_9">#REF!</definedName>
    <definedName name="P_Z_0_R_LIBELLES_SOUS_OPERATIONS">#REF!</definedName>
    <definedName name="P_Z_0_R_LIBELLES_SOUS_OPERATIONS_">#REF!</definedName>
    <definedName name="P_Z_0_R_LIBELLES_SOUS_OPERATIONS_1">#REF!</definedName>
    <definedName name="P_Z_0_R_LIBELLES_SOUS_OPERATIONS_10">#REF!</definedName>
    <definedName name="P_Z_0_R_LIBELLES_SOUS_OPERATIONS_11">#REF!</definedName>
    <definedName name="P_Z_0_R_LIBELLES_SOUS_OPERATIONS_12">#REF!</definedName>
    <definedName name="P_Z_0_R_LIBELLES_SOUS_OPERATIONS_13">#REF!</definedName>
    <definedName name="P_Z_0_R_LIBELLES_SOUS_OPERATIONS_14">#REF!</definedName>
    <definedName name="P_Z_0_R_LIBELLES_SOUS_OPERATIONS_15">#REF!</definedName>
    <definedName name="P_Z_0_R_LIBELLES_SOUS_OPERATIONS_16">#REF!</definedName>
    <definedName name="P_Z_0_R_LIBELLES_SOUS_OPERATIONS_17">#REF!</definedName>
    <definedName name="P_Z_0_R_LIBELLES_SOUS_OPERATIONS_18">#REF!</definedName>
    <definedName name="P_Z_0_R_LIBELLES_SOUS_OPERATIONS_19">#REF!</definedName>
    <definedName name="P_Z_0_R_LIBELLES_SOUS_OPERATIONS_2">#REF!</definedName>
    <definedName name="P_Z_0_R_LIBELLES_SOUS_OPERATIONS_20">#REF!</definedName>
    <definedName name="P_Z_0_R_LIBELLES_SOUS_OPERATIONS_3">#REF!</definedName>
    <definedName name="P_Z_0_R_LIBELLES_SOUS_OPERATIONS_4">#REF!</definedName>
    <definedName name="P_Z_0_R_LIBELLES_SOUS_OPERATIONS_5">#REF!</definedName>
    <definedName name="P_Z_0_R_LIBELLES_SOUS_OPERATIONS_6">#REF!</definedName>
    <definedName name="P_Z_0_R_LIBELLES_SOUS_OPERATIONS_7">#REF!</definedName>
    <definedName name="P_Z_0_R_LIBELLES_SOUS_OPERATIONS_8">#REF!</definedName>
    <definedName name="P_Z_0_R_LIBELLES_SOUS_OPERATIONS_9">#REF!</definedName>
    <definedName name="P_Z_0_R_LIBELLES_UNITES">#REF!</definedName>
    <definedName name="P_Z_0_R_LIBELLES_UNITES_1">#REF!</definedName>
    <definedName name="P_Z_0_R_LIBELLES_UNITES_10">#REF!</definedName>
    <definedName name="P_Z_0_R_LIBELLES_UNITES_11">#REF!</definedName>
    <definedName name="P_Z_0_R_LIBELLES_UNITES_12">#REF!</definedName>
    <definedName name="P_Z_0_R_LIBELLES_UNITES_13">#REF!</definedName>
    <definedName name="P_Z_0_R_LIBELLES_UNITES_14">#REF!</definedName>
    <definedName name="P_Z_0_R_LIBELLES_UNITES_15">#REF!</definedName>
    <definedName name="P_Z_0_R_LIBELLES_UNITES_16">#REF!</definedName>
    <definedName name="P_Z_0_R_LIBELLES_UNITES_17">#REF!</definedName>
    <definedName name="P_Z_0_R_LIBELLES_UNITES_18">#REF!</definedName>
    <definedName name="P_Z_0_R_LIBELLES_UNITES_19">#REF!</definedName>
    <definedName name="P_Z_0_R_LIBELLES_UNITES_2">#REF!</definedName>
    <definedName name="P_Z_0_R_LIBELLES_UNITES_20">#REF!</definedName>
    <definedName name="P_Z_0_R_LIBELLES_UNITES_3">#REF!</definedName>
    <definedName name="P_Z_0_R_LIBELLES_UNITES_4">#REF!</definedName>
    <definedName name="P_Z_0_R_LIBELLES_UNITES_5">#REF!</definedName>
    <definedName name="P_Z_0_R_LIBELLES_UNITES_6">#REF!</definedName>
    <definedName name="P_Z_0_R_LIBELLES_UNITES_7">#REF!</definedName>
    <definedName name="P_Z_0_R_LIBELLES_UNITES_8">#REF!</definedName>
    <definedName name="P_Z_0_R_LIBELLES_UNITES_9">#REF!</definedName>
    <definedName name="P_Z_1_B_COLONNE_COMMENTAIRE">#REF!</definedName>
    <definedName name="P_Z_1_B_COLONNE_COMMENTAIRE_ACTIVE">#REF!</definedName>
    <definedName name="P_Z_1_B_COLONNE_COMMENTAIRE_INDICATION">#REF!</definedName>
    <definedName name="P_Z_1_B_COLONNE_COMMENTAIRE_OBLIGATOIRE">#REF!</definedName>
    <definedName name="P_Z_1_B_COLONNE_COMMENTAIRE_SI_LIBELLE_STANDARD">#REF!</definedName>
    <definedName name="P_Z_1_B_COLONNE_CT_RAISONNABLE_FOURNISSEUR_2">#REF!</definedName>
    <definedName name="P_Z_1_B_COLONNE_CT_RAISONNABLE_FOURNISSEUR_2_INDICATION">#REF!</definedName>
    <definedName name="P_Z_1_B_COLONNE_CT_RAISONNABLE_FOURNISSEUR_3">#REF!</definedName>
    <definedName name="P_Z_1_B_COLONNE_CT_RAISONNABLE_FOURNISSEUR_3_INDICATION">#REF!</definedName>
    <definedName name="P_Z_1_B_COLONNE_CT_RAISONNABLE_JUSTIFICATIF_2">#REF!</definedName>
    <definedName name="P_Z_1_B_COLONNE_CT_RAISONNABLE_JUSTIFICATIF_2_INDICATION">#REF!</definedName>
    <definedName name="P_Z_1_B_COLONNE_CT_RAISONNABLE_JUSTIFICATIF_3">#REF!</definedName>
    <definedName name="P_Z_1_B_COLONNE_CT_RAISONNABLE_JUSTIFICATIF_3_INDICATION">#REF!</definedName>
    <definedName name="P_Z_1_B_COLONNE_CT_RAISONNABLE_MARCHE">#REF!</definedName>
    <definedName name="P_Z_1_B_COLONNE_CT_RAISONNABLE_MARCHE_INDICATION">#REF!</definedName>
    <definedName name="P_Z_1_B_COLONNE_CT_RAISONNABLE_MT_HT_2">#REF!</definedName>
    <definedName name="P_Z_1_B_COLONNE_CT_RAISONNABLE_MT_HT_2_INDICATION">#REF!</definedName>
    <definedName name="P_Z_1_B_COLONNE_CT_RAISONNABLE_MT_HT_3">#REF!</definedName>
    <definedName name="P_Z_1_B_COLONNE_CT_RAISONNABLE_MT_HT_3_INDICATION">#REF!</definedName>
    <definedName name="P_Z_1_B_COLONNE_CT_RAISONNABLE_MT_TVA_2">#REF!</definedName>
    <definedName name="P_Z_1_B_COLONNE_CT_RAISONNABLE_MT_TVA_2_INDICATION">#REF!</definedName>
    <definedName name="P_Z_1_B_COLONNE_CT_RAISONNABLE_MT_TVA_3">#REF!</definedName>
    <definedName name="P_Z_1_B_COLONNE_CT_RAISONNABLE_MT_TVA_3_INDICATION">#REF!</definedName>
    <definedName name="P_Z_1_B_COLONNE_DESCRIPTION">#REF!</definedName>
    <definedName name="P_Z_1_B_COLONNE_DESCRIPTION_INDICATION">#REF!</definedName>
    <definedName name="P_Z_1_B_COLONNE_FOURNISSEUR">#REF!</definedName>
    <definedName name="P_Z_1_B_COLONNE_FOURNISSEUR_INDICATION">#REF!</definedName>
    <definedName name="P_Z_1_B_COLONNE_JUSTIFICATIF">#REF!</definedName>
    <definedName name="P_Z_1_B_COLONNE_JUSTIFICATIF_INDICATION">#REF!</definedName>
    <definedName name="P_Z_1_B_COLONNE_MOTIFS_INELIGIBILITE_LIBELLE_STANDARD">#REF!</definedName>
    <definedName name="P_Z_1_B_COLONNE_MT_ELIGIBLE_LIBELLE_STANDARD">#REF!</definedName>
    <definedName name="P_Z_1_B_COLONNE_MT_INELIGIBLE_LIBELLE_STANDARD">#REF!</definedName>
    <definedName name="P_Z_1_B_COLONNE_MT_MAX_ACTIVE">#REF!</definedName>
    <definedName name="P_Z_1_B_COLONNE_MT_MAX_LIBELLE_STANDARD">#REF!</definedName>
    <definedName name="P_Z_1_B_COLONNE_MT_PRESENTE_HT">#REF!</definedName>
    <definedName name="P_Z_1_B_COLONNE_MT_PRESENTE_HT_INDICATION">#REF!</definedName>
    <definedName name="P_Z_1_B_COLONNE_MT_PRESENTE_TVA">#REF!</definedName>
    <definedName name="P_Z_1_B_COLONNE_MT_PRESENTE_TVA_INDICATION">#REF!</definedName>
    <definedName name="P_Z_1_B_COLONNE_MT_RAISONNABLE_LIBELLE_STANDARD">#REF!</definedName>
    <definedName name="P_Z_1_B_COLONNE_POSTE">#REF!</definedName>
    <definedName name="P_Z_1_B_COLONNE_POSTE_INDICATION">#REF!</definedName>
    <definedName name="P_Z_1_B_COLONNE_QUANTITE">#REF!</definedName>
    <definedName name="P_Z_1_B_COLONNE_QUANTITE_ACTIVE">#REF!</definedName>
    <definedName name="P_Z_1_B_COLONNE_QUANTITE_INDICATION">#REF!</definedName>
    <definedName name="P_Z_1_B_COLONNE_QUANTITE_OBLIGATOIRE">#REF!</definedName>
    <definedName name="P_Z_1_B_COLONNE_SOUS_OPERATION">#REF!</definedName>
    <definedName name="P_Z_1_B_COLONNE_SOUS_OPERATION_INDICATION">#REF!</definedName>
    <definedName name="P_Z_1_B_COLONNE_UNITE">#REF!</definedName>
    <definedName name="P_Z_1_B_COLONNE_UNITE_ACTIVE">#REF!</definedName>
    <definedName name="P_Z_1_B_COLONNE_UNITE_INDICATION">#REF!</definedName>
    <definedName name="P_Z_1_B_COLONNE_UNITE_OBLIGATOIRE">#REF!</definedName>
    <definedName name="P_Z_1_B_EXEMPLE_UTILISATION">#REF!</definedName>
    <definedName name="P_Z_1_B_INTITULE_DEPENSES_DEVIS_STANDARD">#REF!</definedName>
    <definedName name="P_Z_1_B_UFD">#REF!</definedName>
    <definedName name="P_Z_1_B_ULD">#REF!</definedName>
    <definedName name="P_Z_1_B_UTILISATION_FILTRE_DESCRIPTIONS">#REF!</definedName>
    <definedName name="P_Z_1_B_UTILISATION_FILTRE_POSTES">#REF!</definedName>
    <definedName name="P_Z_1_B_UTILISATION_FILTRE_SOUS_OPERATIONS">#REF!</definedName>
    <definedName name="P_Z_1_B_UTILISATION_FILTRE_UNITES">#REF!</definedName>
    <definedName name="P_Z_1_B_UTILISATION_LIBELLES_DESCRIPTIONS">#REF!</definedName>
    <definedName name="P_Z_1_N_COLONNE_COMMENTAIRE_INDICATION">#REF!</definedName>
    <definedName name="P_Z_1_N_COLONNE_COMMENTAIRE_INDICATION_STANDARD">#REF!</definedName>
    <definedName name="P_Z_1_N_COLONNE_COMMENTAIRE_SI_LIBELLE_DEFAUT">#REF!</definedName>
    <definedName name="P_Z_1_N_COLONNE_COMMENTAIRE_SI_LIBELLE_STANDARD">#REF!</definedName>
    <definedName name="P_Z_1_N_COLONNE_COMMENTAIRE_SPECIFIQUE">#REF!</definedName>
    <definedName name="P_Z_1_N_COLONNE_COMMENTAIRE_STANDARD">#REF!</definedName>
    <definedName name="P_Z_1_N_COLONNE_CT_RAISONNABLE_FOURNISSEUR_2_INDICATION">#REF!</definedName>
    <definedName name="P_Z_1_N_COLONNE_CT_RAISONNABLE_FOURNISSEUR_2_INDICATION_STANDARD">#REF!</definedName>
    <definedName name="P_Z_1_N_COLONNE_CT_RAISONNABLE_FOURNISSEUR_2_SPECIFIQUE">#REF!</definedName>
    <definedName name="P_Z_1_N_COLONNE_CT_RAISONNABLE_FOURNISSEUR_2_STANDARD">#REF!</definedName>
    <definedName name="P_Z_1_N_COLONNE_CT_RAISONNABLE_FOURNISSEUR_3_INDICATION">#REF!</definedName>
    <definedName name="P_Z_1_N_COLONNE_CT_RAISONNABLE_FOURNISSEUR_3_INDICATION_STANDARD">#REF!</definedName>
    <definedName name="P_Z_1_N_COLONNE_CT_RAISONNABLE_FOURNISSEUR_3_SPECIFIQUE">#REF!</definedName>
    <definedName name="P_Z_1_N_COLONNE_CT_RAISONNABLE_FOURNISSEUR_3_STANDARD">#REF!</definedName>
    <definedName name="P_Z_1_N_COLONNE_CT_RAISONNABLE_JUSTIFICATIF_2_INDICATION">#REF!</definedName>
    <definedName name="P_Z_1_N_COLONNE_CT_RAISONNABLE_JUSTIFICATIF_2_INDICATION_STANDARD">#REF!</definedName>
    <definedName name="P_Z_1_N_COLONNE_CT_RAISONNABLE_JUSTIFICATIF_2_SPECIFIQUE">#REF!</definedName>
    <definedName name="P_Z_1_N_COLONNE_CT_RAISONNABLE_JUSTIFICATIF_2_STANDARD">#REF!</definedName>
    <definedName name="P_Z_1_N_COLONNE_CT_RAISONNABLE_JUSTIFICATIF_3_INDICATION">#REF!</definedName>
    <definedName name="P_Z_1_N_COLONNE_CT_RAISONNABLE_JUSTIFICATIF_3_INDICATION_STANDARD">#REF!</definedName>
    <definedName name="P_Z_1_N_COLONNE_CT_RAISONNABLE_JUSTIFICATIF_3_SPECIFIQUE">#REF!</definedName>
    <definedName name="P_Z_1_N_COLONNE_CT_RAISONNABLE_JUSTIFICATIF_3_STANDARD">#REF!</definedName>
    <definedName name="P_Z_1_N_COLONNE_CT_RAISONNABLE_MARCHE_INDICATION">#REF!</definedName>
    <definedName name="P_Z_1_N_COLONNE_CT_RAISONNABLE_MARCHE_INDICATION_STANDARD">#REF!</definedName>
    <definedName name="P_Z_1_N_COLONNE_CT_RAISONNABLE_MARCHE_SPECIFIQUE">#REF!</definedName>
    <definedName name="P_Z_1_N_COLONNE_CT_RAISONNABLE_MARCHE_STANDARD">#REF!</definedName>
    <definedName name="P_Z_1_N_COLONNE_CT_RAISONNABLE_MT_HT_2_INDICATION">#REF!</definedName>
    <definedName name="P_Z_1_N_COLONNE_CT_RAISONNABLE_MT_HT_2_INDICATION_STANDARD">#REF!</definedName>
    <definedName name="P_Z_1_N_COLONNE_CT_RAISONNABLE_MT_HT_2_SPECIFIQUE">#REF!</definedName>
    <definedName name="P_Z_1_N_COLONNE_CT_RAISONNABLE_MT_HT_2_STANDARD">#REF!</definedName>
    <definedName name="P_Z_1_N_COLONNE_CT_RAISONNABLE_MT_HT_3_INDICATION">#REF!</definedName>
    <definedName name="P_Z_1_N_COLONNE_CT_RAISONNABLE_MT_HT_3_INDICATION_STANDARD">#REF!</definedName>
    <definedName name="P_Z_1_N_COLONNE_CT_RAISONNABLE_MT_HT_3_SPECIFIQUE">#REF!</definedName>
    <definedName name="P_Z_1_N_COLONNE_CT_RAISONNABLE_MT_HT_3_STANDARD">#REF!</definedName>
    <definedName name="P_Z_1_N_COLONNE_CT_RAISONNABLE_MT_TVA_2_INDICATION">#REF!</definedName>
    <definedName name="P_Z_1_N_COLONNE_CT_RAISONNABLE_MT_TVA_2_INDICATION_STANDARD">#REF!</definedName>
    <definedName name="P_Z_1_N_COLONNE_CT_RAISONNABLE_MT_TVA_2_SPECIFIQUE">#REF!</definedName>
    <definedName name="P_Z_1_N_COLONNE_CT_RAISONNABLE_MT_TVA_2_STANDARD">#REF!</definedName>
    <definedName name="P_Z_1_N_COLONNE_CT_RAISONNABLE_MT_TVA_3_INDICATION">#REF!</definedName>
    <definedName name="P_Z_1_N_COLONNE_CT_RAISONNABLE_MT_TVA_3_INDICATION_STANDARD">#REF!</definedName>
    <definedName name="P_Z_1_N_COLONNE_CT_RAISONNABLE_MT_TVA_3_SPECIFIQUE">#REF!</definedName>
    <definedName name="P_Z_1_N_COLONNE_CT_RAISONNABLE_MT_TVA_3_STANDARD">#REF!</definedName>
    <definedName name="P_Z_1_N_COLONNE_DESCRIPTION_INDICATION">#REF!</definedName>
    <definedName name="P_Z_1_N_COLONNE_DESCRIPTION_INDICATION_STANDARD">#REF!</definedName>
    <definedName name="P_Z_1_N_COLONNE_DESCRIPTION_SPECIFIQUE">#REF!</definedName>
    <definedName name="P_Z_1_N_COLONNE_DESCRIPTION_STANDARD">#REF!</definedName>
    <definedName name="P_Z_1_N_COLONNE_FOURNISSEUR_INDICATION">#REF!</definedName>
    <definedName name="P_Z_1_N_COLONNE_FOURNISSEUR_INDICATION_STANDARD">#REF!</definedName>
    <definedName name="P_Z_1_N_COLONNE_FOURNISSEUR_SPECIFIQUE">#REF!</definedName>
    <definedName name="P_Z_1_N_COLONNE_FOURNISSEUR_STANDARD">#REF!</definedName>
    <definedName name="P_Z_1_N_COLONNE_JUSTIFICATIF_INDICATION">#REF!</definedName>
    <definedName name="P_Z_1_N_COLONNE_JUSTIFICATIF_INDICATION_STANDARD">#REF!</definedName>
    <definedName name="P_Z_1_N_COLONNE_JUSTIFICATIF_SPECIFIQUE">#REF!</definedName>
    <definedName name="P_Z_1_N_COLONNE_JUSTIFICATIF_STANDARD">#REF!</definedName>
    <definedName name="P_Z_1_N_COLONNE_MOTIFS_INELIGIBILITE_LIBELLE_DEFAUT">#REF!</definedName>
    <definedName name="P_Z_1_N_COLONNE_MOTIFS_INELIGIBILITE_LIBELLE_STANDARD">#REF!</definedName>
    <definedName name="P_Z_1_N_COLONNE_MT_ELIGIBLE_LIBELLE_DEFAUT">#REF!</definedName>
    <definedName name="P_Z_1_N_COLONNE_MT_ELIGIBLE_LIBELLE_STANDARD">#REF!</definedName>
    <definedName name="P_Z_1_N_COLONNE_MT_INELIGIBLE_LIBELLE_DEFAUT">#REF!</definedName>
    <definedName name="P_Z_1_N_COLONNE_MT_INELIGIBLE_LIBELLE_STANDARD">#REF!</definedName>
    <definedName name="P_Z_1_N_COLONNE_MT_MAX_LIBELLE_DEFAUT">#REF!</definedName>
    <definedName name="P_Z_1_N_COLONNE_MT_MAX_LIBELLE_STANDARD">#REF!</definedName>
    <definedName name="P_Z_1_N_COLONNE_MT_PRESENTE_HT_INDICATION">#REF!</definedName>
    <definedName name="P_Z_1_N_COLONNE_MT_PRESENTE_HT_INDICATION_STANDARD">#REF!</definedName>
    <definedName name="P_Z_1_N_COLONNE_MT_PRESENTE_HT_SPECIFIQUE">#REF!</definedName>
    <definedName name="P_Z_1_N_COLONNE_MT_PRESENTE_HT_STANDARD">#REF!</definedName>
    <definedName name="P_Z_1_N_COLONNE_MT_PRESENTE_TVA_INDICATION">#REF!</definedName>
    <definedName name="P_Z_1_N_COLONNE_MT_PRESENTE_TVA_INDICATION_STANDARD">#REF!</definedName>
    <definedName name="P_Z_1_N_COLONNE_MT_PRESENTE_TVA_SPECIFIQUE">#REF!</definedName>
    <definedName name="P_Z_1_N_COLONNE_MT_PRESENTE_TVA_STANDARD">#REF!</definedName>
    <definedName name="P_Z_1_N_COLONNE_MT_RAISONNABLE_DEFAUT">#REF!</definedName>
    <definedName name="P_Z_1_N_COLONNE_MT_RAISONNABLE_STANDARD">#REF!</definedName>
    <definedName name="P_Z_1_N_COLONNE_POSTE_INDICATION">#REF!</definedName>
    <definedName name="P_Z_1_N_COLONNE_POSTE_INDICATION_STANDARD">#REF!</definedName>
    <definedName name="P_Z_1_N_COLONNE_POSTE_SPECIFIQUE">#REF!</definedName>
    <definedName name="P_Z_1_N_COLONNE_POSTE_STANDARD">#REF!</definedName>
    <definedName name="P_Z_1_N_COLONNE_QUANTITE_INDICATION">#REF!</definedName>
    <definedName name="P_Z_1_N_COLONNE_QUANTITE_INDICATION_STANDARD">#REF!</definedName>
    <definedName name="P_Z_1_N_COLONNE_QUANTITE_SPECIFIQUE">#REF!</definedName>
    <definedName name="P_Z_1_N_COLONNE_QUANTITE_STANDARD">#REF!</definedName>
    <definedName name="P_Z_1_N_COLONNE_SOUS_OPERATION_INDICATION">#REF!</definedName>
    <definedName name="P_Z_1_N_COLONNE_SOUS_OPERATION_INDICATION_STANDARD">#REF!</definedName>
    <definedName name="P_Z_1_N_COLONNE_SOUS_OPERATION_SPECIFIQUE">#REF!</definedName>
    <definedName name="P_Z_1_N_COLONNE_SOUS_OPERATION_STANDARD">#REF!</definedName>
    <definedName name="P_Z_1_N_COLONNE_UNITE_INDICATION">#REF!</definedName>
    <definedName name="P_Z_1_N_COLONNE_UNITE_INDICATION_STANDARD">#REF!</definedName>
    <definedName name="P_Z_1_N_COLONNE_UNITE_SPECIFIQUE">#REF!</definedName>
    <definedName name="P_Z_1_N_COLONNE_UNITE_STANDARD">#REF!</definedName>
    <definedName name="P_Z_1_N_CONSIGNE_DEPENSES_DEVIS">#REF!</definedName>
    <definedName name="P_Z_1_N_EXEMPLE_COMMENTAIRE">#REF!</definedName>
    <definedName name="P_Z_1_N_EXEMPLE_CT_RAISONNABLE_FOURNISSEUR_2">#REF!</definedName>
    <definedName name="P_Z_1_N_EXEMPLE_CT_RAISONNABLE_FOURNISSEUR_3">#REF!</definedName>
    <definedName name="P_Z_1_N_EXEMPLE_CT_RAISONNABLE_JUSTIFICATIF_2">#REF!</definedName>
    <definedName name="P_Z_1_N_EXEMPLE_CT_RAISONNABLE_JUSTIFICATIF_3">#REF!</definedName>
    <definedName name="P_Z_1_N_EXEMPLE_CT_RAISONNABLE_MARCHE">#REF!</definedName>
    <definedName name="P_Z_1_N_EXEMPLE_CT_RAISONNABLE_MT_HT_2">#REF!</definedName>
    <definedName name="P_Z_1_N_EXEMPLE_CT_RAISONNABLE_MT_HT_3">#REF!</definedName>
    <definedName name="P_Z_1_N_EXEMPLE_CT_RAISONNABLE_MT_TVA_2">#REF!</definedName>
    <definedName name="P_Z_1_N_EXEMPLE_CT_RAISONNABLE_MT_TVA_3">#REF!</definedName>
    <definedName name="P_Z_1_N_EXEMPLE_DESCRIPTION">#REF!</definedName>
    <definedName name="P_Z_1_N_EXEMPLE_FOURNISSEUR">#REF!</definedName>
    <definedName name="P_Z_1_N_EXEMPLE_JUSTIFICATIF">#REF!</definedName>
    <definedName name="P_Z_1_N_EXEMPLE_MT_PRESENTE_HT">#REF!</definedName>
    <definedName name="P_Z_1_N_EXEMPLE_MT_PRESENTE_TVA">#REF!</definedName>
    <definedName name="P_Z_1_N_EXEMPLE_POSTE">#REF!</definedName>
    <definedName name="P_Z_1_N_EXEMPLE_QUANTITE">#REF!</definedName>
    <definedName name="P_Z_1_N_EXEMPLE_SOUS_OPERATION">#REF!</definedName>
    <definedName name="P_Z_1_N_EXEMPLE_UNITE">#REF!</definedName>
    <definedName name="P_Z_1_N_INTITULE_DEPENSES_DEVIS_DEFAUT">#REF!</definedName>
    <definedName name="P_Z_1_N_INTITULE_DEPENSES_DEVIS_STANDARD">#REF!</definedName>
    <definedName name="P_Z_1_R_LIBELLES_DESCRIPTIONS">#REF!</definedName>
    <definedName name="P_Z_1_R_LIBELLES_DESCRIPTIONS_1">#REF!</definedName>
    <definedName name="P_Z_1_R_LIBELLES_DESCRIPTIONS_10">#REF!</definedName>
    <definedName name="P_Z_1_R_LIBELLES_DESCRIPTIONS_11">#REF!</definedName>
    <definedName name="P_Z_1_R_LIBELLES_DESCRIPTIONS_12">#REF!</definedName>
    <definedName name="P_Z_1_R_LIBELLES_DESCRIPTIONS_13">#REF!</definedName>
    <definedName name="P_Z_1_R_LIBELLES_DESCRIPTIONS_14">#REF!</definedName>
    <definedName name="P_Z_1_R_LIBELLES_DESCRIPTIONS_15">#REF!</definedName>
    <definedName name="P_Z_1_R_LIBELLES_DESCRIPTIONS_16">#REF!</definedName>
    <definedName name="P_Z_1_R_LIBELLES_DESCRIPTIONS_17">#REF!</definedName>
    <definedName name="P_Z_1_R_LIBELLES_DESCRIPTIONS_18">#REF!</definedName>
    <definedName name="P_Z_1_R_LIBELLES_DESCRIPTIONS_19">#REF!</definedName>
    <definedName name="P_Z_1_R_LIBELLES_DESCRIPTIONS_2">#REF!</definedName>
    <definedName name="P_Z_1_R_LIBELLES_DESCRIPTIONS_20">#REF!</definedName>
    <definedName name="P_Z_1_R_LIBELLES_DESCRIPTIONS_3">#REF!</definedName>
    <definedName name="P_Z_1_R_LIBELLES_DESCRIPTIONS_4">#REF!</definedName>
    <definedName name="P_Z_1_R_LIBELLES_DESCRIPTIONS_5">#REF!</definedName>
    <definedName name="P_Z_1_R_LIBELLES_DESCRIPTIONS_6">#REF!</definedName>
    <definedName name="P_Z_1_R_LIBELLES_DESCRIPTIONS_7">#REF!</definedName>
    <definedName name="P_Z_1_R_LIBELLES_DESCRIPTIONS_8">#REF!</definedName>
    <definedName name="P_Z_1_R_LIBELLES_DESCRIPTIONS_9">#REF!</definedName>
    <definedName name="P_Z_1_R_LIBELLES_POSTES">#REF!</definedName>
    <definedName name="P_Z_1_R_LIBELLES_POSTES_1">#REF!</definedName>
    <definedName name="P_Z_1_R_LIBELLES_POSTES_10">#REF!</definedName>
    <definedName name="P_Z_1_R_LIBELLES_POSTES_11">#REF!</definedName>
    <definedName name="P_Z_1_R_LIBELLES_POSTES_12">#REF!</definedName>
    <definedName name="P_Z_1_R_LIBELLES_POSTES_13">#REF!</definedName>
    <definedName name="P_Z_1_R_LIBELLES_POSTES_14">#REF!</definedName>
    <definedName name="P_Z_1_R_LIBELLES_POSTES_15">#REF!</definedName>
    <definedName name="P_Z_1_R_LIBELLES_POSTES_16">#REF!</definedName>
    <definedName name="P_Z_1_R_LIBELLES_POSTES_17">#REF!</definedName>
    <definedName name="P_Z_1_R_LIBELLES_POSTES_18">#REF!</definedName>
    <definedName name="P_Z_1_R_LIBELLES_POSTES_19">#REF!</definedName>
    <definedName name="P_Z_1_R_LIBELLES_POSTES_2">#REF!</definedName>
    <definedName name="P_Z_1_R_LIBELLES_POSTES_20">#REF!</definedName>
    <definedName name="P_Z_1_R_LIBELLES_POSTES_3">#REF!</definedName>
    <definedName name="P_Z_1_R_LIBELLES_POSTES_4">#REF!</definedName>
    <definedName name="P_Z_1_R_LIBELLES_POSTES_5">#REF!</definedName>
    <definedName name="P_Z_1_R_LIBELLES_POSTES_6">#REF!</definedName>
    <definedName name="P_Z_1_R_LIBELLES_POSTES_7">#REF!</definedName>
    <definedName name="P_Z_1_R_LIBELLES_POSTES_8">#REF!</definedName>
    <definedName name="P_Z_1_R_LIBELLES_POSTES_9">#REF!</definedName>
    <definedName name="P_Z_1_R_LIBELLES_SOUS_OPERATIONS">#REF!</definedName>
    <definedName name="P_Z_1_R_LIBELLES_SOUS_OPERATIONS_1">#REF!</definedName>
    <definedName name="P_Z_1_R_LIBELLES_SOUS_OPERATIONS_10">#REF!</definedName>
    <definedName name="P_Z_1_R_LIBELLES_SOUS_OPERATIONS_11">#REF!</definedName>
    <definedName name="P_Z_1_R_LIBELLES_SOUS_OPERATIONS_12">#REF!</definedName>
    <definedName name="P_Z_1_R_LIBELLES_SOUS_OPERATIONS_13">#REF!</definedName>
    <definedName name="P_Z_1_R_LIBELLES_SOUS_OPERATIONS_14">#REF!</definedName>
    <definedName name="P_Z_1_R_LIBELLES_SOUS_OPERATIONS_15">#REF!</definedName>
    <definedName name="P_Z_1_R_LIBELLES_SOUS_OPERATIONS_16">#REF!</definedName>
    <definedName name="P_Z_1_R_LIBELLES_SOUS_OPERATIONS_17">#REF!</definedName>
    <definedName name="P_Z_1_R_LIBELLES_SOUS_OPERATIONS_18">#REF!</definedName>
    <definedName name="P_Z_1_R_LIBELLES_SOUS_OPERATIONS_19">#REF!</definedName>
    <definedName name="P_Z_1_R_LIBELLES_SOUS_OPERATIONS_2">#REF!</definedName>
    <definedName name="P_Z_1_R_LIBELLES_SOUS_OPERATIONS_20">#REF!</definedName>
    <definedName name="P_Z_1_R_LIBELLES_SOUS_OPERATIONS_3">#REF!</definedName>
    <definedName name="P_Z_1_R_LIBELLES_SOUS_OPERATIONS_4">#REF!</definedName>
    <definedName name="P_Z_1_R_LIBELLES_SOUS_OPERATIONS_5">#REF!</definedName>
    <definedName name="P_Z_1_R_LIBELLES_SOUS_OPERATIONS_6">#REF!</definedName>
    <definedName name="P_Z_1_R_LIBELLES_SOUS_OPERATIONS_7">#REF!</definedName>
    <definedName name="P_Z_1_R_LIBELLES_SOUS_OPERATIONS_8">#REF!</definedName>
    <definedName name="P_Z_1_R_LIBELLES_SOUS_OPERATIONS_9">#REF!</definedName>
    <definedName name="P_Z_1_R_LIBELLES_UNITES">#REF!</definedName>
    <definedName name="P_Z_1_R_LIBELLES_UNITES_1">#REF!</definedName>
    <definedName name="P_Z_1_R_LIBELLES_UNITES_10">#REF!</definedName>
    <definedName name="P_Z_1_R_LIBELLES_UNITES_11">#REF!</definedName>
    <definedName name="P_Z_1_R_LIBELLES_UNITES_12">#REF!</definedName>
    <definedName name="P_Z_1_R_LIBELLES_UNITES_13">#REF!</definedName>
    <definedName name="P_Z_1_R_LIBELLES_UNITES_14">#REF!</definedName>
    <definedName name="P_Z_1_R_LIBELLES_UNITES_15">#REF!</definedName>
    <definedName name="P_Z_1_R_LIBELLES_UNITES_16">#REF!</definedName>
    <definedName name="P_Z_1_R_LIBELLES_UNITES_17">#REF!</definedName>
    <definedName name="P_Z_1_R_LIBELLES_UNITES_18">#REF!</definedName>
    <definedName name="P_Z_1_R_LIBELLES_UNITES_19">#REF!</definedName>
    <definedName name="P_Z_1_R_LIBELLES_UNITES_2">#REF!</definedName>
    <definedName name="P_Z_1_R_LIBELLES_UNITES_20">#REF!</definedName>
    <definedName name="P_Z_1_R_LIBELLES_UNITES_3">#REF!</definedName>
    <definedName name="P_Z_1_R_LIBELLES_UNITES_4">#REF!</definedName>
    <definedName name="P_Z_1_R_LIBELLES_UNITES_5">#REF!</definedName>
    <definedName name="P_Z_1_R_LIBELLES_UNITES_6">#REF!</definedName>
    <definedName name="P_Z_1_R_LIBELLES_UNITES_7">#REF!</definedName>
    <definedName name="P_Z_1_R_LIBELLES_UNITES_8">#REF!</definedName>
    <definedName name="P_Z_1_R_LIBELLES_UNITES_9">#REF!</definedName>
    <definedName name="P_Z_4_B_COLONNE_COMMENTAIRE">#REF!</definedName>
    <definedName name="P_Z_4_B_COLONNE_COMMENTAIRE_ACTIVE">#REF!</definedName>
    <definedName name="P_Z_4_B_COLONNE_COMMENTAIRE_INDICATION">#REF!</definedName>
    <definedName name="P_Z_4_B_COLONNE_COMMENTAIRE_OBLIGATOIRE">#REF!</definedName>
    <definedName name="P_Z_4_B_COLONNE_COMMENTAIRE_SI_LIBELLE_STANDARD">#REF!</definedName>
    <definedName name="P_Z_4_B_COLONNE_COUT">#REF!</definedName>
    <definedName name="P_Z_4_B_COLONNE_COUT_ELIGIBLE_LIBELLE_STANDARD">#REF!</definedName>
    <definedName name="P_Z_4_B_COLONNE_COUT_INDICATION">#REF!</definedName>
    <definedName name="P_Z_4_B_COLONNE_COUT_RAISONNABLE_LIBELLE_STANDARD">#REF!</definedName>
    <definedName name="P_Z_4_B_COLONNE_DESCRIPTION">#REF!</definedName>
    <definedName name="P_Z_4_B_COLONNE_DESCRIPTION_INDICATION">#REF!</definedName>
    <definedName name="P_Z_4_B_COLONNE_INTERVENANT">#REF!</definedName>
    <definedName name="P_Z_4_B_COLONNE_INTERVENANT_INDICATION">#REF!</definedName>
    <definedName name="P_Z_4_B_COLONNE_JUSTIFICATIF">#REF!</definedName>
    <definedName name="P_Z_4_B_COLONNE_JUSTIFICATIF_INDICATION">#REF!</definedName>
    <definedName name="P_Z_4_B_COLONNE_MOTIFS_INELIGIBILITE_LIBELLE_STANDARD">#REF!</definedName>
    <definedName name="P_Z_4_B_COLONNE_MT_ELIGIBLE_LIBELLE_STANDARD">#REF!</definedName>
    <definedName name="P_Z_4_B_COLONNE_MT_MAX_ACTIVE">#REF!</definedName>
    <definedName name="P_Z_4_B_COLONNE_MT_MAX_LIBELLE_STANDARD">#REF!</definedName>
    <definedName name="P_Z_4_B_COLONNE_MT_PRESENTE">#REF!</definedName>
    <definedName name="P_Z_4_B_COLONNE_MT_PRESENTE_INDICATION">#REF!</definedName>
    <definedName name="P_Z_4_B_COLONNE_MT_RAISONNABLE_LIBELLE_STANDARD">#REF!</definedName>
    <definedName name="P_Z_4_B_COLONNE_POSTE">#REF!</definedName>
    <definedName name="P_Z_4_B_COLONNE_POSTE_INDICATION">#REF!</definedName>
    <definedName name="P_Z_4_B_COLONNE_QUALIFICATION">#REF!</definedName>
    <definedName name="P_Z_4_B_COLONNE_QUALIFICATION_ACTIVE">#REF!</definedName>
    <definedName name="P_Z_4_B_COLONNE_QUALIFICATION_INDICATION">#REF!</definedName>
    <definedName name="P_Z_4_B_COLONNE_QUALIFICATION_OBLIGATOIRE">#REF!</definedName>
    <definedName name="P_Z_4_B_COLONNE_SOUS_OPERATION">#REF!</definedName>
    <definedName name="P_Z_4_B_COLONNE_SOUS_OPERATION_INDICATION">#REF!</definedName>
    <definedName name="P_Z_4_B_COLONNE_TEMPS_OPERATION">#REF!</definedName>
    <definedName name="P_Z_4_B_COLONNE_TEMPS_OPERATION_ELIGIBLE_LIBELLE_STANDARD">#REF!</definedName>
    <definedName name="P_Z_4_B_COLONNE_TEMPS_OPERATION_INDICATION">#REF!</definedName>
    <definedName name="P_Z_4_B_COLONNE_TEMPS_OPERATION_RAISONNABLE_LIBELLE_STANDARD">#REF!</definedName>
    <definedName name="P_Z_4_B_COLONNE_TEMPS_PERIODE">#REF!</definedName>
    <definedName name="P_Z_4_B_COLONNE_TEMPS_PERIODE_ELIGIBLE_LIBELLE_STANDARD">#REF!</definedName>
    <definedName name="P_Z_4_B_COLONNE_TEMPS_PERIODE_INDICATION">#REF!</definedName>
    <definedName name="P_Z_4_B_COLONNE_TEMPS_PERIODE_RAISONNABLE_LIBELLE_STANDARD">#REF!</definedName>
    <definedName name="P_Z_4_B_COLONNE_UNITE">#REF!</definedName>
    <definedName name="P_Z_4_B_COLONNE_UNITE_ELIGIBLE_LIBELLE_STANDARD">#REF!</definedName>
    <definedName name="P_Z_4_B_COLONNE_UNITE_INDICATION">#REF!</definedName>
    <definedName name="P_Z_4_B_EXEMPLE_UTILISATION">#REF!</definedName>
    <definedName name="P_Z_4_B_INTITULE_DEPENSES_REMUNERATION_STANDARD">#REF!</definedName>
    <definedName name="P_Z_4_B_UFD">#REF!</definedName>
    <definedName name="P_Z_4_B_ULD">#REF!</definedName>
    <definedName name="P_Z_4_B_UTILISATION_FILTRE_POSTES">#REF!</definedName>
    <definedName name="P_Z_4_B_UTILISATION_FILTRE_SOUS_OPERATIONS">#REF!</definedName>
    <definedName name="P_Z_4_B_UTILISATION_FILTRE_UNITES">#REF!</definedName>
    <definedName name="P_Z_4_N_COLONNE_COMMENTAIRE_INDICATION_SPECIFIQUE">#REF!</definedName>
    <definedName name="P_Z_4_N_COLONNE_COMMENTAIRE_INDICATION_STANDARD">#REF!</definedName>
    <definedName name="P_Z_4_N_COLONNE_COMMENTAIRE_SI_LIBELLE_DEFAUT">#REF!</definedName>
    <definedName name="P_Z_4_N_COLONNE_COMMENTAIRE_SI_LIBELLE_SPECIFIQUE">#REF!</definedName>
    <definedName name="P_Z_4_N_COLONNE_COMMENTAIRE_SPECIFIQUE">#REF!</definedName>
    <definedName name="P_Z_4_N_COLONNE_COMMENTAIRE_STANDARD">#REF!</definedName>
    <definedName name="P_Z_4_N_COLONNE_COUT_ELIGIBLE_LIBELLE_DEFAUT">#REF!</definedName>
    <definedName name="P_Z_4_N_COLONNE_COUT_ELIGIBLE_LIBELLE_SPECIFIQUE">#REF!</definedName>
    <definedName name="P_Z_4_N_COLONNE_COUT_INDICATION_SPECIFIQUE">#REF!</definedName>
    <definedName name="P_Z_4_N_COLONNE_COUT_INDICATION_STANDARD">#REF!</definedName>
    <definedName name="P_Z_4_N_COLONNE_COUT_RAISONNABLE_LIBELLE_DEFAUT">#REF!</definedName>
    <definedName name="P_Z_4_N_COLONNE_COUT_RAISONNABLE_LIBELLE_SPECIFIQUE">#REF!</definedName>
    <definedName name="P_Z_4_N_COLONNE_COUT_SPECIFIQUE">#REF!</definedName>
    <definedName name="P_Z_4_N_COLONNE_COUT_STANDARD">#REF!</definedName>
    <definedName name="P_Z_4_N_COLONNE_DESCRIPTION_INDICATION_SPECIFIQUE">#REF!</definedName>
    <definedName name="P_Z_4_N_COLONNE_DESCRIPTION_INDICATION_STANDARD">#REF!</definedName>
    <definedName name="P_Z_4_N_COLONNE_DESCRIPTION_SPECIFIQUE">#REF!</definedName>
    <definedName name="P_Z_4_N_COLONNE_DESCRIPTION_STANDARD">#REF!</definedName>
    <definedName name="P_Z_4_N_COLONNE_INTERVENANT_INDICATION_SPECIFIQUE">#REF!</definedName>
    <definedName name="P_Z_4_N_COLONNE_INTERVENANT_INDICATION_STANDARD">#REF!</definedName>
    <definedName name="P_Z_4_N_COLONNE_INTERVENANT_SPECIFIQUE">#REF!</definedName>
    <definedName name="P_Z_4_N_COLONNE_INTERVENANT_STANDARD">#REF!</definedName>
    <definedName name="P_Z_4_N_COLONNE_JUSTIFICATIF_INDICATION_SPECIFIQUE">#REF!</definedName>
    <definedName name="P_Z_4_N_COLONNE_JUSTIFICATIF_INDICATION_STANDARD">#REF!</definedName>
    <definedName name="P_Z_4_N_COLONNE_JUSTIFICATIF_SPECIFIQUE">#REF!</definedName>
    <definedName name="P_Z_4_N_COLONNE_JUSTIFICATIF_STANDARD">#REF!</definedName>
    <definedName name="P_Z_4_N_COLONNE_MOTIFS_INELIGIBILITE_LIBELLE_DEFAUT">#REF!</definedName>
    <definedName name="P_Z_4_N_COLONNE_MOTIFS_INELIGIBILITE_LIBELLE_SPECIFIQUE">#REF!</definedName>
    <definedName name="P_Z_4_N_COLONNE_MT_ELIGIBLE_LIBELLE_DEFAUT">#REF!</definedName>
    <definedName name="P_Z_4_N_COLONNE_MT_ELIGIBLE_LIBELLE_SPECIFIQUE">#REF!</definedName>
    <definedName name="P_Z_4_N_COLONNE_MT_MAX_LIBELLE_DEFAUT">#REF!</definedName>
    <definedName name="P_Z_4_N_COLONNE_MT_MAX_LIBELLE_SPECIFIQUE">#REF!</definedName>
    <definedName name="P_Z_4_N_COLONNE_MT_PRESENTE_INDICATION_SPECIFIQUE">#REF!</definedName>
    <definedName name="P_Z_4_N_COLONNE_MT_PRESENTE_INDICATION_STANDARD">#REF!</definedName>
    <definedName name="P_Z_4_N_COLONNE_MT_PRESENTE_SPECIFIQUE">#REF!</definedName>
    <definedName name="P_Z_4_N_COLONNE_MT_PRESENTE_STANDARD">#REF!</definedName>
    <definedName name="P_Z_4_N_COLONNE_MT_RAISONNABLE_LIBELLE_DEFAUT">#REF!</definedName>
    <definedName name="P_Z_4_N_COLONNE_MT_RAISONNABLE_LIBELLE_SPECIFIQUE">#REF!</definedName>
    <definedName name="P_Z_4_N_COLONNE_POSTE_INDICATION_SPECIFIQUE">#REF!</definedName>
    <definedName name="P_Z_4_N_COLONNE_POSTE_INDICATION_STANDARD">#REF!</definedName>
    <definedName name="P_Z_4_N_COLONNE_POSTE_SPECIFIQUE">#REF!</definedName>
    <definedName name="P_Z_4_N_COLONNE_POSTE_STANDARD">#REF!</definedName>
    <definedName name="P_Z_4_N_COLONNE_QUALIFICATION_INDICATION_SPECIFIQUE">#REF!</definedName>
    <definedName name="P_Z_4_N_COLONNE_QUALIFICATION_INDICATION_STANDARD">#REF!</definedName>
    <definedName name="P_Z_4_N_COLONNE_QUALIFICATION_SPECIFIQUE">#REF!</definedName>
    <definedName name="P_Z_4_N_COLONNE_QUALIFICATION_STANDARD">#REF!</definedName>
    <definedName name="P_Z_4_N_COLONNE_SOUS_OPERATION_INDICATION_SPECIFIQUE">#REF!</definedName>
    <definedName name="P_Z_4_N_COLONNE_SOUS_OPERATION_INDICATION_STANDARD">#REF!</definedName>
    <definedName name="P_Z_4_N_COLONNE_SOUS_OPERATION_SPECIFIQUE">#REF!</definedName>
    <definedName name="P_Z_4_N_COLONNE_SOUS_OPERATION_STANDARD">#REF!</definedName>
    <definedName name="P_Z_4_N_COLONNE_TEMPS_OPERATION_ELIGIBLE_LIBELLE_DEFAUT">#REF!</definedName>
    <definedName name="P_Z_4_N_COLONNE_TEMPS_OPERATION_ELIGIBLE_LIBELLE_SPECIFIQUE">#REF!</definedName>
    <definedName name="P_Z_4_N_COLONNE_TEMPS_OPERATION_INDICATION_SPECIFIQUE">#REF!</definedName>
    <definedName name="P_Z_4_N_COLONNE_TEMPS_OPERATION_INDICATION_STANDARD">#REF!</definedName>
    <definedName name="P_Z_4_N_COLONNE_TEMPS_OPERATION_RAISONNABLE_LIBELLE_DEFAUT">#REF!</definedName>
    <definedName name="P_Z_4_N_COLONNE_TEMPS_OPERATION_RAISONNABLE_LIBELLE_SPECIFIQUE">#REF!</definedName>
    <definedName name="P_Z_4_N_COLONNE_TEMPS_OPERATION_SPECIFIQUE">#REF!</definedName>
    <definedName name="P_Z_4_N_COLONNE_TEMPS_OPERATION_STANDARD">#REF!</definedName>
    <definedName name="P_Z_4_N_COLONNE_TEMPS_PERIODE_ELIGIBLE_LIBELLE_DEFAUT">#REF!</definedName>
    <definedName name="P_Z_4_N_COLONNE_TEMPS_PERIODE_ELIGIBLE_LIBELLE_SPECIFIQUE">#REF!</definedName>
    <definedName name="P_Z_4_N_COLONNE_TEMPS_PERIODE_INDICATION_SPECIFIQUE">#REF!</definedName>
    <definedName name="P_Z_4_N_COLONNE_TEMPS_PERIODE_INDICATION_STANDARD">#REF!</definedName>
    <definedName name="P_Z_4_N_COLONNE_TEMPS_PERIODE_RAISONNABLE_LIBELLE_DEFAUT">#REF!</definedName>
    <definedName name="P_Z_4_N_COLONNE_TEMPS_PERIODE_RAISONNABLE_LIBELLE_SPECIFIQUE">#REF!</definedName>
    <definedName name="P_Z_4_N_COLONNE_TEMPS_PERIODE_SPECIFIQUE">#REF!</definedName>
    <definedName name="P_Z_4_N_COLONNE_TEMPS_PERIODE_STANDARD">#REF!</definedName>
    <definedName name="P_Z_4_N_COLONNE_UNITE_ELIGIBLE_LIBELLE_DEFAUT">#REF!</definedName>
    <definedName name="P_Z_4_N_COLONNE_UNITE_ELIGIBLE_LIBELLE_SPECIFIQUE">#REF!</definedName>
    <definedName name="P_Z_4_N_COLONNE_UNITE_INDICATION_SPECIFIQUE">#REF!</definedName>
    <definedName name="P_Z_4_N_COLONNE_UNITE_INDICATION_STANDARD">#REF!</definedName>
    <definedName name="P_Z_4_N_COLONNE_UNITE_SPECIFIQUE">#REF!</definedName>
    <definedName name="P_Z_4_N_COLONNE_UNITE_STANDARD">#REF!</definedName>
    <definedName name="P_Z_4_N_CONSIGNE_DEPENSES_REMUNERATION">#REF!</definedName>
    <definedName name="P_Z_4_N_EXEMPLE_COMMENTAIRE">#REF!</definedName>
    <definedName name="P_Z_4_N_EXEMPLE_COUT">#REF!</definedName>
    <definedName name="P_Z_4_N_EXEMPLE_DESCRIPTION">#REF!</definedName>
    <definedName name="P_Z_4_N_EXEMPLE_INTERVENANT">#REF!</definedName>
    <definedName name="P_Z_4_N_EXEMPLE_JUSTIFICATIF">#REF!</definedName>
    <definedName name="P_Z_4_N_EXEMPLE_MT_PRESENTE">#REF!</definedName>
    <definedName name="P_Z_4_N_EXEMPLE_POSTE">#REF!</definedName>
    <definedName name="P_Z_4_N_EXEMPLE_QUALIFICATION">#REF!</definedName>
    <definedName name="P_Z_4_N_EXEMPLE_SOUS_OPERATION">#REF!</definedName>
    <definedName name="P_Z_4_N_EXEMPLE_TEMPS_OPERATION">#REF!</definedName>
    <definedName name="P_Z_4_N_EXEMPLE_TEMPS_PERIODE">#REF!</definedName>
    <definedName name="P_Z_4_N_EXEMPLE_UNITE">#REF!</definedName>
    <definedName name="P_Z_4_N_INTITULE_DEPENSES_REMUNERATION_DEFAUT">#REF!</definedName>
    <definedName name="P_Z_4_N_INTITULE_DEPENSES_REMUNERATION_STANDARD">#REF!</definedName>
    <definedName name="P_Z_4_R_LIBELLES_DESCRIPTIONS">#REF!</definedName>
    <definedName name="P_Z_4_R_LIBELLES_DESCRIPTIONS_1">#REF!</definedName>
    <definedName name="P_Z_4_R_LIBELLES_DESCRIPTIONS_10">#REF!</definedName>
    <definedName name="P_Z_4_R_LIBELLES_DESCRIPTIONS_11">#REF!</definedName>
    <definedName name="P_Z_4_R_LIBELLES_DESCRIPTIONS_12">#REF!</definedName>
    <definedName name="P_Z_4_R_LIBELLES_DESCRIPTIONS_13">#REF!</definedName>
    <definedName name="P_Z_4_R_LIBELLES_DESCRIPTIONS_14">#REF!</definedName>
    <definedName name="P_Z_4_R_LIBELLES_DESCRIPTIONS_15">#REF!</definedName>
    <definedName name="P_Z_4_R_LIBELLES_DESCRIPTIONS_16">#REF!</definedName>
    <definedName name="P_Z_4_R_LIBELLES_DESCRIPTIONS_17">#REF!</definedName>
    <definedName name="P_Z_4_R_LIBELLES_DESCRIPTIONS_18">#REF!</definedName>
    <definedName name="P_Z_4_R_LIBELLES_DESCRIPTIONS_19">#REF!</definedName>
    <definedName name="P_Z_4_R_LIBELLES_DESCRIPTIONS_2">#REF!</definedName>
    <definedName name="P_Z_4_R_LIBELLES_DESCRIPTIONS_20">#REF!</definedName>
    <definedName name="P_Z_4_R_LIBELLES_DESCRIPTIONS_3">#REF!</definedName>
    <definedName name="P_Z_4_R_LIBELLES_DESCRIPTIONS_4">#REF!</definedName>
    <definedName name="P_Z_4_R_LIBELLES_DESCRIPTIONS_5">#REF!</definedName>
    <definedName name="P_Z_4_R_LIBELLES_DESCRIPTIONS_6">#REF!</definedName>
    <definedName name="P_Z_4_R_LIBELLES_DESCRIPTIONS_7">#REF!</definedName>
    <definedName name="P_Z_4_R_LIBELLES_DESCRIPTIONS_8">#REF!</definedName>
    <definedName name="P_Z_4_R_LIBELLES_DESCRIPTIONS_9">#REF!</definedName>
    <definedName name="P_Z_4_R_LIBELLES_POSTES">#REF!</definedName>
    <definedName name="P_Z_4_R_LIBELLES_POSTES_1">#REF!</definedName>
    <definedName name="P_Z_4_R_LIBELLES_POSTES_10">#REF!</definedName>
    <definedName name="P_Z_4_R_LIBELLES_POSTES_11">#REF!</definedName>
    <definedName name="P_Z_4_R_LIBELLES_POSTES_12">#REF!</definedName>
    <definedName name="P_Z_4_R_LIBELLES_POSTES_13">#REF!</definedName>
    <definedName name="P_Z_4_R_LIBELLES_POSTES_14">#REF!</definedName>
    <definedName name="P_Z_4_R_LIBELLES_POSTES_15">#REF!</definedName>
    <definedName name="P_Z_4_R_LIBELLES_POSTES_16">#REF!</definedName>
    <definedName name="P_Z_4_R_LIBELLES_POSTES_17">#REF!</definedName>
    <definedName name="P_Z_4_R_LIBELLES_POSTES_18">#REF!</definedName>
    <definedName name="P_Z_4_R_LIBELLES_POSTES_19">#REF!</definedName>
    <definedName name="P_Z_4_R_LIBELLES_POSTES_2">#REF!</definedName>
    <definedName name="P_Z_4_R_LIBELLES_POSTES_20">#REF!</definedName>
    <definedName name="P_Z_4_R_LIBELLES_POSTES_3">#REF!</definedName>
    <definedName name="P_Z_4_R_LIBELLES_POSTES_4">#REF!</definedName>
    <definedName name="P_Z_4_R_LIBELLES_POSTES_5">#REF!</definedName>
    <definedName name="P_Z_4_R_LIBELLES_POSTES_6">#REF!</definedName>
    <definedName name="P_Z_4_R_LIBELLES_POSTES_7">#REF!</definedName>
    <definedName name="P_Z_4_R_LIBELLES_POSTES_8">#REF!</definedName>
    <definedName name="P_Z_4_R_LIBELLES_POSTES_9">#REF!</definedName>
    <definedName name="P_Z_4_R_LIBELLES_SOUS_OPERATIONS">#REF!</definedName>
    <definedName name="P_Z_4_R_LIBELLES_SOUS_OPERATIONS_1">#REF!</definedName>
    <definedName name="P_Z_4_R_LIBELLES_SOUS_OPERATIONS_10">#REF!</definedName>
    <definedName name="P_Z_4_R_LIBELLES_SOUS_OPERATIONS_11">#REF!</definedName>
    <definedName name="P_Z_4_R_LIBELLES_SOUS_OPERATIONS_12">#REF!</definedName>
    <definedName name="P_Z_4_R_LIBELLES_SOUS_OPERATIONS_13">#REF!</definedName>
    <definedName name="P_Z_4_R_LIBELLES_SOUS_OPERATIONS_14">#REF!</definedName>
    <definedName name="P_Z_4_R_LIBELLES_SOUS_OPERATIONS_15">#REF!</definedName>
    <definedName name="P_Z_4_R_LIBELLES_SOUS_OPERATIONS_16">#REF!</definedName>
    <definedName name="P_Z_4_R_LIBELLES_SOUS_OPERATIONS_17">#REF!</definedName>
    <definedName name="P_Z_4_R_LIBELLES_SOUS_OPERATIONS_18">#REF!</definedName>
    <definedName name="P_Z_4_R_LIBELLES_SOUS_OPERATIONS_19">#REF!</definedName>
    <definedName name="P_Z_4_R_LIBELLES_SOUS_OPERATIONS_2">#REF!</definedName>
    <definedName name="P_Z_4_R_LIBELLES_SOUS_OPERATIONS_20">#REF!</definedName>
    <definedName name="P_Z_4_R_LIBELLES_SOUS_OPERATIONS_3">#REF!</definedName>
    <definedName name="P_Z_4_R_LIBELLES_SOUS_OPERATIONS_4">#REF!</definedName>
    <definedName name="P_Z_4_R_LIBELLES_SOUS_OPERATIONS_5">#REF!</definedName>
    <definedName name="P_Z_4_R_LIBELLES_SOUS_OPERATIONS_6">#REF!</definedName>
    <definedName name="P_Z_4_R_LIBELLES_SOUS_OPERATIONS_7">#REF!</definedName>
    <definedName name="P_Z_4_R_LIBELLES_SOUS_OPERATIONS_8">#REF!</definedName>
    <definedName name="P_Z_4_R_LIBELLES_SOUS_OPERATIONS_9">#REF!</definedName>
    <definedName name="P_Z_4_R_LIBELLES_UNITES">#REF!</definedName>
    <definedName name="P_Z_4_R_LIBELLES_UNITES_1">#REF!</definedName>
    <definedName name="P_Z_4_R_LIBELLES_UNITES_10">#REF!</definedName>
    <definedName name="P_Z_4_R_LIBELLES_UNITES_11">#REF!</definedName>
    <definedName name="P_Z_4_R_LIBELLES_UNITES_12">#REF!</definedName>
    <definedName name="P_Z_4_R_LIBELLES_UNITES_13">#REF!</definedName>
    <definedName name="P_Z_4_R_LIBELLES_UNITES_14">#REF!</definedName>
    <definedName name="P_Z_4_R_LIBELLES_UNITES_15">#REF!</definedName>
    <definedName name="P_Z_4_R_LIBELLES_UNITES_16">#REF!</definedName>
    <definedName name="P_Z_4_R_LIBELLES_UNITES_17">#REF!</definedName>
    <definedName name="P_Z_4_R_LIBELLES_UNITES_18">#REF!</definedName>
    <definedName name="P_Z_4_R_LIBELLES_UNITES_19">#REF!</definedName>
    <definedName name="P_Z_4_R_LIBELLES_UNITES_2">#REF!</definedName>
    <definedName name="P_Z_4_R_LIBELLES_UNITES_20">#REF!</definedName>
    <definedName name="P_Z_4_R_LIBELLES_UNITES_3">#REF!</definedName>
    <definedName name="P_Z_4_R_LIBELLES_UNITES_4">#REF!</definedName>
    <definedName name="P_Z_4_R_LIBELLES_UNITES_5">#REF!</definedName>
    <definedName name="P_Z_4_R_LIBELLES_UNITES_6">#REF!</definedName>
    <definedName name="P_Z_4_R_LIBELLES_UNITES_7">#REF!</definedName>
    <definedName name="P_Z_4_R_LIBELLES_UNITES_8">#REF!</definedName>
    <definedName name="P_Z_4_R_LIBELLES_UNITES_9">#REF!</definedName>
    <definedName name="P_Z_8_B_COLONNE_BAREME">#REF!</definedName>
    <definedName name="P_Z_8_B_COLONNE_BAREME_INDICATION">#REF!</definedName>
    <definedName name="P_Z_8_B_COLONNE_COMMENTAIRE">#REF!</definedName>
    <definedName name="P_Z_8_B_COLONNE_COMMENTAIRE_ACTIVE">#REF!</definedName>
    <definedName name="P_Z_8_B_COLONNE_COMMENTAIRE_INDICATION">#REF!</definedName>
    <definedName name="P_Z_8_B_COLONNE_COMMENTAIRE_OBLIGATOIRE">#REF!</definedName>
    <definedName name="P_Z_8_B_COLONNE_COMMENTAIRE_SI_LIBELLE_STANDARD">#REF!</definedName>
    <definedName name="P_Z_8_B_COLONNE_DESCRIPTION">#REF!</definedName>
    <definedName name="P_Z_8_B_COLONNE_DESCRIPTION_INDICATION">#REF!</definedName>
    <definedName name="P_Z_8_B_COLONNE_JUSTIFICATIF">#REF!</definedName>
    <definedName name="P_Z_8_B_COLONNE_JUSTIFICATIF_ACTIVE">#REF!</definedName>
    <definedName name="P_Z_8_B_COLONNE_JUSTIFICATIF_INDICATION">#REF!</definedName>
    <definedName name="P_Z_8_B_COLONNE_JUSTIFICATIF_OBLIGATOIRE">#REF!</definedName>
    <definedName name="P_Z_8_B_COLONNE_MOTIFS_INELIGIBILITE_LIBELLE_STANDARD">#REF!</definedName>
    <definedName name="P_Z_8_B_COLONNE_MT_ELIGIBLE_LIBELLE_STANDARD">#REF!</definedName>
    <definedName name="P_Z_8_B_COLONNE_MT_MAX_ACTIVE">#REF!</definedName>
    <definedName name="P_Z_8_B_COLONNE_MT_MAX_LIBELLE_STANDARD">#REF!</definedName>
    <definedName name="P_Z_8_B_COLONNE_MT_PRESENTE">#REF!</definedName>
    <definedName name="P_Z_8_B_COLONNE_MT_PRESENTE_INDICATION">#REF!</definedName>
    <definedName name="P_Z_8_B_COLONNE_MT_RAISONNABLE_LIBELLE_STANDARD">#REF!</definedName>
    <definedName name="P_Z_8_B_COLONNE_POSTE">#REF!</definedName>
    <definedName name="P_Z_8_B_COLONNE_POSTE_INDICATION">#REF!</definedName>
    <definedName name="P_Z_8_B_COLONNE_QT_ELIGIBLE_LIBELLE_STANDARD">#REF!</definedName>
    <definedName name="P_Z_8_B_COLONNE_QT_RAISONNABLE_LIBELLE_STANDARD">#REF!</definedName>
    <definedName name="P_Z_8_B_COLONNE_QUANTITE">#REF!</definedName>
    <definedName name="P_Z_8_B_COLONNE_QUANTITE_INDICATION">#REF!</definedName>
    <definedName name="P_Z_8_B_COLONNE_SOUS_OPERATION">#REF!</definedName>
    <definedName name="P_Z_8_B_COLONNE_SOUS_OPERATION_INDICATION">#REF!</definedName>
    <definedName name="P_Z_8_B_COLONNE_UNITE">#REF!</definedName>
    <definedName name="P_Z_8_B_COLONNE_UNITE_INDICATION">#REF!</definedName>
    <definedName name="P_Z_8_B_COLONNE_VALEUR_BAREME">#REF!</definedName>
    <definedName name="P_Z_8_B_COLONNE_VALEUR_BAREME_INDICATION">#REF!</definedName>
    <definedName name="P_Z_8_B_EXEMPLE_UTILISATION">#REF!</definedName>
    <definedName name="P_Z_8_B_INTITULE_DEPENSES_BAREMES_STANDARD">#REF!</definedName>
    <definedName name="P_Z_8_B_UFD">#REF!</definedName>
    <definedName name="P_Z_8_B_ULD">#REF!</definedName>
    <definedName name="P_Z_8_B_UTILISATION_FILTRE_POSTES">#REF!</definedName>
    <definedName name="P_Z_8_B_UTILISATION_FILTRE_SOUS_OPERATIONS">#REF!</definedName>
    <definedName name="P_Z_8_N_COLONNE_BAREME_INDICATION_SPECIFIQUE">#REF!</definedName>
    <definedName name="P_Z_8_N_COLONNE_BAREME_INDICATION_STANDARD">#REF!</definedName>
    <definedName name="P_Z_8_N_COLONNE_BAREME_SPECIFIQUE">#REF!</definedName>
    <definedName name="P_Z_8_N_COLONNE_BAREME_STANDARD">#REF!</definedName>
    <definedName name="P_Z_8_N_COLONNE_COMMENTAIRE_INDICATION_SPECIFIQUE">#REF!</definedName>
    <definedName name="P_Z_8_N_COLONNE_COMMENTAIRE_INDICATION_STANDARD">#REF!</definedName>
    <definedName name="P_Z_8_N_COLONNE_COMMENTAIRE_SI_LIBELLE_DEFAUT">#REF!</definedName>
    <definedName name="P_Z_8_N_COLONNE_COMMENTAIRE_SI_LIBELLE_SPECIFIQUE">#REF!</definedName>
    <definedName name="P_Z_8_N_COLONNE_COMMENTAIRE_SPECIFIQUE">#REF!</definedName>
    <definedName name="P_Z_8_N_COLONNE_COMMENTAIRE_STANDARD">#REF!</definedName>
    <definedName name="P_Z_8_N_COLONNE_DESCRIPTION_INDICATION_SPECIFIQUE">#REF!</definedName>
    <definedName name="P_Z_8_N_COLONNE_DESCRIPTION_INDICATION_STANDARD">#REF!</definedName>
    <definedName name="P_Z_8_N_COLONNE_DESCRIPTION_SPECIFIQUE">#REF!</definedName>
    <definedName name="P_Z_8_N_COLONNE_DESCRIPTION_STANDARD">#REF!</definedName>
    <definedName name="P_Z_8_N_COLONNE_JUSTIFICATIF_INDICATION_SPECIFIQUE">#REF!</definedName>
    <definedName name="P_Z_8_N_COLONNE_JUSTIFICATIF_INDICATION_STANDARD">#REF!</definedName>
    <definedName name="P_Z_8_N_COLONNE_JUSTIFICATIF_SPECIFIQUE">#REF!</definedName>
    <definedName name="P_Z_8_N_COLONNE_JUSTIFICATIF_STANDARD">#REF!</definedName>
    <definedName name="P_Z_8_N_COLONNE_MOTIFS_INELIGIBILITE_LIBELLE_DEFAUT">#REF!</definedName>
    <definedName name="P_Z_8_N_COLONNE_MOTIFS_INELIGIBILITE_LIBELLE_SPECIFIQUE">#REF!</definedName>
    <definedName name="P_Z_8_N_COLONNE_MT_ELIGIBLE_LIBELLE_DEFAUT">#REF!</definedName>
    <definedName name="P_Z_8_N_COLONNE_MT_ELIGIBLE_LIBELLE_SPECIFIQUE">#REF!</definedName>
    <definedName name="P_Z_8_N_COLONNE_MT_MAX_LIBELLE_DEFAUT">#REF!</definedName>
    <definedName name="P_Z_8_N_COLONNE_MT_MAX_LIBELLE_SPECIFIQUE">#REF!</definedName>
    <definedName name="P_Z_8_N_COLONNE_MT_PRESENTE_INDICATION_SPECIFIQUE">#REF!</definedName>
    <definedName name="P_Z_8_N_COLONNE_MT_PRESENTE_INDICATION_STANDARD">#REF!</definedName>
    <definedName name="P_Z_8_N_COLONNE_MT_PRESENTE_SPECIFIQUE">#REF!</definedName>
    <definedName name="P_Z_8_N_COLONNE_MT_PRESENTE_STANDARD">#REF!</definedName>
    <definedName name="P_Z_8_N_COLONNE_MT_RAISONNABLE_LIBELLE_DEFAUT">#REF!</definedName>
    <definedName name="P_Z_8_N_COLONNE_MT_RAISONNABLE_LIBELLE_SPECIFIQUE">#REF!</definedName>
    <definedName name="P_Z_8_N_COLONNE_POSTE_INDICATION_SPECIFIQUE">#REF!</definedName>
    <definedName name="P_Z_8_N_COLONNE_POSTE_INDICATION_STANDARD">#REF!</definedName>
    <definedName name="P_Z_8_N_COLONNE_POSTE_SPECIFIQUE">#REF!</definedName>
    <definedName name="P_Z_8_N_COLONNE_POSTE_STANDARD">#REF!</definedName>
    <definedName name="P_Z_8_N_COLONNE_QT_ELIGIBLE_LIBELLE_DEFAUT">#REF!</definedName>
    <definedName name="P_Z_8_N_COLONNE_QT_ELIGIBLE_LIBELLE_SPECIFIQUE">#REF!</definedName>
    <definedName name="P_Z_8_N_COLONNE_QT_RAISONNABLE_LIBELLE_DEFAUT">#REF!</definedName>
    <definedName name="P_Z_8_N_COLONNE_QT_RAISONNABLE_LIBELLE_SPECIFIQUE">#REF!</definedName>
    <definedName name="P_Z_8_N_COLONNE_QUANTITE_INDICATION_SPECIFIQUE">#REF!</definedName>
    <definedName name="P_Z_8_N_COLONNE_QUANTITE_INDICATION_STANDARD">#REF!</definedName>
    <definedName name="P_Z_8_N_COLONNE_QUANTITE_SPECIFIQUE">#REF!</definedName>
    <definedName name="P_Z_8_N_COLONNE_QUANTITE_STANDARD">#REF!</definedName>
    <definedName name="P_Z_8_N_COLONNE_SOUS_OPERATION_INDICATION_SPECIFIQUE">#REF!</definedName>
    <definedName name="P_Z_8_N_COLONNE_SOUS_OPERATION_INDICATION_STANDARD">#REF!</definedName>
    <definedName name="P_Z_8_N_COLONNE_SOUS_OPERATION_SPECIFIQUE">#REF!</definedName>
    <definedName name="P_Z_8_N_COLONNE_SOUS_OPERATION_STANDARD">#REF!</definedName>
    <definedName name="P_Z_8_N_COLONNE_UNITE_INDICATION_SPECIFIQUE">#REF!</definedName>
    <definedName name="P_Z_8_N_COLONNE_UNITE_INDICATION_STANDARD">#REF!</definedName>
    <definedName name="P_Z_8_N_COLONNE_UNITE_SPECIFIQUE">#REF!</definedName>
    <definedName name="P_Z_8_N_COLONNE_UNITE_STANDARD">#REF!</definedName>
    <definedName name="P_Z_8_N_COLONNE_VALEUR_BAREME_INDICATION_SPECIFIQUE">#REF!</definedName>
    <definedName name="P_Z_8_N_COLONNE_VALEUR_BAREME_INDICATION_STANDARD">#REF!</definedName>
    <definedName name="P_Z_8_N_COLONNE_VALEUR_BAREME_SPECIFIQUE">#REF!</definedName>
    <definedName name="P_Z_8_N_COLONNE_VALEUR_BAREME_STANDARD">#REF!</definedName>
    <definedName name="P_Z_8_N_CONSIGNE_DEPENSES_BAREMES">#REF!</definedName>
    <definedName name="P_Z_8_N_EXEMPLE_BAREME">#REF!</definedName>
    <definedName name="P_Z_8_N_EXEMPLE_COMMENTAIRE">#REF!</definedName>
    <definedName name="P_Z_8_N_EXEMPLE_DESCRIPTION">#REF!</definedName>
    <definedName name="P_Z_8_N_EXEMPLE_DONNEES">#REF!</definedName>
    <definedName name="P_Z_8_N_EXEMPLE_JUSTIFICATIF">#REF!</definedName>
    <definedName name="P_Z_8_N_EXEMPLE_MT_PRESENTE">#REF!</definedName>
    <definedName name="P_Z_8_N_EXEMPLE_POSTE">#REF!</definedName>
    <definedName name="P_Z_8_N_EXEMPLE_QUANTITE">#REF!</definedName>
    <definedName name="P_Z_8_N_EXEMPLE_SOUS_OPERATION">#REF!</definedName>
    <definedName name="P_Z_8_N_EXEMPLE_UNITE">#REF!</definedName>
    <definedName name="P_Z_8_N_EXEMPLE_VALEUR_BAREME">#REF!</definedName>
    <definedName name="P_Z_8_N_INTITULE_DEPENSES_BAREMES_DEFAUT">#REF!</definedName>
    <definedName name="P_Z_8_N_INTITULE_DEPENSES_BAREMES_SPECIFIQUE">#REF!</definedName>
    <definedName name="P_Z_8_R_LIBELLES_CODES_BAREMES">#REF!</definedName>
    <definedName name="P_Z_8_R_LIBELLES_CODES_BAREMES_1">#REF!</definedName>
    <definedName name="P_Z_8_R_LIBELLES_CODES_BAREMES_10">#REF!</definedName>
    <definedName name="P_Z_8_R_LIBELLES_CODES_BAREMES_11">#REF!</definedName>
    <definedName name="P_Z_8_R_LIBELLES_CODES_BAREMES_12">#REF!</definedName>
    <definedName name="P_Z_8_R_LIBELLES_CODES_BAREMES_13">#REF!</definedName>
    <definedName name="P_Z_8_R_LIBELLES_CODES_BAREMES_14">#REF!</definedName>
    <definedName name="P_Z_8_R_LIBELLES_CODES_BAREMES_15">#REF!</definedName>
    <definedName name="P_Z_8_R_LIBELLES_CODES_BAREMES_16">#REF!</definedName>
    <definedName name="P_Z_8_R_LIBELLES_CODES_BAREMES_17">#REF!</definedName>
    <definedName name="P_Z_8_R_LIBELLES_CODES_BAREMES_18">#REF!</definedName>
    <definedName name="P_Z_8_R_LIBELLES_CODES_BAREMES_19">#REF!</definedName>
    <definedName name="P_Z_8_R_LIBELLES_CODES_BAREMES_2">#REF!</definedName>
    <definedName name="P_Z_8_R_LIBELLES_CODES_BAREMES_20">#REF!</definedName>
    <definedName name="P_Z_8_R_LIBELLES_CODES_BAREMES_21">#REF!</definedName>
    <definedName name="P_Z_8_R_LIBELLES_CODES_BAREMES_22">#REF!</definedName>
    <definedName name="P_Z_8_R_LIBELLES_CODES_BAREMES_23">#REF!</definedName>
    <definedName name="P_Z_8_R_LIBELLES_CODES_BAREMES_24">#REF!</definedName>
    <definedName name="P_Z_8_R_LIBELLES_CODES_BAREMES_25">#REF!</definedName>
    <definedName name="P_Z_8_R_LIBELLES_CODES_BAREMES_26">#REF!</definedName>
    <definedName name="P_Z_8_R_LIBELLES_CODES_BAREMES_27">#REF!</definedName>
    <definedName name="P_Z_8_R_LIBELLES_CODES_BAREMES_28">#REF!</definedName>
    <definedName name="P_Z_8_R_LIBELLES_CODES_BAREMES_29">#REF!</definedName>
    <definedName name="P_Z_8_R_LIBELLES_CODES_BAREMES_3">#REF!</definedName>
    <definedName name="P_Z_8_R_LIBELLES_CODES_BAREMES_30">#REF!</definedName>
    <definedName name="P_Z_8_R_LIBELLES_CODES_BAREMES_31">#REF!</definedName>
    <definedName name="P_Z_8_R_LIBELLES_CODES_BAREMES_32">#REF!</definedName>
    <definedName name="P_Z_8_R_LIBELLES_CODES_BAREMES_33">#REF!</definedName>
    <definedName name="P_Z_8_R_LIBELLES_CODES_BAREMES_34">#REF!</definedName>
    <definedName name="P_Z_8_R_LIBELLES_CODES_BAREMES_35">#REF!</definedName>
    <definedName name="P_Z_8_R_LIBELLES_CODES_BAREMES_36">#REF!</definedName>
    <definedName name="P_Z_8_R_LIBELLES_CODES_BAREMES_37">#REF!</definedName>
    <definedName name="P_Z_8_R_LIBELLES_CODES_BAREMES_38">#REF!</definedName>
    <definedName name="P_Z_8_R_LIBELLES_CODES_BAREMES_39">#REF!</definedName>
    <definedName name="P_Z_8_R_LIBELLES_CODES_BAREMES_4">#REF!</definedName>
    <definedName name="P_Z_8_R_LIBELLES_CODES_BAREMES_40">#REF!</definedName>
    <definedName name="P_Z_8_R_LIBELLES_CODES_BAREMES_5">#REF!</definedName>
    <definedName name="P_Z_8_R_LIBELLES_CODES_BAREMES_6">#REF!</definedName>
    <definedName name="P_Z_8_R_LIBELLES_CODES_BAREMES_7">#REF!</definedName>
    <definedName name="P_Z_8_R_LIBELLES_CODES_BAREMES_8">#REF!</definedName>
    <definedName name="P_Z_8_R_LIBELLES_CODES_BAREMES_9">#REF!</definedName>
    <definedName name="P_Z_8_R_LIBELLES_DESCRIPTIONS">#REF!</definedName>
    <definedName name="P_Z_8_R_LIBELLES_DESCRIPTIONS_1">#REF!</definedName>
    <definedName name="P_Z_8_R_LIBELLES_DESCRIPTIONS_10">#REF!</definedName>
    <definedName name="P_Z_8_R_LIBELLES_DESCRIPTIONS_11">#REF!</definedName>
    <definedName name="P_Z_8_R_LIBELLES_DESCRIPTIONS_12">#REF!</definedName>
    <definedName name="P_Z_8_R_LIBELLES_DESCRIPTIONS_13">#REF!</definedName>
    <definedName name="P_Z_8_R_LIBELLES_DESCRIPTIONS_14">#REF!</definedName>
    <definedName name="P_Z_8_R_LIBELLES_DESCRIPTIONS_15">#REF!</definedName>
    <definedName name="P_Z_8_R_LIBELLES_DESCRIPTIONS_16">#REF!</definedName>
    <definedName name="P_Z_8_R_LIBELLES_DESCRIPTIONS_17">#REF!</definedName>
    <definedName name="P_Z_8_R_LIBELLES_DESCRIPTIONS_18">#REF!</definedName>
    <definedName name="P_Z_8_R_LIBELLES_DESCRIPTIONS_19">#REF!</definedName>
    <definedName name="P_Z_8_R_LIBELLES_DESCRIPTIONS_2">#REF!</definedName>
    <definedName name="P_Z_8_R_LIBELLES_DESCRIPTIONS_20">#REF!</definedName>
    <definedName name="P_Z_8_R_LIBELLES_DESCRIPTIONS_3">#REF!</definedName>
    <definedName name="P_Z_8_R_LIBELLES_DESCRIPTIONS_4">#REF!</definedName>
    <definedName name="P_Z_8_R_LIBELLES_DESCRIPTIONS_5">#REF!</definedName>
    <definedName name="P_Z_8_R_LIBELLES_DESCRIPTIONS_6">#REF!</definedName>
    <definedName name="P_Z_8_R_LIBELLES_DESCRIPTIONS_7">#REF!</definedName>
    <definedName name="P_Z_8_R_LIBELLES_DESCRIPTIONS_8">#REF!</definedName>
    <definedName name="P_Z_8_R_LIBELLES_DESCRIPTIONS_9">#REF!</definedName>
    <definedName name="P_Z_8_R_LIBELLES_POSTES">#REF!</definedName>
    <definedName name="P_Z_8_R_LIBELLES_POSTES_1">#REF!</definedName>
    <definedName name="P_Z_8_R_LIBELLES_POSTES_10">#REF!</definedName>
    <definedName name="P_Z_8_R_LIBELLES_POSTES_11">#REF!</definedName>
    <definedName name="P_Z_8_R_LIBELLES_POSTES_12">#REF!</definedName>
    <definedName name="P_Z_8_R_LIBELLES_POSTES_13">#REF!</definedName>
    <definedName name="P_Z_8_R_LIBELLES_POSTES_14">#REF!</definedName>
    <definedName name="P_Z_8_R_LIBELLES_POSTES_15">#REF!</definedName>
    <definedName name="P_Z_8_R_LIBELLES_POSTES_16">#REF!</definedName>
    <definedName name="P_Z_8_R_LIBELLES_POSTES_17">#REF!</definedName>
    <definedName name="P_Z_8_R_LIBELLES_POSTES_18">#REF!</definedName>
    <definedName name="P_Z_8_R_LIBELLES_POSTES_19">#REF!</definedName>
    <definedName name="P_Z_8_R_LIBELLES_POSTES_2">#REF!</definedName>
    <definedName name="P_Z_8_R_LIBELLES_POSTES_20">#REF!</definedName>
    <definedName name="P_Z_8_R_LIBELLES_POSTES_3">#REF!</definedName>
    <definedName name="P_Z_8_R_LIBELLES_POSTES_4">#REF!</definedName>
    <definedName name="P_Z_8_R_LIBELLES_POSTES_5">#REF!</definedName>
    <definedName name="P_Z_8_R_LIBELLES_POSTES_6">#REF!</definedName>
    <definedName name="P_Z_8_R_LIBELLES_POSTES_7">#REF!</definedName>
    <definedName name="P_Z_8_R_LIBELLES_POSTES_8">#REF!</definedName>
    <definedName name="P_Z_8_R_LIBELLES_POSTES_9">#REF!</definedName>
    <definedName name="P_Z_8_R_LIBELLES_SOUS_OPERATIONS">#REF!</definedName>
    <definedName name="P_Z_8_R_LIBELLES_SOUS_OPERATIONS_1">#REF!</definedName>
    <definedName name="P_Z_8_R_LIBELLES_SOUS_OPERATIONS_10">#REF!</definedName>
    <definedName name="P_Z_8_R_LIBELLES_SOUS_OPERATIONS_11">#REF!</definedName>
    <definedName name="P_Z_8_R_LIBELLES_SOUS_OPERATIONS_12">#REF!</definedName>
    <definedName name="P_Z_8_R_LIBELLES_SOUS_OPERATIONS_13">#REF!</definedName>
    <definedName name="P_Z_8_R_LIBELLES_SOUS_OPERATIONS_14">#REF!</definedName>
    <definedName name="P_Z_8_R_LIBELLES_SOUS_OPERATIONS_15">#REF!</definedName>
    <definedName name="P_Z_8_R_LIBELLES_SOUS_OPERATIONS_16">#REF!</definedName>
    <definedName name="P_Z_8_R_LIBELLES_SOUS_OPERATIONS_17">#REF!</definedName>
    <definedName name="P_Z_8_R_LIBELLES_SOUS_OPERATIONS_18">#REF!</definedName>
    <definedName name="P_Z_8_R_LIBELLES_SOUS_OPERATIONS_19">#REF!</definedName>
    <definedName name="P_Z_8_R_LIBELLES_SOUS_OPERATIONS_2">#REF!</definedName>
    <definedName name="P_Z_8_R_LIBELLES_SOUS_OPERATIONS_20">#REF!</definedName>
    <definedName name="P_Z_8_R_LIBELLES_SOUS_OPERATIONS_3">#REF!</definedName>
    <definedName name="P_Z_8_R_LIBELLES_SOUS_OPERATIONS_4">#REF!</definedName>
    <definedName name="P_Z_8_R_LIBELLES_SOUS_OPERATIONS_5">#REF!</definedName>
    <definedName name="P_Z_8_R_LIBELLES_SOUS_OPERATIONS_6">#REF!</definedName>
    <definedName name="P_Z_8_R_LIBELLES_SOUS_OPERATIONS_7">#REF!</definedName>
    <definedName name="P_Z_8_R_LIBELLES_SOUS_OPERATIONS_8">#REF!</definedName>
    <definedName name="P_Z_8_R_LIBELLES_SOUS_OPERATIONS_9">#REF!</definedName>
    <definedName name="P_Z_F_B_TYPE_1_ACTIVE">#REF!</definedName>
    <definedName name="P_Z_F_B_TYPE_10_ACTIVE">#REF!</definedName>
    <definedName name="P_Z_F_B_TYPE_11_ACTIVE">#REF!</definedName>
    <definedName name="P_Z_F_B_TYPE_12_ACTIVE">#REF!</definedName>
    <definedName name="P_Z_F_B_TYPE_13_ACTIVE">#REF!</definedName>
    <definedName name="P_Z_F_B_TYPE_2_ACTIVE">#REF!</definedName>
    <definedName name="P_Z_F_B_TYPE_3_ACTIVE">#REF!</definedName>
    <definedName name="P_Z_F_B_TYPE_4_ACTIVE">#REF!</definedName>
    <definedName name="P_Z_F_B_TYPE_5_ACTIVE">#REF!</definedName>
    <definedName name="P_Z_F_B_TYPE_6_ACTIVE">#REF!</definedName>
    <definedName name="P_Z_F_B_TYPE_7_ACTIVE">#REF!</definedName>
    <definedName name="P_Z_F_B_TYPE_8_ACTIVE">#REF!</definedName>
    <definedName name="P_Z_F_B_TYPE_9_ACTIVE">#REF!</definedName>
    <definedName name="P_Z_F_N_CODE_INTERVENTION">#REF!</definedName>
    <definedName name="P_Z_F_N_CONSIGNES_UTILISATION">#REF!</definedName>
    <definedName name="P_Z_F_N_CONSIGNES_UTILISATION_FIN">#REF!</definedName>
    <definedName name="P_Z_F_N_LIBELLE_DISPOSITIF">#REF!</definedName>
    <definedName name="P_Z_F_N_NB_LOGOS_FINANCEURS">#REF!</definedName>
    <definedName name="P_Z_F_N_RAPPELS">#REF!</definedName>
    <definedName name="P_Z_G_R_G_BOOLEEN">#REF!</definedName>
    <definedName name="P_Z_G_R_G_BOOLEEN_NON">#REF!</definedName>
    <definedName name="P_Z_G_R_G_BOOLEEN_OUI">#REF!</definedName>
    <definedName name="P_Z_G_R_G_INTERVENTIONS_PSN">#REF!</definedName>
    <definedName name="P_Z_G_R_G_NB_CATEGORIES">#REF!</definedName>
    <definedName name="P_Z_G_R_G_NB_LOGOS_FINANCEURS">#REF!</definedName>
    <definedName name="_xlnm.Print_Area" localSheetId="0">Accueil!$B$1:$Y$38</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N26" i="86" l="1"/>
  <c r="N27" i="86"/>
  <c r="N23" i="84"/>
  <c r="E18" i="86"/>
  <c r="D18" i="86"/>
  <c r="B18" i="86"/>
  <c r="D26" i="86" s="1"/>
  <c r="H17" i="86"/>
  <c r="H18" i="86"/>
  <c r="Q18" i="86"/>
  <c r="K17" i="84"/>
  <c r="E23" i="84" s="1"/>
  <c r="G23" i="84" s="1"/>
  <c r="E9" i="87"/>
  <c r="N19" i="86" l="1"/>
  <c r="J29" i="87" s="1"/>
  <c r="N20" i="86"/>
  <c r="J30" i="87" s="1"/>
  <c r="J40" i="87"/>
  <c r="J41" i="87"/>
  <c r="H38" i="87"/>
  <c r="H39" i="87"/>
  <c r="H40" i="87"/>
  <c r="H41" i="87"/>
  <c r="G38" i="87"/>
  <c r="G39" i="87"/>
  <c r="G40" i="87"/>
  <c r="G41" i="87"/>
  <c r="F38" i="87"/>
  <c r="F39" i="87"/>
  <c r="F40" i="87"/>
  <c r="F41" i="87"/>
  <c r="E38" i="87"/>
  <c r="E39" i="87"/>
  <c r="E40" i="87"/>
  <c r="E41" i="87"/>
  <c r="E37" i="87"/>
  <c r="E12" i="87"/>
  <c r="E10" i="87"/>
  <c r="E11" i="87"/>
  <c r="P19" i="86" l="1"/>
  <c r="P20" i="86"/>
  <c r="O19" i="86"/>
  <c r="O20" i="86"/>
  <c r="M19" i="86"/>
  <c r="M20" i="86"/>
  <c r="L19" i="86"/>
  <c r="L20" i="86"/>
  <c r="L18" i="86"/>
  <c r="M18" i="86"/>
  <c r="N18" i="86"/>
  <c r="O18" i="86"/>
  <c r="P18" i="86"/>
  <c r="K19" i="86"/>
  <c r="J25" i="87" s="1"/>
  <c r="K20" i="86"/>
  <c r="J26" i="87" s="1"/>
  <c r="K18" i="86"/>
  <c r="J24" i="87" s="1"/>
  <c r="T9" i="84"/>
  <c r="T8" i="84"/>
  <c r="T7" i="84"/>
  <c r="R11" i="84"/>
  <c r="R10" i="84"/>
  <c r="R9" i="84"/>
  <c r="L11" i="84"/>
  <c r="I11" i="84"/>
  <c r="J28" i="87" l="1"/>
  <c r="J27" i="87"/>
  <c r="K21" i="86"/>
  <c r="N21" i="86"/>
  <c r="K11" i="86" s="1"/>
  <c r="Z10" i="80" l="1"/>
  <c r="H37" i="87" l="1"/>
  <c r="AV10" i="80" a="1"/>
  <c r="AV10" i="80" s="1"/>
  <c r="Y11" i="80" l="1"/>
  <c r="Y10" i="80"/>
  <c r="F37" i="87" s="1"/>
  <c r="Y12" i="80"/>
  <c r="AA11" i="80"/>
  <c r="AA10" i="80"/>
  <c r="U109" i="80" l="1" a="1"/>
  <c r="U109" i="80" s="1"/>
  <c r="V109" i="80" s="1" a="1"/>
  <c r="V109" i="80" s="1"/>
  <c r="U108" i="80" a="1"/>
  <c r="U108" i="80" s="1"/>
  <c r="V108" i="80" s="1" a="1"/>
  <c r="V108" i="80" s="1"/>
  <c r="U107" i="80" a="1"/>
  <c r="U107" i="80" s="1"/>
  <c r="V107" i="80" s="1" a="1"/>
  <c r="V107" i="80" s="1"/>
  <c r="U106" i="80" a="1"/>
  <c r="U106" i="80" s="1"/>
  <c r="V106" i="80" s="1" a="1"/>
  <c r="V106" i="80" s="1"/>
  <c r="U105" i="80" a="1"/>
  <c r="U105" i="80" s="1"/>
  <c r="V105" i="80" s="1" a="1"/>
  <c r="V105" i="80" s="1"/>
  <c r="U104" i="80" a="1"/>
  <c r="U104" i="80" s="1"/>
  <c r="V104" i="80" s="1" a="1"/>
  <c r="V104" i="80" s="1"/>
  <c r="U103" i="80" a="1"/>
  <c r="U103" i="80" s="1"/>
  <c r="V103" i="80" s="1" a="1"/>
  <c r="V103" i="80" s="1"/>
  <c r="U102" i="80" a="1"/>
  <c r="U102" i="80" s="1"/>
  <c r="V102" i="80" s="1" a="1"/>
  <c r="V102" i="80" s="1"/>
  <c r="U101" i="80" a="1"/>
  <c r="U101" i="80" s="1"/>
  <c r="V101" i="80" s="1" a="1"/>
  <c r="V101" i="80" s="1"/>
  <c r="U100" i="80" a="1"/>
  <c r="U100" i="80" s="1"/>
  <c r="V100" i="80" s="1" a="1"/>
  <c r="V100" i="80" s="1"/>
  <c r="W100" i="80" s="1"/>
  <c r="U99" i="80" a="1"/>
  <c r="U99" i="80" s="1"/>
  <c r="V99" i="80" s="1" a="1"/>
  <c r="V99" i="80" s="1"/>
  <c r="U98" i="80" a="1"/>
  <c r="U98" i="80" s="1"/>
  <c r="V98" i="80" s="1" a="1"/>
  <c r="V98" i="80" s="1"/>
  <c r="U97" i="80" a="1"/>
  <c r="U97" i="80" s="1"/>
  <c r="U96" i="80" a="1"/>
  <c r="U96" i="80" s="1"/>
  <c r="V96" i="80" s="1" a="1"/>
  <c r="V96" i="80" s="1"/>
  <c r="W96" i="80" s="1"/>
  <c r="U95" i="80" a="1"/>
  <c r="U95" i="80" s="1"/>
  <c r="V95" i="80" s="1" a="1"/>
  <c r="V95" i="80" s="1"/>
  <c r="W95" i="80" s="1"/>
  <c r="U94" i="80" a="1"/>
  <c r="U94" i="80" s="1"/>
  <c r="V94" i="80" s="1" a="1"/>
  <c r="V94" i="80" s="1"/>
  <c r="W94" i="80" s="1"/>
  <c r="U93" i="80" a="1"/>
  <c r="U93" i="80" s="1"/>
  <c r="V93" i="80" s="1" a="1"/>
  <c r="V93" i="80" s="1"/>
  <c r="U92" i="80" a="1"/>
  <c r="U92" i="80" s="1"/>
  <c r="V92" i="80" s="1" a="1"/>
  <c r="V92" i="80" s="1"/>
  <c r="U91" i="80" a="1"/>
  <c r="U91" i="80" s="1"/>
  <c r="V91" i="80" s="1" a="1"/>
  <c r="V91" i="80" s="1"/>
  <c r="W91" i="80" s="1"/>
  <c r="U90" i="80" a="1"/>
  <c r="U90" i="80" s="1"/>
  <c r="V90" i="80" s="1" a="1"/>
  <c r="V90" i="80" s="1"/>
  <c r="W90" i="80" s="1"/>
  <c r="U89" i="80" a="1"/>
  <c r="U89" i="80" s="1"/>
  <c r="V89" i="80" s="1" a="1"/>
  <c r="V89" i="80" s="1"/>
  <c r="W89" i="80" s="1"/>
  <c r="U88" i="80" a="1"/>
  <c r="U88" i="80" s="1"/>
  <c r="V88" i="80" s="1" a="1"/>
  <c r="V88" i="80" s="1"/>
  <c r="U87" i="80" a="1"/>
  <c r="U87" i="80" s="1"/>
  <c r="V87" i="80" s="1" a="1"/>
  <c r="V87" i="80" s="1"/>
  <c r="U86" i="80" a="1"/>
  <c r="U86" i="80" s="1"/>
  <c r="V86" i="80" s="1" a="1"/>
  <c r="V86" i="80" s="1"/>
  <c r="U85" i="80" a="1"/>
  <c r="U85" i="80" s="1"/>
  <c r="V85" i="80" s="1" a="1"/>
  <c r="V85" i="80" s="1"/>
  <c r="U84" i="80" a="1"/>
  <c r="U84" i="80" s="1"/>
  <c r="V84" i="80" s="1" a="1"/>
  <c r="V84" i="80" s="1"/>
  <c r="W84" i="80" s="1"/>
  <c r="U83" i="80" a="1"/>
  <c r="U83" i="80" s="1"/>
  <c r="V83" i="80" s="1" a="1"/>
  <c r="V83" i="80" s="1"/>
  <c r="U82" i="80" a="1"/>
  <c r="U82" i="80" s="1"/>
  <c r="V82" i="80" s="1" a="1"/>
  <c r="V82" i="80" s="1"/>
  <c r="U81" i="80" a="1"/>
  <c r="U81" i="80" s="1"/>
  <c r="V81" i="80" s="1" a="1"/>
  <c r="V81" i="80" s="1"/>
  <c r="W81" i="80" s="1"/>
  <c r="U80" i="80" a="1"/>
  <c r="U80" i="80" s="1"/>
  <c r="U79" i="80" a="1"/>
  <c r="U79" i="80" s="1"/>
  <c r="V79" i="80" s="1" a="1"/>
  <c r="V79" i="80" s="1"/>
  <c r="W79" i="80" s="1"/>
  <c r="U78" i="80" a="1"/>
  <c r="U78" i="80" s="1"/>
  <c r="V78" i="80" s="1" a="1"/>
  <c r="V78" i="80" s="1"/>
  <c r="U77" i="80" a="1"/>
  <c r="U77" i="80" s="1"/>
  <c r="U76" i="80" a="1"/>
  <c r="U76" i="80" s="1"/>
  <c r="V76" i="80" s="1" a="1"/>
  <c r="V76" i="80" s="1"/>
  <c r="W76" i="80" s="1"/>
  <c r="U75" i="80" a="1"/>
  <c r="U75" i="80" s="1"/>
  <c r="V75" i="80" s="1" a="1"/>
  <c r="V75" i="80" s="1"/>
  <c r="U74" i="80" a="1"/>
  <c r="U74" i="80" s="1"/>
  <c r="V74" i="80" s="1" a="1"/>
  <c r="V74" i="80" s="1"/>
  <c r="W74" i="80" s="1"/>
  <c r="U73" i="80" a="1"/>
  <c r="U73" i="80" s="1"/>
  <c r="V73" i="80" s="1" a="1"/>
  <c r="V73" i="80" s="1"/>
  <c r="U72" i="80" a="1"/>
  <c r="U72" i="80" s="1"/>
  <c r="V72" i="80" s="1" a="1"/>
  <c r="V72" i="80" s="1"/>
  <c r="W72" i="80" s="1"/>
  <c r="U71" i="80" a="1"/>
  <c r="U71" i="80" s="1"/>
  <c r="V71" i="80" s="1" a="1"/>
  <c r="V71" i="80" s="1"/>
  <c r="U70" i="80" a="1"/>
  <c r="U70" i="80" s="1"/>
  <c r="V70" i="80" s="1" a="1"/>
  <c r="V70" i="80" s="1"/>
  <c r="W70" i="80" s="1"/>
  <c r="U69" i="80" a="1"/>
  <c r="U69" i="80" s="1"/>
  <c r="U68" i="80" a="1"/>
  <c r="U68" i="80" s="1"/>
  <c r="V68" i="80" s="1" a="1"/>
  <c r="V68" i="80" s="1"/>
  <c r="W68" i="80" s="1"/>
  <c r="U67" i="80" a="1"/>
  <c r="U67" i="80" s="1"/>
  <c r="V67" i="80" s="1" a="1"/>
  <c r="V67" i="80" s="1"/>
  <c r="U66" i="80" a="1"/>
  <c r="U66" i="80" s="1"/>
  <c r="V66" i="80" s="1" a="1"/>
  <c r="V66" i="80" s="1"/>
  <c r="U65" i="80" a="1"/>
  <c r="U65" i="80" s="1"/>
  <c r="V65" i="80" s="1" a="1"/>
  <c r="V65" i="80" s="1"/>
  <c r="U64" i="80" a="1"/>
  <c r="U64" i="80" s="1"/>
  <c r="V64" i="80" s="1" a="1"/>
  <c r="V64" i="80" s="1"/>
  <c r="U63" i="80" a="1"/>
  <c r="U63" i="80" s="1"/>
  <c r="V63" i="80" s="1" a="1"/>
  <c r="V63" i="80" s="1"/>
  <c r="U62" i="80" a="1"/>
  <c r="U62" i="80" s="1"/>
  <c r="V62" i="80" s="1" a="1"/>
  <c r="V62" i="80" s="1"/>
  <c r="U61" i="80" a="1"/>
  <c r="U61" i="80" s="1"/>
  <c r="V61" i="80" s="1" a="1"/>
  <c r="V61" i="80" s="1"/>
  <c r="W61" i="80" s="1"/>
  <c r="U60" i="80" a="1"/>
  <c r="U60" i="80" s="1"/>
  <c r="V60" i="80" s="1" a="1"/>
  <c r="V60" i="80" s="1"/>
  <c r="U59" i="80" a="1"/>
  <c r="U59" i="80" s="1"/>
  <c r="V59" i="80" s="1" a="1"/>
  <c r="V59" i="80" s="1"/>
  <c r="U58" i="80" a="1"/>
  <c r="U58" i="80" s="1"/>
  <c r="V58" i="80" s="1" a="1"/>
  <c r="V58" i="80" s="1"/>
  <c r="U57" i="80" a="1"/>
  <c r="U57" i="80" s="1"/>
  <c r="V57" i="80" s="1" a="1"/>
  <c r="V57" i="80" s="1"/>
  <c r="U56" i="80" a="1"/>
  <c r="U56" i="80" s="1"/>
  <c r="V56" i="80" s="1" a="1"/>
  <c r="V56" i="80" s="1"/>
  <c r="U55" i="80" a="1"/>
  <c r="U55" i="80" s="1"/>
  <c r="V55" i="80" s="1" a="1"/>
  <c r="V55" i="80" s="1"/>
  <c r="U54" i="80" a="1"/>
  <c r="U54" i="80" s="1"/>
  <c r="V54" i="80" s="1" a="1"/>
  <c r="V54" i="80" s="1"/>
  <c r="U53" i="80" a="1"/>
  <c r="U53" i="80" s="1"/>
  <c r="V53" i="80" s="1" a="1"/>
  <c r="V53" i="80" s="1"/>
  <c r="W53" i="80" s="1"/>
  <c r="U52" i="80" a="1"/>
  <c r="U52" i="80" s="1"/>
  <c r="V52" i="80" s="1" a="1"/>
  <c r="V52" i="80" s="1"/>
  <c r="W52" i="80" s="1"/>
  <c r="U51" i="80" a="1"/>
  <c r="U51" i="80" s="1"/>
  <c r="V51" i="80" s="1" a="1"/>
  <c r="V51" i="80" s="1"/>
  <c r="U50" i="80" a="1"/>
  <c r="U50" i="80" s="1"/>
  <c r="V50" i="80" s="1" a="1"/>
  <c r="V50" i="80" s="1"/>
  <c r="W50" i="80" s="1"/>
  <c r="U49" i="80" a="1"/>
  <c r="U49" i="80" s="1"/>
  <c r="V49" i="80" s="1" a="1"/>
  <c r="V49" i="80" s="1"/>
  <c r="U48" i="80" a="1"/>
  <c r="U48" i="80" s="1"/>
  <c r="V48" i="80" s="1" a="1"/>
  <c r="V48" i="80" s="1"/>
  <c r="W48" i="80" s="1"/>
  <c r="U47" i="80" a="1"/>
  <c r="U47" i="80" s="1"/>
  <c r="V47" i="80" s="1" a="1"/>
  <c r="V47" i="80" s="1"/>
  <c r="W47" i="80" s="1"/>
  <c r="U46" i="80" a="1"/>
  <c r="U46" i="80" s="1"/>
  <c r="V46" i="80" s="1" a="1"/>
  <c r="V46" i="80" s="1"/>
  <c r="U45" i="80" a="1"/>
  <c r="U45" i="80" s="1"/>
  <c r="V45" i="80" s="1" a="1"/>
  <c r="V45" i="80" s="1"/>
  <c r="U44" i="80" a="1"/>
  <c r="U44" i="80" s="1"/>
  <c r="V44" i="80" s="1" a="1"/>
  <c r="V44" i="80" s="1"/>
  <c r="U43" i="80" a="1"/>
  <c r="U43" i="80" s="1"/>
  <c r="V43" i="80" s="1" a="1"/>
  <c r="V43" i="80" s="1"/>
  <c r="U42" i="80" a="1"/>
  <c r="U42" i="80" s="1"/>
  <c r="V42" i="80" s="1" a="1"/>
  <c r="V42" i="80" s="1"/>
  <c r="U41" i="80" a="1"/>
  <c r="U41" i="80" s="1"/>
  <c r="V41" i="80" s="1" a="1"/>
  <c r="V41" i="80" s="1"/>
  <c r="U40" i="80" a="1"/>
  <c r="U40" i="80" s="1"/>
  <c r="V40" i="80" s="1" a="1"/>
  <c r="V40" i="80" s="1"/>
  <c r="U39" i="80" a="1"/>
  <c r="U39" i="80" s="1"/>
  <c r="V39" i="80" s="1" a="1"/>
  <c r="V39" i="80" s="1"/>
  <c r="U38" i="80" a="1"/>
  <c r="U38" i="80" s="1"/>
  <c r="V38" i="80" s="1" a="1"/>
  <c r="V38" i="80" s="1"/>
  <c r="U37" i="80" a="1"/>
  <c r="U37" i="80" s="1"/>
  <c r="V37" i="80" s="1" a="1"/>
  <c r="V37" i="80" s="1"/>
  <c r="U36" i="80" a="1"/>
  <c r="U36" i="80" s="1"/>
  <c r="V36" i="80" s="1" a="1"/>
  <c r="V36" i="80" s="1"/>
  <c r="W36" i="80" s="1"/>
  <c r="U35" i="80" a="1"/>
  <c r="U35" i="80" s="1"/>
  <c r="V35" i="80" s="1" a="1"/>
  <c r="V35" i="80" s="1"/>
  <c r="W35" i="80" s="1"/>
  <c r="U34" i="80" a="1"/>
  <c r="U34" i="80" s="1"/>
  <c r="V34" i="80" s="1" a="1"/>
  <c r="V34" i="80" s="1"/>
  <c r="U33" i="80" a="1"/>
  <c r="U33" i="80" s="1"/>
  <c r="V33" i="80" s="1" a="1"/>
  <c r="V33" i="80" s="1"/>
  <c r="W33" i="80" s="1"/>
  <c r="U32" i="80" a="1"/>
  <c r="U32" i="80" s="1"/>
  <c r="V32" i="80" s="1" a="1"/>
  <c r="V32" i="80" s="1"/>
  <c r="U31" i="80" a="1"/>
  <c r="U31" i="80" s="1"/>
  <c r="V31" i="80" s="1" a="1"/>
  <c r="V31" i="80" s="1"/>
  <c r="W31" i="80" s="1"/>
  <c r="U30" i="80" a="1"/>
  <c r="U30" i="80" s="1"/>
  <c r="V30" i="80" s="1" a="1"/>
  <c r="V30" i="80" s="1"/>
  <c r="U29" i="80" a="1"/>
  <c r="U29" i="80" s="1"/>
  <c r="U28" i="80" a="1"/>
  <c r="U28" i="80" s="1"/>
  <c r="V28" i="80" s="1" a="1"/>
  <c r="V28" i="80" s="1"/>
  <c r="U27" i="80" a="1"/>
  <c r="U27" i="80" s="1"/>
  <c r="V27" i="80" s="1" a="1"/>
  <c r="V27" i="80" s="1"/>
  <c r="U26" i="80" a="1"/>
  <c r="U26" i="80" s="1"/>
  <c r="V26" i="80" s="1" a="1"/>
  <c r="V26" i="80" s="1"/>
  <c r="U25" i="80" a="1"/>
  <c r="U25" i="80" s="1"/>
  <c r="V25" i="80" s="1" a="1"/>
  <c r="V25" i="80" s="1"/>
  <c r="W25" i="80" s="1"/>
  <c r="U24" i="80" a="1"/>
  <c r="U24" i="80" s="1"/>
  <c r="V24" i="80" s="1" a="1"/>
  <c r="V24" i="80" s="1"/>
  <c r="U23" i="80" a="1"/>
  <c r="U23" i="80" s="1"/>
  <c r="V23" i="80" s="1" a="1"/>
  <c r="V23" i="80" s="1"/>
  <c r="U22" i="80" a="1"/>
  <c r="U22" i="80" s="1"/>
  <c r="V22" i="80" s="1" a="1"/>
  <c r="V22" i="80" s="1"/>
  <c r="U21" i="80" a="1"/>
  <c r="U21" i="80" s="1"/>
  <c r="V21" i="80" s="1" a="1"/>
  <c r="V21" i="80" s="1"/>
  <c r="U20" i="80" a="1"/>
  <c r="U20" i="80" s="1"/>
  <c r="V20" i="80" s="1" a="1"/>
  <c r="V20" i="80" s="1"/>
  <c r="W20" i="80" s="1"/>
  <c r="U19" i="80" a="1"/>
  <c r="U19" i="80" s="1"/>
  <c r="U18" i="80" a="1"/>
  <c r="U18" i="80" s="1"/>
  <c r="V18" i="80" s="1" a="1"/>
  <c r="V18" i="80" s="1"/>
  <c r="W18" i="80" s="1"/>
  <c r="U17" i="80" a="1"/>
  <c r="U17" i="80" s="1"/>
  <c r="U16" i="80" a="1"/>
  <c r="U16" i="80" s="1"/>
  <c r="V16" i="80" s="1" a="1"/>
  <c r="V16" i="80" s="1"/>
  <c r="U15" i="80" a="1"/>
  <c r="U15" i="80" s="1"/>
  <c r="V15" i="80" s="1" a="1"/>
  <c r="V15" i="80" s="1"/>
  <c r="U14" i="80" a="1"/>
  <c r="U14" i="80" s="1"/>
  <c r="V14" i="80" s="1" a="1"/>
  <c r="V14" i="80" s="1"/>
  <c r="U13" i="80" a="1"/>
  <c r="U13" i="80" s="1"/>
  <c r="U12" i="80" a="1"/>
  <c r="U12" i="80" s="1"/>
  <c r="U11" i="80" a="1"/>
  <c r="U11" i="80" s="1"/>
  <c r="U10" i="80" a="1"/>
  <c r="U10" i="80" s="1"/>
  <c r="V10" i="80" s="1" a="1"/>
  <c r="V10" i="80" s="1"/>
  <c r="U9" i="80" a="1"/>
  <c r="U9" i="80" s="1"/>
  <c r="L9" i="80"/>
  <c r="M9" i="80" s="1"/>
  <c r="O9" i="80"/>
  <c r="P9" i="80" s="1"/>
  <c r="S9" i="80"/>
  <c r="Y9" i="80"/>
  <c r="Z9" i="80"/>
  <c r="AA9" i="80"/>
  <c r="AB9" i="80"/>
  <c r="AC9" i="80"/>
  <c r="AD9" i="80"/>
  <c r="AE9" i="80"/>
  <c r="AF9" i="80"/>
  <c r="AG9" i="80"/>
  <c r="AH9" i="80"/>
  <c r="AK9" i="80"/>
  <c r="AN9" i="80"/>
  <c r="AO9" i="80"/>
  <c r="AQ9" i="80"/>
  <c r="M10" i="80"/>
  <c r="P10" i="80"/>
  <c r="S10" i="80"/>
  <c r="AB10" i="80"/>
  <c r="AC10" i="80"/>
  <c r="G37" i="87" s="1"/>
  <c r="AD10" i="80"/>
  <c r="AE10" i="80"/>
  <c r="AF10" i="80"/>
  <c r="AG10" i="80"/>
  <c r="AH10" i="80"/>
  <c r="AI10" i="80"/>
  <c r="AK10" i="80"/>
  <c r="AL10" i="80"/>
  <c r="AN10" i="80"/>
  <c r="AO10" i="80"/>
  <c r="AQ10" i="80"/>
  <c r="M11" i="80"/>
  <c r="P11" i="80"/>
  <c r="S11" i="80"/>
  <c r="Z11" i="80"/>
  <c r="AB11" i="80"/>
  <c r="AC11" i="80"/>
  <c r="AD11" i="80"/>
  <c r="AE11" i="80"/>
  <c r="AF11" i="80"/>
  <c r="AG11" i="80"/>
  <c r="AH11" i="80"/>
  <c r="AI11" i="80"/>
  <c r="AK11" i="80"/>
  <c r="AL11" i="80"/>
  <c r="AN11" i="80"/>
  <c r="AO11" i="80"/>
  <c r="AQ11" i="80"/>
  <c r="M12" i="80"/>
  <c r="P12" i="80"/>
  <c r="S12" i="80"/>
  <c r="Z12" i="80"/>
  <c r="AA12" i="80"/>
  <c r="AB12" i="80"/>
  <c r="AC12" i="80"/>
  <c r="AD12" i="80"/>
  <c r="AE12" i="80"/>
  <c r="AF12" i="80"/>
  <c r="AG12" i="80"/>
  <c r="AH12" i="80"/>
  <c r="AI12" i="80"/>
  <c r="AK12" i="80"/>
  <c r="AL12" i="80"/>
  <c r="AN12" i="80"/>
  <c r="AO12" i="80"/>
  <c r="AQ12" i="80"/>
  <c r="M13" i="80"/>
  <c r="P13" i="80"/>
  <c r="S13" i="80"/>
  <c r="Y13" i="80"/>
  <c r="Z13" i="80"/>
  <c r="AA13" i="80"/>
  <c r="AB13" i="80"/>
  <c r="AC13" i="80"/>
  <c r="AD13" i="80"/>
  <c r="AE13" i="80"/>
  <c r="AF13" i="80"/>
  <c r="AG13" i="80"/>
  <c r="AH13" i="80"/>
  <c r="AI13" i="80"/>
  <c r="AK13" i="80"/>
  <c r="AL13" i="80"/>
  <c r="AN13" i="80"/>
  <c r="AO13" i="80"/>
  <c r="AQ13" i="80"/>
  <c r="M14" i="80"/>
  <c r="P14" i="80"/>
  <c r="S14" i="80"/>
  <c r="Y14" i="80"/>
  <c r="Z14" i="80"/>
  <c r="AA14" i="80"/>
  <c r="AB14" i="80"/>
  <c r="AC14" i="80"/>
  <c r="AD14" i="80"/>
  <c r="AE14" i="80"/>
  <c r="AF14" i="80"/>
  <c r="AG14" i="80"/>
  <c r="AH14" i="80"/>
  <c r="AI14" i="80"/>
  <c r="AK14" i="80"/>
  <c r="AL14" i="80"/>
  <c r="AN14" i="80"/>
  <c r="AO14" i="80"/>
  <c r="AQ14" i="80"/>
  <c r="M15" i="80"/>
  <c r="P15" i="80"/>
  <c r="S15" i="80"/>
  <c r="Y15" i="80"/>
  <c r="Z15" i="80"/>
  <c r="AA15" i="80"/>
  <c r="AB15" i="80"/>
  <c r="AC15" i="80"/>
  <c r="AD15" i="80"/>
  <c r="AE15" i="80"/>
  <c r="AF15" i="80"/>
  <c r="AG15" i="80"/>
  <c r="AH15" i="80"/>
  <c r="AI15" i="80"/>
  <c r="AK15" i="80"/>
  <c r="AL15" i="80"/>
  <c r="AN15" i="80"/>
  <c r="AO15" i="80"/>
  <c r="AQ15" i="80"/>
  <c r="M16" i="80"/>
  <c r="P16" i="80"/>
  <c r="S16" i="80"/>
  <c r="Y16" i="80"/>
  <c r="Z16" i="80"/>
  <c r="AW16" i="80" s="1" a="1"/>
  <c r="AW16" i="80" s="1"/>
  <c r="AA16" i="80"/>
  <c r="AB16" i="80"/>
  <c r="AC16" i="80"/>
  <c r="AD16" i="80"/>
  <c r="AE16" i="80"/>
  <c r="AF16" i="80"/>
  <c r="AG16" i="80"/>
  <c r="AH16" i="80"/>
  <c r="AI16" i="80"/>
  <c r="AK16" i="80"/>
  <c r="AL16" i="80"/>
  <c r="AN16" i="80"/>
  <c r="AO16" i="80"/>
  <c r="AQ16" i="80"/>
  <c r="M17" i="80"/>
  <c r="P17" i="80"/>
  <c r="S17" i="80"/>
  <c r="Y17" i="80"/>
  <c r="Z17" i="80"/>
  <c r="AX17" i="80" s="1" a="1"/>
  <c r="AX17" i="80" s="1"/>
  <c r="AA17" i="80"/>
  <c r="AB17" i="80"/>
  <c r="AC17" i="80"/>
  <c r="AD17" i="80"/>
  <c r="AE17" i="80"/>
  <c r="AF17" i="80"/>
  <c r="AG17" i="80"/>
  <c r="AH17" i="80"/>
  <c r="AI17" i="80"/>
  <c r="AK17" i="80"/>
  <c r="AL17" i="80"/>
  <c r="AN17" i="80"/>
  <c r="AO17" i="80"/>
  <c r="AQ17" i="80"/>
  <c r="M18" i="80"/>
  <c r="P18" i="80"/>
  <c r="S18" i="80"/>
  <c r="Y18" i="80"/>
  <c r="Z18" i="80"/>
  <c r="AA18" i="80"/>
  <c r="AB18" i="80"/>
  <c r="AC18" i="80"/>
  <c r="AD18" i="80"/>
  <c r="AE18" i="80"/>
  <c r="AF18" i="80"/>
  <c r="AG18" i="80"/>
  <c r="AH18" i="80"/>
  <c r="AI18" i="80"/>
  <c r="AK18" i="80"/>
  <c r="AL18" i="80"/>
  <c r="AN18" i="80"/>
  <c r="AO18" i="80"/>
  <c r="AQ18" i="80"/>
  <c r="M19" i="80"/>
  <c r="P19" i="80"/>
  <c r="S19" i="80"/>
  <c r="Y19" i="80"/>
  <c r="Z19" i="80"/>
  <c r="AA19" i="80"/>
  <c r="AB19" i="80"/>
  <c r="AC19" i="80"/>
  <c r="AD19" i="80"/>
  <c r="AE19" i="80"/>
  <c r="AF19" i="80"/>
  <c r="AG19" i="80"/>
  <c r="AH19" i="80"/>
  <c r="AI19" i="80"/>
  <c r="AK19" i="80"/>
  <c r="AL19" i="80"/>
  <c r="AN19" i="80"/>
  <c r="AO19" i="80"/>
  <c r="AQ19" i="80"/>
  <c r="M20" i="80"/>
  <c r="P20" i="80"/>
  <c r="S20" i="80"/>
  <c r="Y20" i="80"/>
  <c r="Z20" i="80"/>
  <c r="AX20" i="80" s="1" a="1"/>
  <c r="AX20" i="80" s="1"/>
  <c r="AA20" i="80"/>
  <c r="AB20" i="80"/>
  <c r="AC20" i="80"/>
  <c r="AD20" i="80"/>
  <c r="AE20" i="80"/>
  <c r="AF20" i="80"/>
  <c r="AG20" i="80"/>
  <c r="AH20" i="80"/>
  <c r="AI20" i="80"/>
  <c r="AK20" i="80"/>
  <c r="AL20" i="80"/>
  <c r="AN20" i="80"/>
  <c r="AO20" i="80"/>
  <c r="AQ20" i="80"/>
  <c r="M21" i="80"/>
  <c r="P21" i="80"/>
  <c r="S21" i="80"/>
  <c r="Y21" i="80"/>
  <c r="Z21" i="80"/>
  <c r="AA21" i="80"/>
  <c r="AB21" i="80"/>
  <c r="AC21" i="80"/>
  <c r="AD21" i="80"/>
  <c r="AE21" i="80"/>
  <c r="AF21" i="80"/>
  <c r="AG21" i="80"/>
  <c r="AH21" i="80"/>
  <c r="AI21" i="80"/>
  <c r="AK21" i="80"/>
  <c r="AL21" i="80"/>
  <c r="AN21" i="80"/>
  <c r="AO21" i="80"/>
  <c r="AQ21" i="80"/>
  <c r="M22" i="80"/>
  <c r="P22" i="80"/>
  <c r="S22" i="80"/>
  <c r="Y22" i="80"/>
  <c r="Z22" i="80"/>
  <c r="AX22" i="80" s="1" a="1"/>
  <c r="AX22" i="80" s="1"/>
  <c r="AA22" i="80"/>
  <c r="AB22" i="80"/>
  <c r="AC22" i="80"/>
  <c r="AD22" i="80"/>
  <c r="AE22" i="80"/>
  <c r="AF22" i="80"/>
  <c r="AG22" i="80"/>
  <c r="AH22" i="80"/>
  <c r="AI22" i="80"/>
  <c r="AK22" i="80"/>
  <c r="AL22" i="80"/>
  <c r="AN22" i="80"/>
  <c r="AO22" i="80"/>
  <c r="AQ22" i="80"/>
  <c r="M23" i="80"/>
  <c r="P23" i="80"/>
  <c r="S23" i="80"/>
  <c r="Y23" i="80"/>
  <c r="Z23" i="80"/>
  <c r="AX23" i="80" s="1" a="1"/>
  <c r="AX23" i="80" s="1"/>
  <c r="AA23" i="80"/>
  <c r="AB23" i="80"/>
  <c r="AC23" i="80"/>
  <c r="AD23" i="80"/>
  <c r="AE23" i="80"/>
  <c r="AF23" i="80"/>
  <c r="AG23" i="80"/>
  <c r="AH23" i="80"/>
  <c r="AI23" i="80"/>
  <c r="AK23" i="80"/>
  <c r="AL23" i="80"/>
  <c r="AN23" i="80"/>
  <c r="AO23" i="80"/>
  <c r="AQ23" i="80"/>
  <c r="M24" i="80"/>
  <c r="P24" i="80"/>
  <c r="S24" i="80"/>
  <c r="Y24" i="80"/>
  <c r="Z24" i="80"/>
  <c r="AA24" i="80"/>
  <c r="AB24" i="80"/>
  <c r="AC24" i="80"/>
  <c r="AD24" i="80"/>
  <c r="AE24" i="80"/>
  <c r="AF24" i="80"/>
  <c r="AG24" i="80"/>
  <c r="AH24" i="80"/>
  <c r="AI24" i="80"/>
  <c r="AK24" i="80"/>
  <c r="AL24" i="80"/>
  <c r="AN24" i="80"/>
  <c r="AO24" i="80"/>
  <c r="AQ24" i="80"/>
  <c r="M25" i="80"/>
  <c r="P25" i="80"/>
  <c r="S25" i="80"/>
  <c r="Y25" i="80"/>
  <c r="Z25" i="80"/>
  <c r="AA25" i="80"/>
  <c r="AB25" i="80"/>
  <c r="AC25" i="80"/>
  <c r="AD25" i="80"/>
  <c r="AE25" i="80"/>
  <c r="AF25" i="80"/>
  <c r="AG25" i="80"/>
  <c r="AH25" i="80"/>
  <c r="AI25" i="80"/>
  <c r="AK25" i="80"/>
  <c r="AL25" i="80"/>
  <c r="AN25" i="80"/>
  <c r="AO25" i="80"/>
  <c r="AQ25" i="80"/>
  <c r="M26" i="80"/>
  <c r="P26" i="80"/>
  <c r="S26" i="80"/>
  <c r="Y26" i="80"/>
  <c r="Z26" i="80"/>
  <c r="AX26" i="80" s="1" a="1"/>
  <c r="AX26" i="80" s="1"/>
  <c r="AA26" i="80"/>
  <c r="AB26" i="80"/>
  <c r="AC26" i="80"/>
  <c r="AD26" i="80"/>
  <c r="AE26" i="80"/>
  <c r="AF26" i="80"/>
  <c r="AG26" i="80"/>
  <c r="AH26" i="80"/>
  <c r="AI26" i="80"/>
  <c r="AK26" i="80"/>
  <c r="AL26" i="80"/>
  <c r="AN26" i="80"/>
  <c r="AO26" i="80"/>
  <c r="AQ26" i="80"/>
  <c r="M27" i="80"/>
  <c r="P27" i="80"/>
  <c r="S27" i="80"/>
  <c r="Y27" i="80"/>
  <c r="Z27" i="80"/>
  <c r="AA27" i="80"/>
  <c r="AB27" i="80"/>
  <c r="AC27" i="80"/>
  <c r="AD27" i="80"/>
  <c r="AE27" i="80"/>
  <c r="AF27" i="80"/>
  <c r="AG27" i="80"/>
  <c r="AH27" i="80"/>
  <c r="AI27" i="80"/>
  <c r="AK27" i="80"/>
  <c r="AL27" i="80"/>
  <c r="AN27" i="80"/>
  <c r="AO27" i="80"/>
  <c r="AQ27" i="80"/>
  <c r="M28" i="80"/>
  <c r="P28" i="80"/>
  <c r="S28" i="80"/>
  <c r="Y28" i="80"/>
  <c r="Z28" i="80"/>
  <c r="AA28" i="80"/>
  <c r="AB28" i="80"/>
  <c r="AC28" i="80"/>
  <c r="AD28" i="80"/>
  <c r="AE28" i="80"/>
  <c r="AF28" i="80"/>
  <c r="AG28" i="80"/>
  <c r="AH28" i="80"/>
  <c r="AI28" i="80"/>
  <c r="AK28" i="80"/>
  <c r="AL28" i="80"/>
  <c r="AN28" i="80"/>
  <c r="AO28" i="80"/>
  <c r="AQ28" i="80"/>
  <c r="M29" i="80"/>
  <c r="P29" i="80"/>
  <c r="S29" i="80"/>
  <c r="Y29" i="80"/>
  <c r="Z29" i="80"/>
  <c r="AA29" i="80"/>
  <c r="AB29" i="80"/>
  <c r="AC29" i="80"/>
  <c r="AD29" i="80"/>
  <c r="AE29" i="80"/>
  <c r="AF29" i="80"/>
  <c r="AG29" i="80"/>
  <c r="AH29" i="80"/>
  <c r="AI29" i="80"/>
  <c r="AK29" i="80"/>
  <c r="AL29" i="80"/>
  <c r="AN29" i="80"/>
  <c r="AO29" i="80"/>
  <c r="AQ29" i="80"/>
  <c r="M30" i="80"/>
  <c r="P30" i="80"/>
  <c r="S30" i="80"/>
  <c r="Y30" i="80"/>
  <c r="Z30" i="80"/>
  <c r="AA30" i="80"/>
  <c r="AB30" i="80"/>
  <c r="AC30" i="80"/>
  <c r="AD30" i="80"/>
  <c r="AE30" i="80"/>
  <c r="AF30" i="80"/>
  <c r="AG30" i="80"/>
  <c r="AH30" i="80"/>
  <c r="AI30" i="80"/>
  <c r="AK30" i="80"/>
  <c r="AL30" i="80"/>
  <c r="AN30" i="80"/>
  <c r="AO30" i="80"/>
  <c r="AQ30" i="80"/>
  <c r="M31" i="80"/>
  <c r="P31" i="80"/>
  <c r="S31" i="80"/>
  <c r="Y31" i="80"/>
  <c r="Z31" i="80"/>
  <c r="AA31" i="80"/>
  <c r="AB31" i="80"/>
  <c r="AC31" i="80"/>
  <c r="AD31" i="80"/>
  <c r="AE31" i="80"/>
  <c r="AF31" i="80"/>
  <c r="AG31" i="80"/>
  <c r="AH31" i="80"/>
  <c r="AI31" i="80"/>
  <c r="AK31" i="80"/>
  <c r="AL31" i="80"/>
  <c r="AN31" i="80"/>
  <c r="AO31" i="80"/>
  <c r="AQ31" i="80"/>
  <c r="M32" i="80"/>
  <c r="P32" i="80"/>
  <c r="S32" i="80"/>
  <c r="Y32" i="80"/>
  <c r="Z32" i="80"/>
  <c r="AX32" i="80" s="1" a="1"/>
  <c r="AX32" i="80" s="1"/>
  <c r="AA32" i="80"/>
  <c r="AB32" i="80"/>
  <c r="AC32" i="80"/>
  <c r="AD32" i="80"/>
  <c r="AE32" i="80"/>
  <c r="AF32" i="80"/>
  <c r="AG32" i="80"/>
  <c r="AH32" i="80"/>
  <c r="AI32" i="80"/>
  <c r="AK32" i="80"/>
  <c r="AL32" i="80"/>
  <c r="AN32" i="80"/>
  <c r="AO32" i="80"/>
  <c r="AQ32" i="80"/>
  <c r="M33" i="80"/>
  <c r="P33" i="80"/>
  <c r="S33" i="80"/>
  <c r="Y33" i="80"/>
  <c r="Z33" i="80"/>
  <c r="AW33" i="80" s="1" a="1"/>
  <c r="AW33" i="80" s="1"/>
  <c r="AA33" i="80"/>
  <c r="AB33" i="80"/>
  <c r="AC33" i="80"/>
  <c r="AD33" i="80"/>
  <c r="AE33" i="80"/>
  <c r="AF33" i="80"/>
  <c r="AG33" i="80"/>
  <c r="AH33" i="80"/>
  <c r="AI33" i="80"/>
  <c r="AK33" i="80"/>
  <c r="AL33" i="80"/>
  <c r="AN33" i="80"/>
  <c r="AO33" i="80"/>
  <c r="AQ33" i="80"/>
  <c r="M34" i="80"/>
  <c r="P34" i="80"/>
  <c r="S34" i="80"/>
  <c r="Y34" i="80"/>
  <c r="Z34" i="80"/>
  <c r="AA34" i="80"/>
  <c r="AB34" i="80"/>
  <c r="AC34" i="80"/>
  <c r="AD34" i="80"/>
  <c r="AE34" i="80"/>
  <c r="AF34" i="80"/>
  <c r="AG34" i="80"/>
  <c r="AH34" i="80"/>
  <c r="AI34" i="80"/>
  <c r="AK34" i="80"/>
  <c r="AL34" i="80"/>
  <c r="AN34" i="80"/>
  <c r="AO34" i="80"/>
  <c r="AQ34" i="80"/>
  <c r="M35" i="80"/>
  <c r="P35" i="80"/>
  <c r="S35" i="80"/>
  <c r="Y35" i="80"/>
  <c r="Z35" i="80"/>
  <c r="AV35" i="80" s="1" a="1"/>
  <c r="AV35" i="80" s="1"/>
  <c r="AA35" i="80"/>
  <c r="AB35" i="80"/>
  <c r="AC35" i="80"/>
  <c r="AD35" i="80"/>
  <c r="AE35" i="80"/>
  <c r="AF35" i="80"/>
  <c r="AG35" i="80"/>
  <c r="AH35" i="80"/>
  <c r="AI35" i="80"/>
  <c r="AK35" i="80"/>
  <c r="AL35" i="80"/>
  <c r="AN35" i="80"/>
  <c r="AO35" i="80"/>
  <c r="AQ35" i="80"/>
  <c r="M36" i="80"/>
  <c r="P36" i="80"/>
  <c r="S36" i="80"/>
  <c r="Y36" i="80"/>
  <c r="Z36" i="80"/>
  <c r="AA36" i="80"/>
  <c r="AB36" i="80"/>
  <c r="AC36" i="80"/>
  <c r="AD36" i="80"/>
  <c r="AE36" i="80"/>
  <c r="AF36" i="80"/>
  <c r="AG36" i="80"/>
  <c r="AH36" i="80"/>
  <c r="AI36" i="80"/>
  <c r="AK36" i="80"/>
  <c r="AL36" i="80"/>
  <c r="AN36" i="80"/>
  <c r="AO36" i="80"/>
  <c r="AQ36" i="80"/>
  <c r="M37" i="80"/>
  <c r="P37" i="80"/>
  <c r="S37" i="80"/>
  <c r="Y37" i="80"/>
  <c r="Z37" i="80"/>
  <c r="AV37" i="80" s="1" a="1"/>
  <c r="AV37" i="80" s="1"/>
  <c r="AA37" i="80"/>
  <c r="AB37" i="80"/>
  <c r="AC37" i="80"/>
  <c r="AD37" i="80"/>
  <c r="AE37" i="80"/>
  <c r="AF37" i="80"/>
  <c r="AG37" i="80"/>
  <c r="AH37" i="80"/>
  <c r="AI37" i="80"/>
  <c r="AK37" i="80"/>
  <c r="AL37" i="80"/>
  <c r="AN37" i="80"/>
  <c r="AO37" i="80"/>
  <c r="AQ37" i="80"/>
  <c r="M38" i="80"/>
  <c r="P38" i="80"/>
  <c r="S38" i="80"/>
  <c r="W38" i="80"/>
  <c r="Y38" i="80"/>
  <c r="Z38" i="80"/>
  <c r="AA38" i="80"/>
  <c r="AB38" i="80"/>
  <c r="AC38" i="80"/>
  <c r="AD38" i="80"/>
  <c r="AE38" i="80"/>
  <c r="AF38" i="80"/>
  <c r="AG38" i="80"/>
  <c r="AH38" i="80"/>
  <c r="AI38" i="80"/>
  <c r="AK38" i="80"/>
  <c r="AL38" i="80"/>
  <c r="AN38" i="80"/>
  <c r="AO38" i="80"/>
  <c r="AQ38" i="80"/>
  <c r="M39" i="80"/>
  <c r="P39" i="80"/>
  <c r="S39" i="80"/>
  <c r="Y39" i="80"/>
  <c r="Z39" i="80"/>
  <c r="AW39" i="80" s="1" a="1"/>
  <c r="AW39" i="80" s="1"/>
  <c r="AA39" i="80"/>
  <c r="AB39" i="80"/>
  <c r="AC39" i="80"/>
  <c r="AD39" i="80"/>
  <c r="AE39" i="80"/>
  <c r="AF39" i="80"/>
  <c r="AG39" i="80"/>
  <c r="AH39" i="80"/>
  <c r="AI39" i="80"/>
  <c r="AK39" i="80"/>
  <c r="AL39" i="80"/>
  <c r="AN39" i="80"/>
  <c r="AO39" i="80"/>
  <c r="AQ39" i="80"/>
  <c r="M40" i="80"/>
  <c r="P40" i="80"/>
  <c r="S40" i="80"/>
  <c r="Y40" i="80"/>
  <c r="Z40" i="80"/>
  <c r="AA40" i="80"/>
  <c r="AB40" i="80"/>
  <c r="AC40" i="80"/>
  <c r="AD40" i="80"/>
  <c r="AE40" i="80"/>
  <c r="AF40" i="80"/>
  <c r="AG40" i="80"/>
  <c r="AH40" i="80"/>
  <c r="AI40" i="80"/>
  <c r="AK40" i="80"/>
  <c r="AL40" i="80"/>
  <c r="AN40" i="80"/>
  <c r="AO40" i="80"/>
  <c r="AQ40" i="80"/>
  <c r="M41" i="80"/>
  <c r="P41" i="80"/>
  <c r="S41" i="80"/>
  <c r="W41" i="80"/>
  <c r="Y41" i="80"/>
  <c r="Z41" i="80"/>
  <c r="AW41" i="80" s="1" a="1"/>
  <c r="AW41" i="80" s="1"/>
  <c r="BC41" i="80" s="1"/>
  <c r="AA41" i="80"/>
  <c r="AB41" i="80"/>
  <c r="AC41" i="80"/>
  <c r="AD41" i="80"/>
  <c r="AE41" i="80"/>
  <c r="AF41" i="80"/>
  <c r="AG41" i="80"/>
  <c r="AH41" i="80"/>
  <c r="AI41" i="80"/>
  <c r="AK41" i="80"/>
  <c r="AL41" i="80"/>
  <c r="AN41" i="80"/>
  <c r="AO41" i="80"/>
  <c r="AQ41" i="80"/>
  <c r="M42" i="80"/>
  <c r="P42" i="80"/>
  <c r="S42" i="80"/>
  <c r="Y42" i="80"/>
  <c r="Z42" i="80"/>
  <c r="AX42" i="80" s="1" a="1"/>
  <c r="AX42" i="80" s="1"/>
  <c r="AA42" i="80"/>
  <c r="AB42" i="80"/>
  <c r="AC42" i="80"/>
  <c r="AD42" i="80"/>
  <c r="AE42" i="80"/>
  <c r="AF42" i="80"/>
  <c r="AG42" i="80"/>
  <c r="AH42" i="80"/>
  <c r="AI42" i="80"/>
  <c r="AK42" i="80"/>
  <c r="AL42" i="80"/>
  <c r="AN42" i="80"/>
  <c r="AO42" i="80"/>
  <c r="AQ42" i="80"/>
  <c r="M43" i="80"/>
  <c r="P43" i="80"/>
  <c r="S43" i="80"/>
  <c r="Y43" i="80"/>
  <c r="Z43" i="80"/>
  <c r="AA43" i="80"/>
  <c r="AB43" i="80"/>
  <c r="AC43" i="80"/>
  <c r="AD43" i="80"/>
  <c r="AE43" i="80"/>
  <c r="AF43" i="80"/>
  <c r="AG43" i="80"/>
  <c r="AH43" i="80"/>
  <c r="AI43" i="80"/>
  <c r="AK43" i="80"/>
  <c r="AL43" i="80"/>
  <c r="AN43" i="80"/>
  <c r="AO43" i="80"/>
  <c r="AQ43" i="80"/>
  <c r="M44" i="80"/>
  <c r="P44" i="80"/>
  <c r="S44" i="80"/>
  <c r="W44" i="80"/>
  <c r="Y44" i="80"/>
  <c r="Z44" i="80"/>
  <c r="AA44" i="80"/>
  <c r="AB44" i="80"/>
  <c r="AC44" i="80"/>
  <c r="AD44" i="80"/>
  <c r="AE44" i="80"/>
  <c r="AF44" i="80"/>
  <c r="AG44" i="80"/>
  <c r="AH44" i="80"/>
  <c r="AI44" i="80"/>
  <c r="AK44" i="80"/>
  <c r="AL44" i="80"/>
  <c r="AN44" i="80"/>
  <c r="AO44" i="80"/>
  <c r="AQ44" i="80"/>
  <c r="M45" i="80"/>
  <c r="P45" i="80"/>
  <c r="S45" i="80"/>
  <c r="Y45" i="80"/>
  <c r="Z45" i="80"/>
  <c r="AW45" i="80" s="1" a="1"/>
  <c r="AW45" i="80" s="1"/>
  <c r="AA45" i="80"/>
  <c r="AB45" i="80"/>
  <c r="AC45" i="80"/>
  <c r="AD45" i="80"/>
  <c r="AE45" i="80"/>
  <c r="AF45" i="80"/>
  <c r="AG45" i="80"/>
  <c r="AH45" i="80"/>
  <c r="AI45" i="80"/>
  <c r="AK45" i="80"/>
  <c r="AL45" i="80"/>
  <c r="AN45" i="80"/>
  <c r="AO45" i="80"/>
  <c r="AQ45" i="80"/>
  <c r="M46" i="80"/>
  <c r="P46" i="80"/>
  <c r="S46" i="80"/>
  <c r="Y46" i="80"/>
  <c r="Z46" i="80"/>
  <c r="AA46" i="80"/>
  <c r="AB46" i="80"/>
  <c r="AC46" i="80"/>
  <c r="AD46" i="80"/>
  <c r="AE46" i="80"/>
  <c r="AF46" i="80"/>
  <c r="AG46" i="80"/>
  <c r="AH46" i="80"/>
  <c r="AI46" i="80"/>
  <c r="AK46" i="80"/>
  <c r="AL46" i="80"/>
  <c r="AN46" i="80"/>
  <c r="AO46" i="80"/>
  <c r="AQ46" i="80"/>
  <c r="M47" i="80"/>
  <c r="P47" i="80"/>
  <c r="S47" i="80"/>
  <c r="Y47" i="80"/>
  <c r="Z47" i="80"/>
  <c r="AA47" i="80"/>
  <c r="AB47" i="80"/>
  <c r="AC47" i="80"/>
  <c r="AD47" i="80"/>
  <c r="AE47" i="80"/>
  <c r="AF47" i="80"/>
  <c r="AG47" i="80"/>
  <c r="AH47" i="80"/>
  <c r="AI47" i="80"/>
  <c r="AK47" i="80"/>
  <c r="AL47" i="80"/>
  <c r="AN47" i="80"/>
  <c r="AO47" i="80"/>
  <c r="AQ47" i="80"/>
  <c r="M48" i="80"/>
  <c r="P48" i="80"/>
  <c r="S48" i="80"/>
  <c r="Y48" i="80"/>
  <c r="Z48" i="80"/>
  <c r="AX48" i="80" s="1" a="1"/>
  <c r="AX48" i="80" s="1"/>
  <c r="AA48" i="80"/>
  <c r="AB48" i="80"/>
  <c r="AC48" i="80"/>
  <c r="AD48" i="80"/>
  <c r="AE48" i="80"/>
  <c r="AF48" i="80"/>
  <c r="AG48" i="80"/>
  <c r="AH48" i="80"/>
  <c r="AI48" i="80"/>
  <c r="AK48" i="80"/>
  <c r="AL48" i="80"/>
  <c r="AN48" i="80"/>
  <c r="AO48" i="80"/>
  <c r="AQ48" i="80"/>
  <c r="M49" i="80"/>
  <c r="P49" i="80"/>
  <c r="S49" i="80"/>
  <c r="Y49" i="80"/>
  <c r="Z49" i="80"/>
  <c r="AV49" i="80" s="1" a="1"/>
  <c r="AV49" i="80" s="1"/>
  <c r="AA49" i="80"/>
  <c r="AB49" i="80"/>
  <c r="AC49" i="80"/>
  <c r="AD49" i="80"/>
  <c r="AE49" i="80"/>
  <c r="AF49" i="80"/>
  <c r="AG49" i="80"/>
  <c r="AH49" i="80"/>
  <c r="AI49" i="80"/>
  <c r="AK49" i="80"/>
  <c r="AL49" i="80"/>
  <c r="AN49" i="80"/>
  <c r="AO49" i="80"/>
  <c r="AQ49" i="80"/>
  <c r="M50" i="80"/>
  <c r="P50" i="80"/>
  <c r="S50" i="80"/>
  <c r="Y50" i="80"/>
  <c r="Z50" i="80"/>
  <c r="AA50" i="80"/>
  <c r="AB50" i="80"/>
  <c r="AC50" i="80"/>
  <c r="AD50" i="80"/>
  <c r="AE50" i="80"/>
  <c r="AF50" i="80"/>
  <c r="AG50" i="80"/>
  <c r="AH50" i="80"/>
  <c r="AI50" i="80"/>
  <c r="AK50" i="80"/>
  <c r="AL50" i="80"/>
  <c r="AN50" i="80"/>
  <c r="AO50" i="80"/>
  <c r="AQ50" i="80"/>
  <c r="M51" i="80"/>
  <c r="P51" i="80"/>
  <c r="S51" i="80"/>
  <c r="Y51" i="80"/>
  <c r="Z51" i="80"/>
  <c r="AX51" i="80" s="1" a="1"/>
  <c r="AX51" i="80" s="1"/>
  <c r="AA51" i="80"/>
  <c r="AB51" i="80"/>
  <c r="AC51" i="80"/>
  <c r="AD51" i="80"/>
  <c r="AE51" i="80"/>
  <c r="AF51" i="80"/>
  <c r="AG51" i="80"/>
  <c r="AH51" i="80"/>
  <c r="AI51" i="80"/>
  <c r="AK51" i="80"/>
  <c r="AL51" i="80"/>
  <c r="AN51" i="80"/>
  <c r="AO51" i="80"/>
  <c r="AQ51" i="80"/>
  <c r="M52" i="80"/>
  <c r="P52" i="80"/>
  <c r="S52" i="80"/>
  <c r="Y52" i="80"/>
  <c r="Z52" i="80"/>
  <c r="AA52" i="80"/>
  <c r="AB52" i="80"/>
  <c r="AC52" i="80"/>
  <c r="AD52" i="80"/>
  <c r="AE52" i="80"/>
  <c r="AF52" i="80"/>
  <c r="AG52" i="80"/>
  <c r="AH52" i="80"/>
  <c r="AI52" i="80"/>
  <c r="AK52" i="80"/>
  <c r="AL52" i="80"/>
  <c r="AN52" i="80"/>
  <c r="AO52" i="80"/>
  <c r="AQ52" i="80"/>
  <c r="M53" i="80"/>
  <c r="P53" i="80"/>
  <c r="S53" i="80"/>
  <c r="Y53" i="80"/>
  <c r="Z53" i="80"/>
  <c r="AX53" i="80" s="1" a="1"/>
  <c r="AX53" i="80" s="1"/>
  <c r="AA53" i="80"/>
  <c r="AB53" i="80"/>
  <c r="AC53" i="80"/>
  <c r="AD53" i="80"/>
  <c r="AE53" i="80"/>
  <c r="AF53" i="80"/>
  <c r="AG53" i="80"/>
  <c r="AH53" i="80"/>
  <c r="AI53" i="80"/>
  <c r="AK53" i="80"/>
  <c r="AL53" i="80"/>
  <c r="AN53" i="80"/>
  <c r="AO53" i="80"/>
  <c r="AQ53" i="80"/>
  <c r="M54" i="80"/>
  <c r="P54" i="80"/>
  <c r="S54" i="80"/>
  <c r="W54" i="80"/>
  <c r="Y54" i="80"/>
  <c r="Z54" i="80"/>
  <c r="AA54" i="80"/>
  <c r="AB54" i="80"/>
  <c r="AC54" i="80"/>
  <c r="AD54" i="80"/>
  <c r="AE54" i="80"/>
  <c r="AF54" i="80"/>
  <c r="AG54" i="80"/>
  <c r="AH54" i="80"/>
  <c r="AI54" i="80"/>
  <c r="AK54" i="80"/>
  <c r="AL54" i="80"/>
  <c r="AN54" i="80"/>
  <c r="AO54" i="80"/>
  <c r="AQ54" i="80"/>
  <c r="M55" i="80"/>
  <c r="P55" i="80"/>
  <c r="S55" i="80"/>
  <c r="Y55" i="80"/>
  <c r="Z55" i="80"/>
  <c r="AV55" i="80" s="1" a="1"/>
  <c r="AV55" i="80" s="1"/>
  <c r="AA55" i="80"/>
  <c r="AB55" i="80"/>
  <c r="AC55" i="80"/>
  <c r="AD55" i="80"/>
  <c r="AE55" i="80"/>
  <c r="AF55" i="80"/>
  <c r="AG55" i="80"/>
  <c r="AH55" i="80"/>
  <c r="AI55" i="80"/>
  <c r="AK55" i="80"/>
  <c r="AL55" i="80"/>
  <c r="AN55" i="80"/>
  <c r="AO55" i="80"/>
  <c r="AQ55" i="80"/>
  <c r="M56" i="80"/>
  <c r="P56" i="80"/>
  <c r="S56" i="80"/>
  <c r="Y56" i="80"/>
  <c r="Z56" i="80"/>
  <c r="AA56" i="80"/>
  <c r="AB56" i="80"/>
  <c r="AC56" i="80"/>
  <c r="AD56" i="80"/>
  <c r="AE56" i="80"/>
  <c r="AF56" i="80"/>
  <c r="AG56" i="80"/>
  <c r="AH56" i="80"/>
  <c r="AI56" i="80"/>
  <c r="AK56" i="80"/>
  <c r="AL56" i="80"/>
  <c r="AN56" i="80"/>
  <c r="AO56" i="80"/>
  <c r="AQ56" i="80"/>
  <c r="M57" i="80"/>
  <c r="P57" i="80"/>
  <c r="S57" i="80"/>
  <c r="W57" i="80"/>
  <c r="Y57" i="80"/>
  <c r="Z57" i="80"/>
  <c r="AA57" i="80"/>
  <c r="AB57" i="80"/>
  <c r="AC57" i="80"/>
  <c r="AD57" i="80"/>
  <c r="AE57" i="80"/>
  <c r="AF57" i="80"/>
  <c r="AG57" i="80"/>
  <c r="AH57" i="80"/>
  <c r="AI57" i="80"/>
  <c r="AK57" i="80"/>
  <c r="AL57" i="80"/>
  <c r="AN57" i="80"/>
  <c r="AO57" i="80"/>
  <c r="AQ57" i="80"/>
  <c r="M58" i="80"/>
  <c r="P58" i="80"/>
  <c r="S58" i="80"/>
  <c r="W58" i="80"/>
  <c r="Y58" i="80"/>
  <c r="Z58" i="80"/>
  <c r="AX58" i="80" s="1" a="1"/>
  <c r="AX58" i="80" s="1"/>
  <c r="AA58" i="80"/>
  <c r="AB58" i="80"/>
  <c r="AC58" i="80"/>
  <c r="AD58" i="80"/>
  <c r="AE58" i="80"/>
  <c r="AF58" i="80"/>
  <c r="AG58" i="80"/>
  <c r="AH58" i="80"/>
  <c r="AI58" i="80"/>
  <c r="AK58" i="80"/>
  <c r="AL58" i="80"/>
  <c r="AN58" i="80"/>
  <c r="AO58" i="80"/>
  <c r="AQ58" i="80"/>
  <c r="M59" i="80"/>
  <c r="P59" i="80"/>
  <c r="S59" i="80"/>
  <c r="Y59" i="80"/>
  <c r="Z59" i="80"/>
  <c r="AA59" i="80"/>
  <c r="AB59" i="80"/>
  <c r="AC59" i="80"/>
  <c r="AD59" i="80"/>
  <c r="AE59" i="80"/>
  <c r="AF59" i="80"/>
  <c r="AG59" i="80"/>
  <c r="AH59" i="80"/>
  <c r="AI59" i="80"/>
  <c r="AK59" i="80"/>
  <c r="AL59" i="80"/>
  <c r="AN59" i="80"/>
  <c r="AO59" i="80"/>
  <c r="AQ59" i="80"/>
  <c r="M60" i="80"/>
  <c r="P60" i="80"/>
  <c r="S60" i="80"/>
  <c r="W60" i="80"/>
  <c r="Y60" i="80"/>
  <c r="Z60" i="80"/>
  <c r="AA60" i="80"/>
  <c r="AB60" i="80"/>
  <c r="AC60" i="80"/>
  <c r="AD60" i="80"/>
  <c r="AE60" i="80"/>
  <c r="AF60" i="80"/>
  <c r="AG60" i="80"/>
  <c r="AH60" i="80"/>
  <c r="AI60" i="80"/>
  <c r="AK60" i="80"/>
  <c r="AL60" i="80"/>
  <c r="AN60" i="80"/>
  <c r="AO60" i="80"/>
  <c r="AQ60" i="80"/>
  <c r="M61" i="80"/>
  <c r="P61" i="80"/>
  <c r="S61" i="80"/>
  <c r="Y61" i="80"/>
  <c r="Z61" i="80"/>
  <c r="AA61" i="80"/>
  <c r="AB61" i="80"/>
  <c r="AC61" i="80"/>
  <c r="AD61" i="80"/>
  <c r="AE61" i="80"/>
  <c r="AF61" i="80"/>
  <c r="AG61" i="80"/>
  <c r="AH61" i="80"/>
  <c r="AI61" i="80"/>
  <c r="AK61" i="80"/>
  <c r="AL61" i="80"/>
  <c r="AN61" i="80"/>
  <c r="AO61" i="80"/>
  <c r="AQ61" i="80"/>
  <c r="M62" i="80"/>
  <c r="P62" i="80"/>
  <c r="S62" i="80"/>
  <c r="Y62" i="80"/>
  <c r="Z62" i="80"/>
  <c r="AA62" i="80"/>
  <c r="AB62" i="80"/>
  <c r="AC62" i="80"/>
  <c r="AD62" i="80"/>
  <c r="AE62" i="80"/>
  <c r="AF62" i="80"/>
  <c r="AG62" i="80"/>
  <c r="AH62" i="80"/>
  <c r="AI62" i="80"/>
  <c r="AK62" i="80"/>
  <c r="AL62" i="80"/>
  <c r="AN62" i="80"/>
  <c r="AO62" i="80"/>
  <c r="AQ62" i="80"/>
  <c r="M63" i="80"/>
  <c r="P63" i="80"/>
  <c r="S63" i="80"/>
  <c r="Y63" i="80"/>
  <c r="Z63" i="80"/>
  <c r="AA63" i="80"/>
  <c r="AB63" i="80"/>
  <c r="AC63" i="80"/>
  <c r="AD63" i="80"/>
  <c r="AE63" i="80"/>
  <c r="AF63" i="80"/>
  <c r="AG63" i="80"/>
  <c r="AH63" i="80"/>
  <c r="AI63" i="80"/>
  <c r="AK63" i="80"/>
  <c r="AL63" i="80"/>
  <c r="AN63" i="80"/>
  <c r="AO63" i="80"/>
  <c r="AQ63" i="80"/>
  <c r="M64" i="80"/>
  <c r="P64" i="80"/>
  <c r="S64" i="80"/>
  <c r="Y64" i="80"/>
  <c r="Z64" i="80"/>
  <c r="AX64" i="80" s="1" a="1"/>
  <c r="AX64" i="80" s="1"/>
  <c r="AA64" i="80"/>
  <c r="AB64" i="80"/>
  <c r="AC64" i="80"/>
  <c r="AD64" i="80"/>
  <c r="AE64" i="80"/>
  <c r="AF64" i="80"/>
  <c r="AG64" i="80"/>
  <c r="AH64" i="80"/>
  <c r="AI64" i="80"/>
  <c r="AK64" i="80"/>
  <c r="AL64" i="80"/>
  <c r="AN64" i="80"/>
  <c r="AO64" i="80"/>
  <c r="AQ64" i="80"/>
  <c r="M65" i="80"/>
  <c r="P65" i="80"/>
  <c r="S65" i="80"/>
  <c r="Y65" i="80"/>
  <c r="Z65" i="80"/>
  <c r="AA65" i="80"/>
  <c r="AB65" i="80"/>
  <c r="AC65" i="80"/>
  <c r="AD65" i="80"/>
  <c r="AE65" i="80"/>
  <c r="AF65" i="80"/>
  <c r="AG65" i="80"/>
  <c r="AH65" i="80"/>
  <c r="AI65" i="80"/>
  <c r="AK65" i="80"/>
  <c r="AL65" i="80"/>
  <c r="AN65" i="80"/>
  <c r="AO65" i="80"/>
  <c r="AQ65" i="80"/>
  <c r="M66" i="80"/>
  <c r="P66" i="80"/>
  <c r="S66" i="80"/>
  <c r="Y66" i="80"/>
  <c r="Z66" i="80"/>
  <c r="AA66" i="80"/>
  <c r="AB66" i="80"/>
  <c r="AC66" i="80"/>
  <c r="AD66" i="80"/>
  <c r="AE66" i="80"/>
  <c r="AF66" i="80"/>
  <c r="AG66" i="80"/>
  <c r="AH66" i="80"/>
  <c r="AI66" i="80"/>
  <c r="AK66" i="80"/>
  <c r="AL66" i="80"/>
  <c r="AN66" i="80"/>
  <c r="AO66" i="80"/>
  <c r="AQ66" i="80"/>
  <c r="M67" i="80"/>
  <c r="P67" i="80"/>
  <c r="S67" i="80"/>
  <c r="Y67" i="80"/>
  <c r="Z67" i="80"/>
  <c r="AA67" i="80"/>
  <c r="AB67" i="80"/>
  <c r="AC67" i="80"/>
  <c r="AD67" i="80"/>
  <c r="AE67" i="80"/>
  <c r="AF67" i="80"/>
  <c r="AG67" i="80"/>
  <c r="AH67" i="80"/>
  <c r="AI67" i="80"/>
  <c r="AK67" i="80"/>
  <c r="AL67" i="80"/>
  <c r="AN67" i="80"/>
  <c r="AO67" i="80"/>
  <c r="AQ67" i="80"/>
  <c r="M68" i="80"/>
  <c r="P68" i="80"/>
  <c r="S68" i="80"/>
  <c r="Y68" i="80"/>
  <c r="Z68" i="80"/>
  <c r="AA68" i="80"/>
  <c r="AB68" i="80"/>
  <c r="AC68" i="80"/>
  <c r="AD68" i="80"/>
  <c r="AE68" i="80"/>
  <c r="AF68" i="80"/>
  <c r="AG68" i="80"/>
  <c r="AH68" i="80"/>
  <c r="AI68" i="80"/>
  <c r="AK68" i="80"/>
  <c r="AL68" i="80"/>
  <c r="AN68" i="80"/>
  <c r="AO68" i="80"/>
  <c r="AQ68" i="80"/>
  <c r="M69" i="80"/>
  <c r="P69" i="80"/>
  <c r="S69" i="80"/>
  <c r="Y69" i="80"/>
  <c r="Z69" i="80"/>
  <c r="AA69" i="80"/>
  <c r="AB69" i="80"/>
  <c r="AC69" i="80"/>
  <c r="AD69" i="80"/>
  <c r="AE69" i="80"/>
  <c r="AF69" i="80"/>
  <c r="AG69" i="80"/>
  <c r="AH69" i="80"/>
  <c r="AI69" i="80"/>
  <c r="AK69" i="80"/>
  <c r="AL69" i="80"/>
  <c r="AN69" i="80"/>
  <c r="AO69" i="80"/>
  <c r="AQ69" i="80"/>
  <c r="M70" i="80"/>
  <c r="P70" i="80"/>
  <c r="S70" i="80"/>
  <c r="Y70" i="80"/>
  <c r="Z70" i="80"/>
  <c r="AA70" i="80"/>
  <c r="AB70" i="80"/>
  <c r="AC70" i="80"/>
  <c r="AD70" i="80"/>
  <c r="AE70" i="80"/>
  <c r="AF70" i="80"/>
  <c r="AG70" i="80"/>
  <c r="AH70" i="80"/>
  <c r="AI70" i="80"/>
  <c r="AK70" i="80"/>
  <c r="AL70" i="80"/>
  <c r="AN70" i="80"/>
  <c r="AO70" i="80"/>
  <c r="AQ70" i="80"/>
  <c r="M71" i="80"/>
  <c r="P71" i="80"/>
  <c r="S71" i="80"/>
  <c r="Y71" i="80"/>
  <c r="Z71" i="80"/>
  <c r="AX71" i="80" s="1" a="1"/>
  <c r="AX71" i="80" s="1"/>
  <c r="AA71" i="80"/>
  <c r="AB71" i="80"/>
  <c r="AC71" i="80"/>
  <c r="AD71" i="80"/>
  <c r="AE71" i="80"/>
  <c r="AF71" i="80"/>
  <c r="AG71" i="80"/>
  <c r="AH71" i="80"/>
  <c r="AI71" i="80"/>
  <c r="AK71" i="80"/>
  <c r="AL71" i="80"/>
  <c r="AN71" i="80"/>
  <c r="AO71" i="80"/>
  <c r="AQ71" i="80"/>
  <c r="M72" i="80"/>
  <c r="P72" i="80"/>
  <c r="S72" i="80"/>
  <c r="Y72" i="80"/>
  <c r="Z72" i="80"/>
  <c r="AA72" i="80"/>
  <c r="AB72" i="80"/>
  <c r="AC72" i="80"/>
  <c r="AD72" i="80"/>
  <c r="AE72" i="80"/>
  <c r="AF72" i="80"/>
  <c r="AG72" i="80"/>
  <c r="AH72" i="80"/>
  <c r="AI72" i="80"/>
  <c r="AK72" i="80"/>
  <c r="AL72" i="80"/>
  <c r="AN72" i="80"/>
  <c r="AO72" i="80"/>
  <c r="AQ72" i="80"/>
  <c r="M73" i="80"/>
  <c r="P73" i="80"/>
  <c r="S73" i="80"/>
  <c r="W73" i="80"/>
  <c r="Y73" i="80"/>
  <c r="Z73" i="80"/>
  <c r="AA73" i="80"/>
  <c r="AB73" i="80"/>
  <c r="AC73" i="80"/>
  <c r="AD73" i="80"/>
  <c r="AE73" i="80"/>
  <c r="AF73" i="80"/>
  <c r="AG73" i="80"/>
  <c r="AH73" i="80"/>
  <c r="AI73" i="80"/>
  <c r="AK73" i="80"/>
  <c r="AL73" i="80"/>
  <c r="AN73" i="80"/>
  <c r="AO73" i="80"/>
  <c r="AQ73" i="80"/>
  <c r="M74" i="80"/>
  <c r="P74" i="80"/>
  <c r="S74" i="80"/>
  <c r="Y74" i="80"/>
  <c r="Z74" i="80"/>
  <c r="AX74" i="80" s="1" a="1"/>
  <c r="AX74" i="80" s="1"/>
  <c r="AA74" i="80"/>
  <c r="AB74" i="80"/>
  <c r="AC74" i="80"/>
  <c r="AD74" i="80"/>
  <c r="AE74" i="80"/>
  <c r="AF74" i="80"/>
  <c r="AG74" i="80"/>
  <c r="AH74" i="80"/>
  <c r="AI74" i="80"/>
  <c r="AK74" i="80"/>
  <c r="AL74" i="80"/>
  <c r="AN74" i="80"/>
  <c r="AO74" i="80"/>
  <c r="AQ74" i="80"/>
  <c r="M75" i="80"/>
  <c r="P75" i="80"/>
  <c r="S75" i="80"/>
  <c r="Y75" i="80"/>
  <c r="Z75" i="80"/>
  <c r="AA75" i="80"/>
  <c r="AB75" i="80"/>
  <c r="AC75" i="80"/>
  <c r="AD75" i="80"/>
  <c r="AE75" i="80"/>
  <c r="AF75" i="80"/>
  <c r="AG75" i="80"/>
  <c r="AH75" i="80"/>
  <c r="AI75" i="80"/>
  <c r="AK75" i="80"/>
  <c r="AL75" i="80"/>
  <c r="AN75" i="80"/>
  <c r="AO75" i="80"/>
  <c r="AQ75" i="80"/>
  <c r="M76" i="80"/>
  <c r="P76" i="80"/>
  <c r="S76" i="80"/>
  <c r="Y76" i="80"/>
  <c r="Z76" i="80"/>
  <c r="AA76" i="80"/>
  <c r="AB76" i="80"/>
  <c r="AC76" i="80"/>
  <c r="AD76" i="80"/>
  <c r="AE76" i="80"/>
  <c r="AF76" i="80"/>
  <c r="AG76" i="80"/>
  <c r="AH76" i="80"/>
  <c r="AI76" i="80"/>
  <c r="AK76" i="80"/>
  <c r="AL76" i="80"/>
  <c r="AN76" i="80"/>
  <c r="AO76" i="80"/>
  <c r="AQ76" i="80"/>
  <c r="M77" i="80"/>
  <c r="P77" i="80"/>
  <c r="S77" i="80"/>
  <c r="Y77" i="80"/>
  <c r="Z77" i="80"/>
  <c r="AA77" i="80"/>
  <c r="AB77" i="80"/>
  <c r="AC77" i="80"/>
  <c r="AD77" i="80"/>
  <c r="AE77" i="80"/>
  <c r="AF77" i="80"/>
  <c r="AG77" i="80"/>
  <c r="AH77" i="80"/>
  <c r="AI77" i="80"/>
  <c r="AK77" i="80"/>
  <c r="AL77" i="80"/>
  <c r="AN77" i="80"/>
  <c r="AO77" i="80"/>
  <c r="AQ77" i="80"/>
  <c r="M78" i="80"/>
  <c r="P78" i="80"/>
  <c r="S78" i="80"/>
  <c r="Y78" i="80"/>
  <c r="Z78" i="80"/>
  <c r="AA78" i="80"/>
  <c r="AB78" i="80"/>
  <c r="AC78" i="80"/>
  <c r="AD78" i="80"/>
  <c r="AE78" i="80"/>
  <c r="AF78" i="80"/>
  <c r="AG78" i="80"/>
  <c r="AH78" i="80"/>
  <c r="AI78" i="80"/>
  <c r="AK78" i="80"/>
  <c r="AL78" i="80"/>
  <c r="AN78" i="80"/>
  <c r="AO78" i="80"/>
  <c r="AQ78" i="80"/>
  <c r="M79" i="80"/>
  <c r="P79" i="80"/>
  <c r="S79" i="80"/>
  <c r="Y79" i="80"/>
  <c r="Z79" i="80"/>
  <c r="AA79" i="80"/>
  <c r="AB79" i="80"/>
  <c r="AC79" i="80"/>
  <c r="AD79" i="80"/>
  <c r="AE79" i="80"/>
  <c r="AF79" i="80"/>
  <c r="AG79" i="80"/>
  <c r="AH79" i="80"/>
  <c r="AI79" i="80"/>
  <c r="AK79" i="80"/>
  <c r="AL79" i="80"/>
  <c r="AN79" i="80"/>
  <c r="AO79" i="80"/>
  <c r="AQ79" i="80"/>
  <c r="M80" i="80"/>
  <c r="P80" i="80"/>
  <c r="S80" i="80"/>
  <c r="Y80" i="80"/>
  <c r="Z80" i="80"/>
  <c r="AA80" i="80"/>
  <c r="AB80" i="80"/>
  <c r="AC80" i="80"/>
  <c r="AD80" i="80"/>
  <c r="AE80" i="80"/>
  <c r="AF80" i="80"/>
  <c r="AG80" i="80"/>
  <c r="AH80" i="80"/>
  <c r="AI80" i="80"/>
  <c r="AK80" i="80"/>
  <c r="AL80" i="80"/>
  <c r="AN80" i="80"/>
  <c r="AO80" i="80"/>
  <c r="AQ80" i="80"/>
  <c r="M81" i="80"/>
  <c r="P81" i="80"/>
  <c r="S81" i="80"/>
  <c r="Y81" i="80"/>
  <c r="Z81" i="80"/>
  <c r="AA81" i="80"/>
  <c r="AB81" i="80"/>
  <c r="AC81" i="80"/>
  <c r="AD81" i="80"/>
  <c r="AE81" i="80"/>
  <c r="AF81" i="80"/>
  <c r="AG81" i="80"/>
  <c r="AH81" i="80"/>
  <c r="AI81" i="80"/>
  <c r="AK81" i="80"/>
  <c r="AL81" i="80"/>
  <c r="AN81" i="80"/>
  <c r="AO81" i="80"/>
  <c r="AQ81" i="80"/>
  <c r="M82" i="80"/>
  <c r="P82" i="80"/>
  <c r="S82" i="80"/>
  <c r="Y82" i="80"/>
  <c r="Z82" i="80"/>
  <c r="AA82" i="80"/>
  <c r="AB82" i="80"/>
  <c r="AC82" i="80"/>
  <c r="AD82" i="80"/>
  <c r="AE82" i="80"/>
  <c r="AF82" i="80"/>
  <c r="AG82" i="80"/>
  <c r="AH82" i="80"/>
  <c r="AI82" i="80"/>
  <c r="AK82" i="80"/>
  <c r="AL82" i="80"/>
  <c r="AN82" i="80"/>
  <c r="AO82" i="80"/>
  <c r="AQ82" i="80"/>
  <c r="M83" i="80"/>
  <c r="P83" i="80"/>
  <c r="S83" i="80"/>
  <c r="Y83" i="80"/>
  <c r="Z83" i="80"/>
  <c r="AA83" i="80"/>
  <c r="AB83" i="80"/>
  <c r="AC83" i="80"/>
  <c r="AD83" i="80"/>
  <c r="AE83" i="80"/>
  <c r="AF83" i="80"/>
  <c r="AG83" i="80"/>
  <c r="AH83" i="80"/>
  <c r="AI83" i="80"/>
  <c r="AK83" i="80"/>
  <c r="AL83" i="80"/>
  <c r="AN83" i="80"/>
  <c r="AO83" i="80"/>
  <c r="AQ83" i="80"/>
  <c r="M84" i="80"/>
  <c r="P84" i="80"/>
  <c r="S84" i="80"/>
  <c r="Y84" i="80"/>
  <c r="Z84" i="80"/>
  <c r="AV84" i="80" s="1" a="1"/>
  <c r="AV84" i="80" s="1"/>
  <c r="AA84" i="80"/>
  <c r="AB84" i="80"/>
  <c r="AC84" i="80"/>
  <c r="AD84" i="80"/>
  <c r="AE84" i="80"/>
  <c r="AF84" i="80"/>
  <c r="AG84" i="80"/>
  <c r="AH84" i="80"/>
  <c r="AI84" i="80"/>
  <c r="AK84" i="80"/>
  <c r="AL84" i="80"/>
  <c r="AN84" i="80"/>
  <c r="AO84" i="80"/>
  <c r="AQ84" i="80"/>
  <c r="M85" i="80"/>
  <c r="P85" i="80"/>
  <c r="S85" i="80"/>
  <c r="Y85" i="80"/>
  <c r="Z85" i="80"/>
  <c r="AA85" i="80"/>
  <c r="AB85" i="80"/>
  <c r="AC85" i="80"/>
  <c r="AD85" i="80"/>
  <c r="AE85" i="80"/>
  <c r="AF85" i="80"/>
  <c r="AG85" i="80"/>
  <c r="AH85" i="80"/>
  <c r="AI85" i="80"/>
  <c r="AK85" i="80"/>
  <c r="AL85" i="80"/>
  <c r="AN85" i="80"/>
  <c r="AO85" i="80"/>
  <c r="AQ85" i="80"/>
  <c r="M86" i="80"/>
  <c r="P86" i="80"/>
  <c r="S86" i="80"/>
  <c r="Y86" i="80"/>
  <c r="Z86" i="80"/>
  <c r="AX86" i="80" s="1" a="1"/>
  <c r="AX86" i="80" s="1"/>
  <c r="AA86" i="80"/>
  <c r="AB86" i="80"/>
  <c r="AC86" i="80"/>
  <c r="AD86" i="80"/>
  <c r="AE86" i="80"/>
  <c r="AF86" i="80"/>
  <c r="AG86" i="80"/>
  <c r="AH86" i="80"/>
  <c r="AI86" i="80"/>
  <c r="AK86" i="80"/>
  <c r="AL86" i="80"/>
  <c r="AN86" i="80"/>
  <c r="AO86" i="80"/>
  <c r="AQ86" i="80"/>
  <c r="M87" i="80"/>
  <c r="P87" i="80"/>
  <c r="S87" i="80"/>
  <c r="Y87" i="80"/>
  <c r="Z87" i="80"/>
  <c r="AA87" i="80"/>
  <c r="AB87" i="80"/>
  <c r="AC87" i="80"/>
  <c r="AD87" i="80"/>
  <c r="AE87" i="80"/>
  <c r="AF87" i="80"/>
  <c r="AG87" i="80"/>
  <c r="AH87" i="80"/>
  <c r="AI87" i="80"/>
  <c r="AK87" i="80"/>
  <c r="AL87" i="80"/>
  <c r="AN87" i="80"/>
  <c r="AO87" i="80"/>
  <c r="AQ87" i="80"/>
  <c r="M88" i="80"/>
  <c r="P88" i="80"/>
  <c r="S88" i="80"/>
  <c r="W88" i="80"/>
  <c r="Y88" i="80"/>
  <c r="Z88" i="80"/>
  <c r="AA88" i="80"/>
  <c r="AB88" i="80"/>
  <c r="AC88" i="80"/>
  <c r="AD88" i="80"/>
  <c r="AE88" i="80"/>
  <c r="AF88" i="80"/>
  <c r="AG88" i="80"/>
  <c r="AH88" i="80"/>
  <c r="AI88" i="80"/>
  <c r="AK88" i="80"/>
  <c r="AL88" i="80"/>
  <c r="AN88" i="80"/>
  <c r="AO88" i="80"/>
  <c r="AQ88" i="80"/>
  <c r="M89" i="80"/>
  <c r="P89" i="80"/>
  <c r="S89" i="80"/>
  <c r="Y89" i="80"/>
  <c r="Z89" i="80"/>
  <c r="AA89" i="80"/>
  <c r="AB89" i="80"/>
  <c r="AC89" i="80"/>
  <c r="AD89" i="80"/>
  <c r="AE89" i="80"/>
  <c r="AF89" i="80"/>
  <c r="AG89" i="80"/>
  <c r="AH89" i="80"/>
  <c r="AI89" i="80"/>
  <c r="AK89" i="80"/>
  <c r="AL89" i="80"/>
  <c r="AN89" i="80"/>
  <c r="AO89" i="80"/>
  <c r="AQ89" i="80"/>
  <c r="M90" i="80"/>
  <c r="P90" i="80"/>
  <c r="S90" i="80"/>
  <c r="Y90" i="80"/>
  <c r="Z90" i="80"/>
  <c r="AA90" i="80"/>
  <c r="AB90" i="80"/>
  <c r="AC90" i="80"/>
  <c r="AD90" i="80"/>
  <c r="AE90" i="80"/>
  <c r="AF90" i="80"/>
  <c r="AG90" i="80"/>
  <c r="AH90" i="80"/>
  <c r="AI90" i="80"/>
  <c r="AK90" i="80"/>
  <c r="AL90" i="80"/>
  <c r="AN90" i="80"/>
  <c r="AO90" i="80"/>
  <c r="AQ90" i="80"/>
  <c r="M91" i="80"/>
  <c r="P91" i="80"/>
  <c r="S91" i="80"/>
  <c r="Y91" i="80"/>
  <c r="Z91" i="80"/>
  <c r="AA91" i="80"/>
  <c r="AB91" i="80"/>
  <c r="AC91" i="80"/>
  <c r="AD91" i="80"/>
  <c r="AE91" i="80"/>
  <c r="AF91" i="80"/>
  <c r="AG91" i="80"/>
  <c r="AH91" i="80"/>
  <c r="AI91" i="80"/>
  <c r="AK91" i="80"/>
  <c r="AL91" i="80"/>
  <c r="AN91" i="80"/>
  <c r="AO91" i="80"/>
  <c r="AQ91" i="80"/>
  <c r="M92" i="80"/>
  <c r="P92" i="80"/>
  <c r="S92" i="80"/>
  <c r="W92" i="80"/>
  <c r="Y92" i="80"/>
  <c r="Z92" i="80"/>
  <c r="AA92" i="80"/>
  <c r="AB92" i="80"/>
  <c r="AC92" i="80"/>
  <c r="AD92" i="80"/>
  <c r="AE92" i="80"/>
  <c r="AF92" i="80"/>
  <c r="AG92" i="80"/>
  <c r="AH92" i="80"/>
  <c r="AI92" i="80"/>
  <c r="AK92" i="80"/>
  <c r="AL92" i="80"/>
  <c r="AN92" i="80"/>
  <c r="AO92" i="80"/>
  <c r="AQ92" i="80"/>
  <c r="M93" i="80"/>
  <c r="P93" i="80"/>
  <c r="S93" i="80"/>
  <c r="W93" i="80"/>
  <c r="Y93" i="80"/>
  <c r="Z93" i="80"/>
  <c r="AA93" i="80"/>
  <c r="AB93" i="80"/>
  <c r="AC93" i="80"/>
  <c r="AD93" i="80"/>
  <c r="AE93" i="80"/>
  <c r="AF93" i="80"/>
  <c r="AG93" i="80"/>
  <c r="AH93" i="80"/>
  <c r="AI93" i="80"/>
  <c r="AK93" i="80"/>
  <c r="AL93" i="80"/>
  <c r="AN93" i="80"/>
  <c r="AO93" i="80"/>
  <c r="AQ93" i="80"/>
  <c r="M94" i="80"/>
  <c r="P94" i="80"/>
  <c r="S94" i="80"/>
  <c r="Y94" i="80"/>
  <c r="Z94" i="80"/>
  <c r="AA94" i="80"/>
  <c r="AB94" i="80"/>
  <c r="AC94" i="80"/>
  <c r="AD94" i="80"/>
  <c r="AE94" i="80"/>
  <c r="AF94" i="80"/>
  <c r="AG94" i="80"/>
  <c r="AH94" i="80"/>
  <c r="AI94" i="80"/>
  <c r="AK94" i="80"/>
  <c r="AL94" i="80"/>
  <c r="AN94" i="80"/>
  <c r="AO94" i="80"/>
  <c r="AQ94" i="80"/>
  <c r="M95" i="80"/>
  <c r="P95" i="80"/>
  <c r="S95" i="80"/>
  <c r="Y95" i="80"/>
  <c r="Z95" i="80"/>
  <c r="AA95" i="80"/>
  <c r="AB95" i="80"/>
  <c r="AC95" i="80"/>
  <c r="AD95" i="80"/>
  <c r="AE95" i="80"/>
  <c r="AF95" i="80"/>
  <c r="AG95" i="80"/>
  <c r="AH95" i="80"/>
  <c r="AI95" i="80"/>
  <c r="AK95" i="80"/>
  <c r="AL95" i="80"/>
  <c r="AN95" i="80"/>
  <c r="AO95" i="80"/>
  <c r="AQ95" i="80"/>
  <c r="M96" i="80"/>
  <c r="P96" i="80"/>
  <c r="S96" i="80"/>
  <c r="Y96" i="80"/>
  <c r="Z96" i="80"/>
  <c r="AA96" i="80"/>
  <c r="AB96" i="80"/>
  <c r="AC96" i="80"/>
  <c r="AD96" i="80"/>
  <c r="AE96" i="80"/>
  <c r="AF96" i="80"/>
  <c r="AG96" i="80"/>
  <c r="AH96" i="80"/>
  <c r="AI96" i="80"/>
  <c r="AK96" i="80"/>
  <c r="AL96" i="80"/>
  <c r="AN96" i="80"/>
  <c r="AO96" i="80"/>
  <c r="AQ96" i="80"/>
  <c r="M97" i="80"/>
  <c r="P97" i="80"/>
  <c r="S97" i="80"/>
  <c r="Y97" i="80"/>
  <c r="Z97" i="80"/>
  <c r="AA97" i="80"/>
  <c r="AB97" i="80"/>
  <c r="AC97" i="80"/>
  <c r="AD97" i="80"/>
  <c r="AE97" i="80"/>
  <c r="AF97" i="80"/>
  <c r="AG97" i="80"/>
  <c r="AH97" i="80"/>
  <c r="AI97" i="80"/>
  <c r="AK97" i="80"/>
  <c r="AL97" i="80"/>
  <c r="AN97" i="80"/>
  <c r="AO97" i="80"/>
  <c r="AQ97" i="80"/>
  <c r="M98" i="80"/>
  <c r="P98" i="80"/>
  <c r="S98" i="80"/>
  <c r="Y98" i="80"/>
  <c r="Z98" i="80"/>
  <c r="AA98" i="80"/>
  <c r="AB98" i="80"/>
  <c r="AC98" i="80"/>
  <c r="AD98" i="80"/>
  <c r="AE98" i="80"/>
  <c r="AF98" i="80"/>
  <c r="AG98" i="80"/>
  <c r="AH98" i="80"/>
  <c r="AI98" i="80"/>
  <c r="AK98" i="80"/>
  <c r="AL98" i="80"/>
  <c r="AN98" i="80"/>
  <c r="AO98" i="80"/>
  <c r="AQ98" i="80"/>
  <c r="M99" i="80"/>
  <c r="P99" i="80"/>
  <c r="S99" i="80"/>
  <c r="Y99" i="80"/>
  <c r="Z99" i="80"/>
  <c r="AA99" i="80"/>
  <c r="AB99" i="80"/>
  <c r="AC99" i="80"/>
  <c r="AD99" i="80"/>
  <c r="AE99" i="80"/>
  <c r="AF99" i="80"/>
  <c r="AG99" i="80"/>
  <c r="AH99" i="80"/>
  <c r="AI99" i="80"/>
  <c r="AK99" i="80"/>
  <c r="AL99" i="80"/>
  <c r="AN99" i="80"/>
  <c r="AO99" i="80"/>
  <c r="AQ99" i="80"/>
  <c r="M100" i="80"/>
  <c r="P100" i="80"/>
  <c r="S100" i="80"/>
  <c r="Y100" i="80"/>
  <c r="Z100" i="80"/>
  <c r="AV100" i="80" s="1" a="1"/>
  <c r="AV100" i="80" s="1"/>
  <c r="AA100" i="80"/>
  <c r="AB100" i="80"/>
  <c r="AC100" i="80"/>
  <c r="AD100" i="80"/>
  <c r="AE100" i="80"/>
  <c r="AF100" i="80"/>
  <c r="AG100" i="80"/>
  <c r="AH100" i="80"/>
  <c r="AI100" i="80"/>
  <c r="AK100" i="80"/>
  <c r="AL100" i="80"/>
  <c r="AN100" i="80"/>
  <c r="AO100" i="80"/>
  <c r="AQ100" i="80"/>
  <c r="M101" i="80"/>
  <c r="P101" i="80"/>
  <c r="S101" i="80"/>
  <c r="Y101" i="80"/>
  <c r="Z101" i="80"/>
  <c r="AA101" i="80"/>
  <c r="AB101" i="80"/>
  <c r="AC101" i="80"/>
  <c r="AD101" i="80"/>
  <c r="AE101" i="80"/>
  <c r="AF101" i="80"/>
  <c r="AG101" i="80"/>
  <c r="AH101" i="80"/>
  <c r="AI101" i="80"/>
  <c r="AK101" i="80"/>
  <c r="AL101" i="80"/>
  <c r="AN101" i="80"/>
  <c r="AO101" i="80"/>
  <c r="AQ101" i="80"/>
  <c r="M102" i="80"/>
  <c r="P102" i="80"/>
  <c r="S102" i="80"/>
  <c r="W102" i="80"/>
  <c r="Y102" i="80"/>
  <c r="Z102" i="80"/>
  <c r="AX102" i="80" s="1" a="1"/>
  <c r="AX102" i="80" s="1"/>
  <c r="AA102" i="80"/>
  <c r="AB102" i="80"/>
  <c r="AC102" i="80"/>
  <c r="AD102" i="80"/>
  <c r="AE102" i="80"/>
  <c r="AF102" i="80"/>
  <c r="AG102" i="80"/>
  <c r="AH102" i="80"/>
  <c r="AI102" i="80"/>
  <c r="AK102" i="80"/>
  <c r="AL102" i="80"/>
  <c r="AN102" i="80"/>
  <c r="AO102" i="80"/>
  <c r="AQ102" i="80"/>
  <c r="M103" i="80"/>
  <c r="P103" i="80"/>
  <c r="S103" i="80"/>
  <c r="W103" i="80"/>
  <c r="Y103" i="80"/>
  <c r="Z103" i="80"/>
  <c r="AA103" i="80"/>
  <c r="AB103" i="80"/>
  <c r="AC103" i="80"/>
  <c r="AD103" i="80"/>
  <c r="AE103" i="80"/>
  <c r="AF103" i="80"/>
  <c r="AG103" i="80"/>
  <c r="AH103" i="80"/>
  <c r="AI103" i="80"/>
  <c r="AK103" i="80"/>
  <c r="AL103" i="80"/>
  <c r="AN103" i="80"/>
  <c r="AO103" i="80"/>
  <c r="AQ103" i="80"/>
  <c r="M104" i="80"/>
  <c r="P104" i="80"/>
  <c r="S104" i="80"/>
  <c r="W104" i="80"/>
  <c r="Y104" i="80"/>
  <c r="Z104" i="80"/>
  <c r="AA104" i="80"/>
  <c r="AB104" i="80"/>
  <c r="AC104" i="80"/>
  <c r="AD104" i="80"/>
  <c r="AE104" i="80"/>
  <c r="AF104" i="80"/>
  <c r="AG104" i="80"/>
  <c r="AH104" i="80"/>
  <c r="AI104" i="80"/>
  <c r="AK104" i="80"/>
  <c r="AL104" i="80"/>
  <c r="AN104" i="80"/>
  <c r="AO104" i="80"/>
  <c r="AQ104" i="80"/>
  <c r="M105" i="80"/>
  <c r="P105" i="80"/>
  <c r="S105" i="80"/>
  <c r="W105" i="80"/>
  <c r="Y105" i="80"/>
  <c r="Z105" i="80"/>
  <c r="AA105" i="80"/>
  <c r="AB105" i="80"/>
  <c r="AC105" i="80"/>
  <c r="AD105" i="80"/>
  <c r="AE105" i="80"/>
  <c r="AF105" i="80"/>
  <c r="AG105" i="80"/>
  <c r="AH105" i="80"/>
  <c r="AI105" i="80"/>
  <c r="AK105" i="80"/>
  <c r="AL105" i="80"/>
  <c r="AN105" i="80"/>
  <c r="AO105" i="80"/>
  <c r="AQ105" i="80"/>
  <c r="M106" i="80"/>
  <c r="P106" i="80"/>
  <c r="S106" i="80"/>
  <c r="Y106" i="80"/>
  <c r="Z106" i="80"/>
  <c r="AA106" i="80"/>
  <c r="AB106" i="80"/>
  <c r="AC106" i="80"/>
  <c r="AD106" i="80"/>
  <c r="AE106" i="80"/>
  <c r="AF106" i="80"/>
  <c r="AG106" i="80"/>
  <c r="AH106" i="80"/>
  <c r="AI106" i="80"/>
  <c r="AK106" i="80"/>
  <c r="AL106" i="80"/>
  <c r="AN106" i="80"/>
  <c r="AO106" i="80"/>
  <c r="AQ106" i="80"/>
  <c r="M107" i="80"/>
  <c r="P107" i="80"/>
  <c r="S107" i="80"/>
  <c r="Y107" i="80"/>
  <c r="Z107" i="80"/>
  <c r="AA107" i="80"/>
  <c r="AB107" i="80"/>
  <c r="AC107" i="80"/>
  <c r="AD107" i="80"/>
  <c r="AE107" i="80"/>
  <c r="AF107" i="80"/>
  <c r="AG107" i="80"/>
  <c r="AH107" i="80"/>
  <c r="AI107" i="80"/>
  <c r="AK107" i="80"/>
  <c r="AL107" i="80"/>
  <c r="AN107" i="80"/>
  <c r="AO107" i="80"/>
  <c r="AQ107" i="80"/>
  <c r="M108" i="80"/>
  <c r="P108" i="80"/>
  <c r="S108" i="80"/>
  <c r="W108" i="80"/>
  <c r="Y108" i="80"/>
  <c r="Z108" i="80"/>
  <c r="AA108" i="80"/>
  <c r="AB108" i="80"/>
  <c r="AC108" i="80"/>
  <c r="AD108" i="80"/>
  <c r="AE108" i="80"/>
  <c r="AF108" i="80"/>
  <c r="AG108" i="80"/>
  <c r="AH108" i="80"/>
  <c r="AI108" i="80"/>
  <c r="AK108" i="80"/>
  <c r="AL108" i="80"/>
  <c r="AN108" i="80"/>
  <c r="AO108" i="80"/>
  <c r="AQ108" i="80"/>
  <c r="M109" i="80"/>
  <c r="P109" i="80"/>
  <c r="S109" i="80"/>
  <c r="W109" i="80"/>
  <c r="Y109" i="80"/>
  <c r="Z109" i="80"/>
  <c r="AA109" i="80"/>
  <c r="AB109" i="80"/>
  <c r="AC109" i="80"/>
  <c r="AD109" i="80"/>
  <c r="AE109" i="80"/>
  <c r="AF109" i="80"/>
  <c r="AG109" i="80"/>
  <c r="AH109" i="80"/>
  <c r="AI109" i="80"/>
  <c r="AK109" i="80"/>
  <c r="AL109" i="80"/>
  <c r="AN109" i="80"/>
  <c r="AO109" i="80"/>
  <c r="AQ109" i="80"/>
  <c r="AS10" i="80" l="1"/>
  <c r="W66" i="80"/>
  <c r="W101" i="80"/>
  <c r="BB55" i="80"/>
  <c r="AJ26" i="80"/>
  <c r="AP92" i="80"/>
  <c r="AM25" i="80"/>
  <c r="W40" i="80"/>
  <c r="BB100" i="80"/>
  <c r="AM45" i="80"/>
  <c r="W106" i="80"/>
  <c r="BB35" i="80"/>
  <c r="W26" i="80"/>
  <c r="BD26" i="80" s="1"/>
  <c r="W59" i="80"/>
  <c r="W99" i="80"/>
  <c r="W107" i="80"/>
  <c r="W43" i="80"/>
  <c r="AP38" i="80"/>
  <c r="AM43" i="80"/>
  <c r="AM109" i="80"/>
  <c r="AP10" i="80"/>
  <c r="AJ91" i="80"/>
  <c r="AP84" i="80"/>
  <c r="AP81" i="80"/>
  <c r="W83" i="80"/>
  <c r="AP46" i="80"/>
  <c r="AP97" i="80"/>
  <c r="AJ85" i="80"/>
  <c r="AM54" i="80"/>
  <c r="AJ18" i="80"/>
  <c r="AP20" i="80"/>
  <c r="AJ42" i="80"/>
  <c r="AM44" i="80"/>
  <c r="AP35" i="80"/>
  <c r="AJ32" i="80"/>
  <c r="AP37" i="80"/>
  <c r="AP54" i="80"/>
  <c r="AM92" i="80"/>
  <c r="AM89" i="80"/>
  <c r="AM86" i="80"/>
  <c r="AJ77" i="80"/>
  <c r="AP64" i="80"/>
  <c r="AM61" i="80"/>
  <c r="BD58" i="80"/>
  <c r="AJ41" i="80"/>
  <c r="AJ20" i="80"/>
  <c r="AP16" i="80"/>
  <c r="AP83" i="80"/>
  <c r="AM50" i="80"/>
  <c r="AJ92" i="80"/>
  <c r="AM58" i="80"/>
  <c r="AP22" i="80"/>
  <c r="AM73" i="80"/>
  <c r="AJ61" i="80"/>
  <c r="AM88" i="80"/>
  <c r="AP102" i="80"/>
  <c r="W78" i="80"/>
  <c r="AJ60" i="80"/>
  <c r="AJ48" i="80"/>
  <c r="AJ57" i="80"/>
  <c r="AM29" i="80"/>
  <c r="AJ14" i="80"/>
  <c r="BB84" i="80"/>
  <c r="AP63" i="80"/>
  <c r="AM60" i="80"/>
  <c r="AJ52" i="80"/>
  <c r="AM23" i="80"/>
  <c r="AM93" i="80"/>
  <c r="AP78" i="80"/>
  <c r="AM66" i="80"/>
  <c r="AJ10" i="80"/>
  <c r="AJ13" i="80"/>
  <c r="AX13" i="80" s="1" a="1"/>
  <c r="AX13" i="80" s="1"/>
  <c r="AM34" i="80"/>
  <c r="AJ16" i="80"/>
  <c r="AS9" i="80"/>
  <c r="AS19" i="80"/>
  <c r="AU19" i="80" s="1"/>
  <c r="AP87" i="80"/>
  <c r="AP62" i="80"/>
  <c r="AJ78" i="80"/>
  <c r="AP47" i="80"/>
  <c r="AM42" i="80"/>
  <c r="AP39" i="80"/>
  <c r="AJ25" i="80"/>
  <c r="W34" i="80"/>
  <c r="AJ102" i="80"/>
  <c r="AJ93" i="80"/>
  <c r="AJ51" i="80"/>
  <c r="AP89" i="80"/>
  <c r="W24" i="80"/>
  <c r="BB49" i="80"/>
  <c r="AP68" i="80"/>
  <c r="W49" i="80"/>
  <c r="AJ30" i="80"/>
  <c r="AM64" i="80"/>
  <c r="AP52" i="80"/>
  <c r="AP32" i="80"/>
  <c r="AJ22" i="80"/>
  <c r="AP74" i="80"/>
  <c r="AM27" i="80"/>
  <c r="W65" i="80"/>
  <c r="AM46" i="80"/>
  <c r="AJ33" i="80"/>
  <c r="AP29" i="80"/>
  <c r="AJ27" i="80"/>
  <c r="AJ89" i="80"/>
  <c r="AP88" i="80"/>
  <c r="AJ86" i="80"/>
  <c r="AM74" i="80"/>
  <c r="AM68" i="80"/>
  <c r="AP57" i="80"/>
  <c r="AP51" i="80"/>
  <c r="AV39" i="80" a="1"/>
  <c r="AV39" i="80" s="1"/>
  <c r="BB39" i="80" s="1"/>
  <c r="BB37" i="80"/>
  <c r="AX39" i="80" a="1"/>
  <c r="AX39" i="80" s="1"/>
  <c r="AP82" i="80"/>
  <c r="AM51" i="80"/>
  <c r="AP17" i="80"/>
  <c r="AP14" i="80"/>
  <c r="AP73" i="80"/>
  <c r="AJ71" i="80"/>
  <c r="W67" i="80"/>
  <c r="AM48" i="80"/>
  <c r="AJ43" i="80"/>
  <c r="AP100" i="80"/>
  <c r="AM79" i="80"/>
  <c r="AM67" i="80"/>
  <c r="W37" i="80"/>
  <c r="AJ106" i="80"/>
  <c r="AX16" i="80" a="1"/>
  <c r="AX16" i="80" s="1"/>
  <c r="BD74" i="80"/>
  <c r="AP104" i="80"/>
  <c r="AM28" i="80"/>
  <c r="AJ23" i="80"/>
  <c r="AP13" i="80"/>
  <c r="AS58" i="80"/>
  <c r="AU58" i="80" s="1"/>
  <c r="AS72" i="80"/>
  <c r="AU72" i="80" s="1"/>
  <c r="AS27" i="80"/>
  <c r="AU27" i="80" s="1"/>
  <c r="AP19" i="80"/>
  <c r="AM10" i="80"/>
  <c r="AP109" i="80"/>
  <c r="AP95" i="80"/>
  <c r="AJ34" i="80"/>
  <c r="AM16" i="80"/>
  <c r="AM13" i="80"/>
  <c r="AP98" i="80"/>
  <c r="AJ64" i="80"/>
  <c r="AP58" i="80"/>
  <c r="AJ53" i="80"/>
  <c r="AM39" i="80"/>
  <c r="AP30" i="80"/>
  <c r="AM22" i="80"/>
  <c r="AM19" i="80"/>
  <c r="BD20" i="80"/>
  <c r="AJ82" i="80"/>
  <c r="AM63" i="80"/>
  <c r="W42" i="80"/>
  <c r="BD42" i="80" s="1"/>
  <c r="AS40" i="80"/>
  <c r="AU40" i="80" s="1"/>
  <c r="AS35" i="80"/>
  <c r="AU35" i="80" s="1"/>
  <c r="AP44" i="80"/>
  <c r="AP108" i="80"/>
  <c r="AM95" i="80"/>
  <c r="AP70" i="80"/>
  <c r="AP67" i="80"/>
  <c r="AJ63" i="80"/>
  <c r="AM26" i="80"/>
  <c r="AJ24" i="80"/>
  <c r="AS16" i="80"/>
  <c r="AT16" i="80" s="1"/>
  <c r="AP15" i="80"/>
  <c r="AP9" i="80"/>
  <c r="AP103" i="80"/>
  <c r="AP86" i="80"/>
  <c r="AM70" i="80"/>
  <c r="AS55" i="80"/>
  <c r="AT55" i="80" s="1"/>
  <c r="AP49" i="80"/>
  <c r="AJ47" i="80"/>
  <c r="AM55" i="80"/>
  <c r="AS108" i="80"/>
  <c r="AU108" i="80" s="1"/>
  <c r="AP75" i="80"/>
  <c r="AS44" i="80"/>
  <c r="AU44" i="80" s="1"/>
  <c r="AS43" i="80"/>
  <c r="AU43" i="80" s="1"/>
  <c r="AP36" i="80"/>
  <c r="AP28" i="80"/>
  <c r="AI9" i="80"/>
  <c r="AJ9" i="80" s="1"/>
  <c r="AJ90" i="80"/>
  <c r="AM105" i="80"/>
  <c r="AM97" i="80"/>
  <c r="AM94" i="80"/>
  <c r="AP91" i="80"/>
  <c r="AM83" i="80"/>
  <c r="AJ81" i="80"/>
  <c r="AP80" i="80"/>
  <c r="AP72" i="80"/>
  <c r="AP69" i="80"/>
  <c r="AJ62" i="80"/>
  <c r="AM59" i="80"/>
  <c r="AJ49" i="80"/>
  <c r="AP25" i="80"/>
  <c r="AM20" i="80"/>
  <c r="AJ15" i="80"/>
  <c r="AS30" i="80"/>
  <c r="AT30" i="80" s="1"/>
  <c r="AP11" i="80"/>
  <c r="AP96" i="80"/>
  <c r="AJ83" i="80"/>
  <c r="AM80" i="80"/>
  <c r="AP77" i="80"/>
  <c r="AM38" i="80"/>
  <c r="BD48" i="80"/>
  <c r="AJ105" i="80"/>
  <c r="AM102" i="80"/>
  <c r="AP99" i="80"/>
  <c r="AJ75" i="80"/>
  <c r="AM69" i="80"/>
  <c r="AP66" i="80"/>
  <c r="W56" i="80"/>
  <c r="AJ54" i="80"/>
  <c r="AP48" i="80"/>
  <c r="W85" i="80"/>
  <c r="AM96" i="80"/>
  <c r="AJ80" i="80"/>
  <c r="AJ72" i="80"/>
  <c r="AJ69" i="80"/>
  <c r="AM56" i="80"/>
  <c r="AP53" i="80"/>
  <c r="AP45" i="80"/>
  <c r="AP40" i="80"/>
  <c r="AP27" i="80"/>
  <c r="AV23" i="80" a="1"/>
  <c r="AV23" i="80" s="1"/>
  <c r="BB23" i="80" s="1"/>
  <c r="W82" i="80"/>
  <c r="AM35" i="80"/>
  <c r="AW23" i="80" a="1"/>
  <c r="AW23" i="80" s="1"/>
  <c r="BC23" i="80" s="1"/>
  <c r="AP90" i="80"/>
  <c r="AP79" i="80"/>
  <c r="AJ56" i="80"/>
  <c r="AJ109" i="80"/>
  <c r="AJ94" i="80"/>
  <c r="AJ107" i="80"/>
  <c r="AS96" i="80"/>
  <c r="AT96" i="80" s="1"/>
  <c r="AS82" i="80"/>
  <c r="AU82" i="80" s="1"/>
  <c r="AS71" i="80"/>
  <c r="AT71" i="80" s="1"/>
  <c r="AJ66" i="80"/>
  <c r="AS34" i="80"/>
  <c r="AU34" i="80" s="1"/>
  <c r="AP24" i="80"/>
  <c r="AS22" i="80"/>
  <c r="AU22" i="80" s="1"/>
  <c r="V69" i="80" a="1"/>
  <c r="V69" i="80" s="1"/>
  <c r="W69" i="80" s="1"/>
  <c r="AP106" i="80"/>
  <c r="AM104" i="80"/>
  <c r="AM99" i="80"/>
  <c r="AJ97" i="80"/>
  <c r="AJ95" i="80"/>
  <c r="AS94" i="80"/>
  <c r="AU94" i="80" s="1"/>
  <c r="AJ68" i="80"/>
  <c r="AM57" i="80"/>
  <c r="AM52" i="80"/>
  <c r="AS48" i="80"/>
  <c r="AT48" i="80" s="1"/>
  <c r="AS46" i="80"/>
  <c r="AU46" i="80" s="1"/>
  <c r="AP43" i="80"/>
  <c r="AS41" i="80"/>
  <c r="AT41" i="80" s="1"/>
  <c r="AJ39" i="80"/>
  <c r="AJ11" i="80"/>
  <c r="AV17" i="80" a="1"/>
  <c r="AV17" i="80" s="1"/>
  <c r="BB17" i="80" s="1"/>
  <c r="AW32" i="80" a="1"/>
  <c r="AW32" i="80" s="1"/>
  <c r="BC32" i="80" s="1"/>
  <c r="V97" i="80" a="1"/>
  <c r="V97" i="80" s="1"/>
  <c r="W97" i="80" s="1"/>
  <c r="AS39" i="80"/>
  <c r="AT39" i="80" s="1"/>
  <c r="AW17" i="80" a="1"/>
  <c r="AW17" i="80" s="1"/>
  <c r="BD53" i="80"/>
  <c r="AP101" i="80"/>
  <c r="AM81" i="80"/>
  <c r="AS70" i="80"/>
  <c r="AU70" i="80" s="1"/>
  <c r="AM65" i="80"/>
  <c r="W63" i="80"/>
  <c r="AS47" i="80"/>
  <c r="AT47" i="80" s="1"/>
  <c r="W15" i="80"/>
  <c r="AM108" i="80"/>
  <c r="AS104" i="80"/>
  <c r="AU104" i="80" s="1"/>
  <c r="AM101" i="80"/>
  <c r="AJ99" i="80"/>
  <c r="AP94" i="80"/>
  <c r="AS90" i="80"/>
  <c r="AU90" i="80" s="1"/>
  <c r="AP85" i="80"/>
  <c r="AJ79" i="80"/>
  <c r="AS78" i="80"/>
  <c r="AU78" i="80" s="1"/>
  <c r="AP76" i="80"/>
  <c r="AM36" i="80"/>
  <c r="W32" i="80"/>
  <c r="BD32" i="80" s="1"/>
  <c r="AM30" i="80"/>
  <c r="AP23" i="80"/>
  <c r="AM17" i="80"/>
  <c r="AV33" i="80" a="1"/>
  <c r="AV33" i="80" s="1"/>
  <c r="BB33" i="80" s="1"/>
  <c r="AS88" i="80"/>
  <c r="AT88" i="80" s="1"/>
  <c r="AM85" i="80"/>
  <c r="AM76" i="80"/>
  <c r="AS65" i="80"/>
  <c r="AT65" i="80" s="1"/>
  <c r="AP60" i="80"/>
  <c r="AV9" i="80" a="1"/>
  <c r="AV9" i="80" s="1"/>
  <c r="BB9" i="80" s="1"/>
  <c r="AX33" i="80" a="1"/>
  <c r="AX33" i="80" s="1"/>
  <c r="BA33" i="80" s="1" a="1"/>
  <c r="BA33" i="80" s="1"/>
  <c r="AJ101" i="80"/>
  <c r="AJ67" i="80"/>
  <c r="AS32" i="80"/>
  <c r="AU32" i="80" s="1"/>
  <c r="AJ17" i="80"/>
  <c r="AV26" i="80" a="1"/>
  <c r="AV26" i="80" s="1"/>
  <c r="BB26" i="80" s="1"/>
  <c r="AX55" i="80" a="1"/>
  <c r="AX55" i="80" s="1"/>
  <c r="AS109" i="80"/>
  <c r="AT109" i="80" s="1"/>
  <c r="AS101" i="80"/>
  <c r="AU101" i="80" s="1"/>
  <c r="AS92" i="80"/>
  <c r="AT92" i="80" s="1"/>
  <c r="W87" i="80"/>
  <c r="AS74" i="80"/>
  <c r="AS63" i="80"/>
  <c r="AT63" i="80" s="1"/>
  <c r="AS54" i="80"/>
  <c r="AU54" i="80" s="1"/>
  <c r="AS13" i="80"/>
  <c r="AW26" i="80" a="1"/>
  <c r="AW26" i="80" s="1"/>
  <c r="BC26" i="80" s="1"/>
  <c r="AJ108" i="80"/>
  <c r="AP105" i="80"/>
  <c r="AM103" i="80"/>
  <c r="AM98" i="80"/>
  <c r="AS85" i="80"/>
  <c r="AT85" i="80" s="1"/>
  <c r="AS76" i="80"/>
  <c r="AT76" i="80" s="1"/>
  <c r="AP71" i="80"/>
  <c r="AJ58" i="80"/>
  <c r="AM49" i="80"/>
  <c r="AP42" i="80"/>
  <c r="AJ40" i="80"/>
  <c r="AJ21" i="80"/>
  <c r="AJ19" i="80"/>
  <c r="AJ37" i="80"/>
  <c r="AP107" i="80"/>
  <c r="AJ98" i="80"/>
  <c r="AS97" i="80"/>
  <c r="AT97" i="80" s="1"/>
  <c r="AJ96" i="80"/>
  <c r="AM87" i="80"/>
  <c r="AS68" i="80"/>
  <c r="AT68" i="80" s="1"/>
  <c r="W51" i="80"/>
  <c r="BD51" i="80" s="1"/>
  <c r="AS38" i="80"/>
  <c r="AU38" i="80" s="1"/>
  <c r="BC33" i="80"/>
  <c r="AP31" i="80"/>
  <c r="AS25" i="80"/>
  <c r="AM12" i="80"/>
  <c r="AV20" i="80" a="1"/>
  <c r="AV20" i="80" s="1"/>
  <c r="BB20" i="80" s="1"/>
  <c r="W75" i="80"/>
  <c r="AM100" i="80"/>
  <c r="AP93" i="80"/>
  <c r="AS87" i="80"/>
  <c r="AU87" i="80" s="1"/>
  <c r="AM82" i="80"/>
  <c r="W64" i="80"/>
  <c r="BD64" i="80" s="1"/>
  <c r="AS57" i="80"/>
  <c r="AP33" i="80"/>
  <c r="AP18" i="80"/>
  <c r="AM14" i="80"/>
  <c r="AV11" i="80" a="1"/>
  <c r="AV11" i="80" s="1"/>
  <c r="AW11" i="80" s="1" a="1"/>
  <c r="AW11" i="80" s="1"/>
  <c r="AM107" i="80"/>
  <c r="AM84" i="80"/>
  <c r="AM75" i="80"/>
  <c r="AS64" i="80"/>
  <c r="AU64" i="80" s="1"/>
  <c r="AM62" i="80"/>
  <c r="AP59" i="80"/>
  <c r="AP55" i="80"/>
  <c r="AJ35" i="80"/>
  <c r="AM31" i="80"/>
  <c r="AP26" i="80"/>
  <c r="AM77" i="80"/>
  <c r="AM91" i="80"/>
  <c r="AS81" i="80"/>
  <c r="AT81" i="80" s="1"/>
  <c r="AS80" i="80"/>
  <c r="AT80" i="80" s="1"/>
  <c r="AS79" i="80"/>
  <c r="AS73" i="80"/>
  <c r="AT73" i="80" s="1"/>
  <c r="AS33" i="80"/>
  <c r="AT33" i="80" s="1"/>
  <c r="AJ29" i="80"/>
  <c r="AV16" i="80" a="1"/>
  <c r="AV16" i="80" s="1"/>
  <c r="BB16" i="80" s="1"/>
  <c r="AJ59" i="80"/>
  <c r="W86" i="80"/>
  <c r="BD86" i="80" s="1"/>
  <c r="AJ73" i="80"/>
  <c r="AP41" i="80"/>
  <c r="AX66" i="80" a="1"/>
  <c r="AX66" i="80" s="1"/>
  <c r="AW66" i="80" a="1"/>
  <c r="AW66" i="80" s="1"/>
  <c r="BC66" i="80" s="1"/>
  <c r="AV66" i="80" a="1"/>
  <c r="AV66" i="80" s="1"/>
  <c r="BB66" i="80" s="1"/>
  <c r="AX15" i="80" a="1"/>
  <c r="AX15" i="80" s="1"/>
  <c r="AW15" i="80" a="1"/>
  <c r="AW15" i="80" s="1"/>
  <c r="BC15" i="80" s="1"/>
  <c r="AV15" i="80" a="1"/>
  <c r="AV15" i="80" s="1"/>
  <c r="BB15" i="80" s="1"/>
  <c r="AS15" i="80"/>
  <c r="AW10" i="80" a="1"/>
  <c r="AW10" i="80" s="1"/>
  <c r="AS45" i="80"/>
  <c r="AJ45" i="80"/>
  <c r="AS36" i="80"/>
  <c r="AJ36" i="80"/>
  <c r="AS103" i="80"/>
  <c r="BD102" i="80"/>
  <c r="BC45" i="80"/>
  <c r="AW61" i="80" a="1"/>
  <c r="AW61" i="80" s="1"/>
  <c r="BC61" i="80" s="1"/>
  <c r="AV61" i="80" a="1"/>
  <c r="AV61" i="80" s="1"/>
  <c r="BB61" i="80" s="1"/>
  <c r="AX61" i="80" a="1"/>
  <c r="AX61" i="80" s="1"/>
  <c r="AP61" i="80"/>
  <c r="AX52" i="80" a="1"/>
  <c r="AX52" i="80" s="1"/>
  <c r="AW52" i="80" a="1"/>
  <c r="AW52" i="80" s="1"/>
  <c r="BC52" i="80" s="1"/>
  <c r="AV52" i="80" a="1"/>
  <c r="AV52" i="80" s="1"/>
  <c r="BB52" i="80" s="1"/>
  <c r="V80" i="80" a="1"/>
  <c r="V80" i="80" s="1"/>
  <c r="U110" i="80"/>
  <c r="A8" i="84" s="1"/>
  <c r="AX107" i="80" a="1"/>
  <c r="AX107" i="80" s="1"/>
  <c r="AW107" i="80" a="1"/>
  <c r="AW107" i="80" s="1"/>
  <c r="BC107" i="80" s="1"/>
  <c r="AV107" i="80" a="1"/>
  <c r="AV107" i="80" s="1"/>
  <c r="BB107" i="80" s="1"/>
  <c r="AS107" i="80"/>
  <c r="AJ100" i="80"/>
  <c r="AS100" i="80"/>
  <c r="AX91" i="80" a="1"/>
  <c r="AX91" i="80" s="1"/>
  <c r="AW91" i="80" a="1"/>
  <c r="AW91" i="80" s="1"/>
  <c r="BC91" i="80" s="1"/>
  <c r="AV91" i="80" a="1"/>
  <c r="AV91" i="80" s="1"/>
  <c r="BB91" i="80" s="1"/>
  <c r="AS91" i="80"/>
  <c r="W71" i="80"/>
  <c r="BD71" i="80" s="1"/>
  <c r="W28" i="80"/>
  <c r="AJ31" i="80"/>
  <c r="AS31" i="80"/>
  <c r="W16" i="80"/>
  <c r="BC16" i="80"/>
  <c r="AJ84" i="80"/>
  <c r="AS84" i="80"/>
  <c r="AS106" i="80"/>
  <c r="W62" i="80"/>
  <c r="AW106" i="80" a="1"/>
  <c r="AW106" i="80" s="1"/>
  <c r="BC106" i="80" s="1"/>
  <c r="AV106" i="80" a="1"/>
  <c r="AV106" i="80" s="1"/>
  <c r="BB106" i="80" s="1"/>
  <c r="AX106" i="80" a="1"/>
  <c r="AX106" i="80" s="1"/>
  <c r="AS93" i="80"/>
  <c r="AX90" i="80" a="1"/>
  <c r="AX90" i="80" s="1"/>
  <c r="AW90" i="80" a="1"/>
  <c r="AW90" i="80" s="1"/>
  <c r="BC90" i="80" s="1"/>
  <c r="AV90" i="80" a="1"/>
  <c r="AV90" i="80" s="1"/>
  <c r="BB90" i="80" s="1"/>
  <c r="AX77" i="80" a="1"/>
  <c r="AX77" i="80" s="1"/>
  <c r="AW77" i="80" a="1"/>
  <c r="AW77" i="80" s="1"/>
  <c r="AV77" i="80" a="1"/>
  <c r="AV77" i="80" s="1"/>
  <c r="BB77" i="80" s="1"/>
  <c r="AX56" i="80" a="1"/>
  <c r="AX56" i="80" s="1"/>
  <c r="AW56" i="80" a="1"/>
  <c r="AW56" i="80" s="1"/>
  <c r="BC56" i="80" s="1"/>
  <c r="AV56" i="80" a="1"/>
  <c r="AV56" i="80" s="1"/>
  <c r="BB56" i="80" s="1"/>
  <c r="AM41" i="80"/>
  <c r="AM32" i="80"/>
  <c r="AV12" i="80" a="1"/>
  <c r="AV12" i="80" s="1"/>
  <c r="BB12" i="80" s="1"/>
  <c r="AX108" i="80" a="1"/>
  <c r="AX108" i="80" s="1"/>
  <c r="AW108" i="80" a="1"/>
  <c r="AW108" i="80" s="1"/>
  <c r="BC108" i="80" s="1"/>
  <c r="AV108" i="80" a="1"/>
  <c r="AV108" i="80" s="1"/>
  <c r="BB108" i="80" s="1"/>
  <c r="AM90" i="80"/>
  <c r="AJ87" i="80"/>
  <c r="AM71" i="80"/>
  <c r="AJ70" i="80"/>
  <c r="AJ50" i="80"/>
  <c r="AX47" i="80" a="1"/>
  <c r="AX47" i="80" s="1"/>
  <c r="AV47" i="80" a="1"/>
  <c r="AV47" i="80" s="1"/>
  <c r="BB47" i="80" s="1"/>
  <c r="AM33" i="80"/>
  <c r="AX29" i="80" a="1"/>
  <c r="AX29" i="80" s="1"/>
  <c r="AW29" i="80" a="1"/>
  <c r="AW29" i="80" s="1"/>
  <c r="AV29" i="80" a="1"/>
  <c r="AV29" i="80" s="1"/>
  <c r="BB29" i="80" s="1"/>
  <c r="AM18" i="80"/>
  <c r="AP12" i="80"/>
  <c r="AM106" i="80"/>
  <c r="AJ103" i="80"/>
  <c r="AS95" i="80"/>
  <c r="AX92" i="80" a="1"/>
  <c r="AX92" i="80" s="1"/>
  <c r="AW92" i="80" a="1"/>
  <c r="AW92" i="80" s="1"/>
  <c r="BC92" i="80" s="1"/>
  <c r="AV92" i="80" a="1"/>
  <c r="AV92" i="80" s="1"/>
  <c r="BB92" i="80" s="1"/>
  <c r="AJ76" i="80"/>
  <c r="AX72" i="80" a="1"/>
  <c r="AX72" i="80" s="1"/>
  <c r="AW72" i="80" a="1"/>
  <c r="AW72" i="80" s="1"/>
  <c r="BC72" i="80" s="1"/>
  <c r="AV72" i="80" a="1"/>
  <c r="AV72" i="80" s="1"/>
  <c r="BB72" i="80" s="1"/>
  <c r="AP56" i="80"/>
  <c r="AJ55" i="80"/>
  <c r="AX43" i="80" a="1"/>
  <c r="AX43" i="80" s="1"/>
  <c r="AV43" i="80" a="1"/>
  <c r="AV43" i="80" s="1"/>
  <c r="BB43" i="80" s="1"/>
  <c r="AX38" i="80" a="1"/>
  <c r="AX38" i="80" s="1"/>
  <c r="AW38" i="80" a="1"/>
  <c r="AW38" i="80" s="1"/>
  <c r="BC38" i="80" s="1"/>
  <c r="AV38" i="80" a="1"/>
  <c r="AV38" i="80" s="1"/>
  <c r="AM37" i="80"/>
  <c r="AX109" i="80" a="1"/>
  <c r="AX109" i="80" s="1"/>
  <c r="AW109" i="80" a="1"/>
  <c r="AW109" i="80" s="1"/>
  <c r="BC109" i="80" s="1"/>
  <c r="AV109" i="80" a="1"/>
  <c r="AV109" i="80" s="1"/>
  <c r="BB109" i="80" s="1"/>
  <c r="AJ104" i="80"/>
  <c r="AX93" i="80" a="1"/>
  <c r="AX93" i="80" s="1"/>
  <c r="AV93" i="80" a="1"/>
  <c r="AV93" i="80" s="1"/>
  <c r="BB93" i="80" s="1"/>
  <c r="AJ88" i="80"/>
  <c r="AX78" i="80" a="1"/>
  <c r="AX78" i="80" s="1"/>
  <c r="AW78" i="80" a="1"/>
  <c r="AW78" i="80" s="1"/>
  <c r="BC78" i="80" s="1"/>
  <c r="AV78" i="80" a="1"/>
  <c r="AV78" i="80" s="1"/>
  <c r="BB78" i="80" s="1"/>
  <c r="AJ65" i="80"/>
  <c r="AS62" i="80"/>
  <c r="AS53" i="80"/>
  <c r="AJ46" i="80"/>
  <c r="AX34" i="80" a="1"/>
  <c r="AX34" i="80" s="1"/>
  <c r="AW34" i="80" a="1"/>
  <c r="AW34" i="80" s="1"/>
  <c r="BC34" i="80" s="1"/>
  <c r="AV34" i="80" a="1"/>
  <c r="AV34" i="80" s="1"/>
  <c r="BB34" i="80" s="1"/>
  <c r="AJ28" i="80"/>
  <c r="W22" i="80"/>
  <c r="BD22" i="80" s="1"/>
  <c r="AX19" i="80" a="1"/>
  <c r="AX19" i="80" s="1"/>
  <c r="AW19" i="80" a="1"/>
  <c r="AW19" i="80" s="1"/>
  <c r="AV19" i="80" a="1"/>
  <c r="AV19" i="80" s="1"/>
  <c r="BB19" i="80" s="1"/>
  <c r="V29" i="80" a="1"/>
  <c r="V29" i="80" s="1"/>
  <c r="W30" i="80"/>
  <c r="W46" i="80"/>
  <c r="AX62" i="80" a="1"/>
  <c r="AX62" i="80" s="1"/>
  <c r="AW62" i="80" a="1"/>
  <c r="AW62" i="80" s="1"/>
  <c r="BC62" i="80" s="1"/>
  <c r="AV62" i="80" a="1"/>
  <c r="AV62" i="80" s="1"/>
  <c r="BB62" i="80" s="1"/>
  <c r="AW57" i="80" a="1"/>
  <c r="AW57" i="80" s="1"/>
  <c r="BC57" i="80" s="1"/>
  <c r="AV57" i="80" a="1"/>
  <c r="AV57" i="80" s="1"/>
  <c r="BB57" i="80" s="1"/>
  <c r="AP34" i="80"/>
  <c r="W55" i="80"/>
  <c r="AS83" i="80"/>
  <c r="AM72" i="80"/>
  <c r="AS51" i="80"/>
  <c r="AS49" i="80"/>
  <c r="AM47" i="80"/>
  <c r="AX44" i="80" a="1"/>
  <c r="AX44" i="80" s="1"/>
  <c r="AW44" i="80" a="1"/>
  <c r="AW44" i="80" s="1"/>
  <c r="BC44" i="80" s="1"/>
  <c r="AV44" i="80" a="1"/>
  <c r="AV44" i="80" s="1"/>
  <c r="BB44" i="80" s="1"/>
  <c r="AX30" i="80" a="1"/>
  <c r="AX30" i="80" s="1"/>
  <c r="AW30" i="80" a="1"/>
  <c r="AW30" i="80" s="1"/>
  <c r="BC30" i="80" s="1"/>
  <c r="AV30" i="80" a="1"/>
  <c r="AV30" i="80" s="1"/>
  <c r="BB30" i="80" s="1"/>
  <c r="AX27" i="80" a="1"/>
  <c r="AX27" i="80" s="1"/>
  <c r="AW27" i="80" a="1"/>
  <c r="AW27" i="80" s="1"/>
  <c r="BC27" i="80" s="1"/>
  <c r="AV27" i="80" a="1"/>
  <c r="AV27" i="80" s="1"/>
  <c r="BB27" i="80" s="1"/>
  <c r="AM15" i="80"/>
  <c r="V17" i="80" a="1"/>
  <c r="V17" i="80" s="1"/>
  <c r="AW47" i="80" a="1"/>
  <c r="AW47" i="80" s="1"/>
  <c r="BC47" i="80" s="1"/>
  <c r="AS98" i="80"/>
  <c r="AX96" i="80" a="1"/>
  <c r="AX96" i="80" s="1"/>
  <c r="AW96" i="80" a="1"/>
  <c r="AW96" i="80" s="1"/>
  <c r="BC96" i="80" s="1"/>
  <c r="AV96" i="80" a="1"/>
  <c r="AV96" i="80" s="1"/>
  <c r="BB96" i="80" s="1"/>
  <c r="AX80" i="80" a="1"/>
  <c r="AX80" i="80" s="1"/>
  <c r="AW80" i="80" a="1"/>
  <c r="AW80" i="80" s="1"/>
  <c r="AV80" i="80" a="1"/>
  <c r="AV80" i="80" s="1"/>
  <c r="BB80" i="80" s="1"/>
  <c r="AX73" i="80" a="1"/>
  <c r="AX73" i="80" s="1"/>
  <c r="AW73" i="80" a="1"/>
  <c r="AW73" i="80" s="1"/>
  <c r="BC73" i="80" s="1"/>
  <c r="AV73" i="80" a="1"/>
  <c r="AV73" i="80" s="1"/>
  <c r="BB73" i="80" s="1"/>
  <c r="AX97" i="80" a="1"/>
  <c r="AX97" i="80" s="1"/>
  <c r="AW97" i="80" a="1"/>
  <c r="AW97" i="80" s="1"/>
  <c r="AV97" i="80" a="1"/>
  <c r="AV97" i="80" s="1"/>
  <c r="BB97" i="80" s="1"/>
  <c r="AX81" i="80" a="1"/>
  <c r="AX81" i="80" s="1"/>
  <c r="AW81" i="80" a="1"/>
  <c r="AW81" i="80" s="1"/>
  <c r="BC81" i="80" s="1"/>
  <c r="AV81" i="80" a="1"/>
  <c r="AV81" i="80" s="1"/>
  <c r="BB81" i="80" s="1"/>
  <c r="AM78" i="80"/>
  <c r="AS77" i="80"/>
  <c r="AX68" i="80" a="1"/>
  <c r="AX68" i="80" s="1"/>
  <c r="AW68" i="80" a="1"/>
  <c r="AW68" i="80" s="1"/>
  <c r="BC68" i="80" s="1"/>
  <c r="AV68" i="80" a="1"/>
  <c r="AV68" i="80" s="1"/>
  <c r="BB68" i="80" s="1"/>
  <c r="AS42" i="80"/>
  <c r="AJ38" i="80"/>
  <c r="AX35" i="80" a="1"/>
  <c r="AX35" i="80" s="1"/>
  <c r="AW35" i="80" a="1"/>
  <c r="AW35" i="80" s="1"/>
  <c r="BC35" i="80" s="1"/>
  <c r="AV13" i="80" a="1"/>
  <c r="AV13" i="80" s="1"/>
  <c r="AJ12" i="80"/>
  <c r="AX12" i="80" s="1" a="1"/>
  <c r="AX12" i="80" s="1"/>
  <c r="J39" i="87" s="1"/>
  <c r="W10" i="80"/>
  <c r="BC39" i="80"/>
  <c r="W39" i="80"/>
  <c r="BD39" i="80" s="1"/>
  <c r="AW93" i="80" a="1"/>
  <c r="AW93" i="80" s="1"/>
  <c r="BC93" i="80" s="1"/>
  <c r="AX94" i="80" a="1"/>
  <c r="AX94" i="80" s="1"/>
  <c r="AW94" i="80" a="1"/>
  <c r="AW94" i="80" s="1"/>
  <c r="BC94" i="80" s="1"/>
  <c r="AV94" i="80" a="1"/>
  <c r="AV94" i="80" s="1"/>
  <c r="BB94" i="80" s="1"/>
  <c r="AX82" i="80" a="1"/>
  <c r="AX82" i="80" s="1"/>
  <c r="AW82" i="80" a="1"/>
  <c r="AW82" i="80" s="1"/>
  <c r="BC82" i="80" s="1"/>
  <c r="AV82" i="80" a="1"/>
  <c r="AV82" i="80" s="1"/>
  <c r="BB82" i="80" s="1"/>
  <c r="AS75" i="80"/>
  <c r="AS69" i="80"/>
  <c r="AS61" i="80"/>
  <c r="AS59" i="80"/>
  <c r="AS52" i="80"/>
  <c r="AS24" i="80"/>
  <c r="AS17" i="80"/>
  <c r="AS11" i="80"/>
  <c r="V13" i="80" a="1"/>
  <c r="V13" i="80" s="1"/>
  <c r="AX98" i="80" a="1"/>
  <c r="AX98" i="80" s="1"/>
  <c r="AW98" i="80" a="1"/>
  <c r="AW98" i="80" s="1"/>
  <c r="BC98" i="80" s="1"/>
  <c r="AV98" i="80" a="1"/>
  <c r="AV98" i="80" s="1"/>
  <c r="BB98" i="80" s="1"/>
  <c r="AS102" i="80"/>
  <c r="AX99" i="80" a="1"/>
  <c r="AX99" i="80" s="1"/>
  <c r="AW99" i="80" a="1"/>
  <c r="AW99" i="80" s="1"/>
  <c r="BC99" i="80" s="1"/>
  <c r="AV99" i="80" a="1"/>
  <c r="AV99" i="80" s="1"/>
  <c r="BB99" i="80" s="1"/>
  <c r="AS86" i="80"/>
  <c r="AX83" i="80" a="1"/>
  <c r="AX83" i="80" s="1"/>
  <c r="AW83" i="80" a="1"/>
  <c r="AW83" i="80" s="1"/>
  <c r="BC83" i="80" s="1"/>
  <c r="AV83" i="80" a="1"/>
  <c r="AV83" i="80" s="1"/>
  <c r="BB83" i="80" s="1"/>
  <c r="AX75" i="80" a="1"/>
  <c r="AX75" i="80" s="1"/>
  <c r="AW75" i="80" a="1"/>
  <c r="AW75" i="80" s="1"/>
  <c r="BC75" i="80" s="1"/>
  <c r="AV75" i="80" a="1"/>
  <c r="AV75" i="80" s="1"/>
  <c r="BB75" i="80" s="1"/>
  <c r="AX69" i="80" a="1"/>
  <c r="AX69" i="80" s="1"/>
  <c r="AW69" i="80" a="1"/>
  <c r="AW69" i="80" s="1"/>
  <c r="AV69" i="80" a="1"/>
  <c r="AV69" i="80" s="1"/>
  <c r="BB69" i="80" s="1"/>
  <c r="AW63" i="80" a="1"/>
  <c r="AW63" i="80" s="1"/>
  <c r="BC63" i="80" s="1"/>
  <c r="AV63" i="80" a="1"/>
  <c r="AV63" i="80" s="1"/>
  <c r="BB63" i="80" s="1"/>
  <c r="AX63" i="80" a="1"/>
  <c r="AX63" i="80" s="1"/>
  <c r="AW59" i="80" a="1"/>
  <c r="AW59" i="80" s="1"/>
  <c r="BC59" i="80" s="1"/>
  <c r="AV59" i="80" a="1"/>
  <c r="AV59" i="80" s="1"/>
  <c r="BB59" i="80" s="1"/>
  <c r="AX59" i="80" a="1"/>
  <c r="AX59" i="80" s="1"/>
  <c r="AX54" i="80" a="1"/>
  <c r="AX54" i="80" s="1"/>
  <c r="AW54" i="80" a="1"/>
  <c r="AW54" i="80" s="1"/>
  <c r="BC54" i="80" s="1"/>
  <c r="AV54" i="80" a="1"/>
  <c r="AV54" i="80" s="1"/>
  <c r="BB54" i="80" s="1"/>
  <c r="AM53" i="80"/>
  <c r="AX40" i="80" a="1"/>
  <c r="AX40" i="80" s="1"/>
  <c r="AW40" i="80" a="1"/>
  <c r="AW40" i="80" s="1"/>
  <c r="BC40" i="80" s="1"/>
  <c r="AV40" i="80" a="1"/>
  <c r="AV40" i="80" s="1"/>
  <c r="BB40" i="80" s="1"/>
  <c r="AS29" i="80"/>
  <c r="W27" i="80"/>
  <c r="AX24" i="80" a="1"/>
  <c r="AX24" i="80" s="1"/>
  <c r="AW24" i="80" a="1"/>
  <c r="AW24" i="80" s="1"/>
  <c r="BC24" i="80" s="1"/>
  <c r="AV24" i="80" a="1"/>
  <c r="AV24" i="80" s="1"/>
  <c r="BB24" i="80" s="1"/>
  <c r="AX57" i="80" a="1"/>
  <c r="AX57" i="80" s="1"/>
  <c r="AX67" i="80" a="1"/>
  <c r="AX67" i="80" s="1"/>
  <c r="AW67" i="80" a="1"/>
  <c r="AW67" i="80" s="1"/>
  <c r="BC67" i="80" s="1"/>
  <c r="AV67" i="80" a="1"/>
  <c r="AV67" i="80" s="1"/>
  <c r="BB67" i="80" s="1"/>
  <c r="AV53" i="80" a="1"/>
  <c r="AV53" i="80" s="1"/>
  <c r="BB53" i="80" s="1"/>
  <c r="AW53" i="80" a="1"/>
  <c r="AW53" i="80" s="1"/>
  <c r="BC53" i="80" s="1"/>
  <c r="AW95" i="80" a="1"/>
  <c r="AW95" i="80" s="1"/>
  <c r="BC95" i="80" s="1"/>
  <c r="AV95" i="80" a="1"/>
  <c r="AV95" i="80" s="1"/>
  <c r="BB95" i="80" s="1"/>
  <c r="AX95" i="80" a="1"/>
  <c r="AX95" i="80" s="1"/>
  <c r="AX79" i="80" a="1"/>
  <c r="AX79" i="80" s="1"/>
  <c r="AW79" i="80" a="1"/>
  <c r="AW79" i="80" s="1"/>
  <c r="BC79" i="80" s="1"/>
  <c r="AV79" i="80" a="1"/>
  <c r="AV79" i="80" s="1"/>
  <c r="BB79" i="80" s="1"/>
  <c r="AS99" i="80"/>
  <c r="AX100" i="80" a="1"/>
  <c r="AX100" i="80" s="1"/>
  <c r="AW100" i="80" a="1"/>
  <c r="AW100" i="80" s="1"/>
  <c r="BC100" i="80" s="1"/>
  <c r="AX84" i="80" a="1"/>
  <c r="AX84" i="80" s="1"/>
  <c r="AW84" i="80" a="1"/>
  <c r="AW84" i="80" s="1"/>
  <c r="BC84" i="80" s="1"/>
  <c r="AS50" i="80"/>
  <c r="AX45" i="80" a="1"/>
  <c r="AX45" i="80" s="1"/>
  <c r="AV45" i="80" a="1"/>
  <c r="AV45" i="80" s="1"/>
  <c r="BB45" i="80" s="1"/>
  <c r="AX36" i="80" a="1"/>
  <c r="AX36" i="80" s="1"/>
  <c r="AW36" i="80" a="1"/>
  <c r="AW36" i="80" s="1"/>
  <c r="BC36" i="80" s="1"/>
  <c r="AV36" i="80" a="1"/>
  <c r="AV36" i="80" s="1"/>
  <c r="BB36" i="80" s="1"/>
  <c r="AX31" i="80" a="1"/>
  <c r="AX31" i="80" s="1"/>
  <c r="AW31" i="80" a="1"/>
  <c r="AW31" i="80" s="1"/>
  <c r="BC31" i="80" s="1"/>
  <c r="AV31" i="80" a="1"/>
  <c r="AV31" i="80" s="1"/>
  <c r="BB31" i="80" s="1"/>
  <c r="AS28" i="80"/>
  <c r="AS26" i="80"/>
  <c r="AS21" i="80"/>
  <c r="AX21" i="80" a="1"/>
  <c r="AX21" i="80" s="1"/>
  <c r="AW21" i="80" a="1"/>
  <c r="AW21" i="80" s="1"/>
  <c r="BC21" i="80" s="1"/>
  <c r="AV21" i="80" a="1"/>
  <c r="AV21" i="80" s="1"/>
  <c r="BB21" i="80" s="1"/>
  <c r="AS14" i="80"/>
  <c r="AX101" i="80" a="1"/>
  <c r="AX101" i="80" s="1"/>
  <c r="AW101" i="80" a="1"/>
  <c r="AW101" i="80" s="1"/>
  <c r="BC101" i="80" s="1"/>
  <c r="AV101" i="80" a="1"/>
  <c r="AV101" i="80" s="1"/>
  <c r="BB101" i="80" s="1"/>
  <c r="W98" i="80"/>
  <c r="AX85" i="80" a="1"/>
  <c r="AX85" i="80" s="1"/>
  <c r="AW85" i="80" a="1"/>
  <c r="AW85" i="80" s="1"/>
  <c r="BC85" i="80" s="1"/>
  <c r="AV85" i="80" a="1"/>
  <c r="AV85" i="80" s="1"/>
  <c r="BB85" i="80" s="1"/>
  <c r="AS67" i="80"/>
  <c r="AS60" i="80"/>
  <c r="AX50" i="80" a="1"/>
  <c r="AX50" i="80" s="1"/>
  <c r="AW50" i="80" a="1"/>
  <c r="AW50" i="80" s="1"/>
  <c r="BC50" i="80" s="1"/>
  <c r="AV50" i="80" a="1"/>
  <c r="AV50" i="80" s="1"/>
  <c r="BB50" i="80" s="1"/>
  <c r="AS23" i="80"/>
  <c r="AV102" i="80" a="1"/>
  <c r="AV102" i="80" s="1"/>
  <c r="BB102" i="80" s="1"/>
  <c r="AW102" i="80" a="1"/>
  <c r="AW102" i="80" s="1"/>
  <c r="BC102" i="80" s="1"/>
  <c r="AS89" i="80"/>
  <c r="AV86" i="80" a="1"/>
  <c r="AV86" i="80" s="1"/>
  <c r="BB86" i="80" s="1"/>
  <c r="AW86" i="80" a="1"/>
  <c r="AW86" i="80" s="1"/>
  <c r="BC86" i="80" s="1"/>
  <c r="AJ74" i="80"/>
  <c r="AS37" i="80"/>
  <c r="AX28" i="80" a="1"/>
  <c r="AX28" i="80" s="1"/>
  <c r="AW28" i="80" a="1"/>
  <c r="AW28" i="80" s="1"/>
  <c r="BC28" i="80" s="1"/>
  <c r="AV28" i="80" a="1"/>
  <c r="AV28" i="80" s="1"/>
  <c r="BB28" i="80" s="1"/>
  <c r="AX14" i="80" a="1"/>
  <c r="AX14" i="80" s="1"/>
  <c r="AW14" i="80" a="1"/>
  <c r="AW14" i="80" s="1"/>
  <c r="BC14" i="80" s="1"/>
  <c r="AV14" i="80" a="1"/>
  <c r="AV14" i="80" s="1"/>
  <c r="BB14" i="80" s="1"/>
  <c r="V11" i="80" a="1"/>
  <c r="V11" i="80" s="1"/>
  <c r="W14" i="80"/>
  <c r="V19" i="80" a="1"/>
  <c r="V19" i="80" s="1"/>
  <c r="AS105" i="80"/>
  <c r="AX103" i="80" a="1"/>
  <c r="AX103" i="80" s="1"/>
  <c r="AW103" i="80" a="1"/>
  <c r="AW103" i="80" s="1"/>
  <c r="BC103" i="80" s="1"/>
  <c r="AV103" i="80" a="1"/>
  <c r="AV103" i="80" s="1"/>
  <c r="BB103" i="80" s="1"/>
  <c r="AX87" i="80" a="1"/>
  <c r="AX87" i="80" s="1"/>
  <c r="AW87" i="80" a="1"/>
  <c r="AW87" i="80" s="1"/>
  <c r="BC87" i="80" s="1"/>
  <c r="AV87" i="80" a="1"/>
  <c r="AV87" i="80" s="1"/>
  <c r="BB87" i="80" s="1"/>
  <c r="AX76" i="80" a="1"/>
  <c r="AX76" i="80" s="1"/>
  <c r="AW76" i="80" a="1"/>
  <c r="AW76" i="80" s="1"/>
  <c r="BC76" i="80" s="1"/>
  <c r="AV76" i="80" a="1"/>
  <c r="AV76" i="80" s="1"/>
  <c r="BB76" i="80" s="1"/>
  <c r="AX70" i="80" a="1"/>
  <c r="AX70" i="80" s="1"/>
  <c r="AW70" i="80" a="1"/>
  <c r="AW70" i="80" s="1"/>
  <c r="BC70" i="80" s="1"/>
  <c r="AV70" i="80" a="1"/>
  <c r="AV70" i="80" s="1"/>
  <c r="BB70" i="80" s="1"/>
  <c r="AX60" i="80" a="1"/>
  <c r="AX60" i="80" s="1"/>
  <c r="AW60" i="80" a="1"/>
  <c r="AW60" i="80" s="1"/>
  <c r="BC60" i="80" s="1"/>
  <c r="AV60" i="80" a="1"/>
  <c r="AV60" i="80" s="1"/>
  <c r="BB60" i="80" s="1"/>
  <c r="AP50" i="80"/>
  <c r="AJ44" i="80"/>
  <c r="AM40" i="80"/>
  <c r="AX37" i="80" a="1"/>
  <c r="AX37" i="80" s="1"/>
  <c r="AW37" i="80" a="1"/>
  <c r="AW37" i="80" s="1"/>
  <c r="BC37" i="80" s="1"/>
  <c r="AM24" i="80"/>
  <c r="AP21" i="80"/>
  <c r="W21" i="80"/>
  <c r="AS20" i="80"/>
  <c r="AS18" i="80"/>
  <c r="AX18" i="80" a="1"/>
  <c r="AX18" i="80" s="1"/>
  <c r="AW18" i="80" a="1"/>
  <c r="AW18" i="80" s="1"/>
  <c r="BC18" i="80" s="1"/>
  <c r="AV18" i="80" a="1"/>
  <c r="AV18" i="80" s="1"/>
  <c r="BB18" i="80" s="1"/>
  <c r="AM11" i="80"/>
  <c r="V77" i="80" a="1"/>
  <c r="V77" i="80" s="1"/>
  <c r="AX104" i="80" a="1"/>
  <c r="AX104" i="80" s="1"/>
  <c r="AW104" i="80" a="1"/>
  <c r="AW104" i="80" s="1"/>
  <c r="BC104" i="80" s="1"/>
  <c r="AV104" i="80" a="1"/>
  <c r="AV104" i="80" s="1"/>
  <c r="BB104" i="80" s="1"/>
  <c r="AW65" i="80" a="1"/>
  <c r="AW65" i="80" s="1"/>
  <c r="BC65" i="80" s="1"/>
  <c r="AV65" i="80" a="1"/>
  <c r="AV65" i="80" s="1"/>
  <c r="BB65" i="80" s="1"/>
  <c r="AX65" i="80" a="1"/>
  <c r="AX65" i="80" s="1"/>
  <c r="BA65" i="80" s="1" a="1"/>
  <c r="BA65" i="80" s="1"/>
  <c r="AX46" i="80" a="1"/>
  <c r="AX46" i="80" s="1"/>
  <c r="AW46" i="80" a="1"/>
  <c r="AW46" i="80" s="1"/>
  <c r="BC46" i="80" s="1"/>
  <c r="AV46" i="80" a="1"/>
  <c r="AV46" i="80" s="1"/>
  <c r="BB46" i="80" s="1"/>
  <c r="AX41" i="80" a="1"/>
  <c r="AX41" i="80" s="1"/>
  <c r="AV41" i="80" a="1"/>
  <c r="AV41" i="80" s="1"/>
  <c r="BB41" i="80" s="1"/>
  <c r="AX88" i="80" a="1"/>
  <c r="AX88" i="80" s="1"/>
  <c r="AW88" i="80" a="1"/>
  <c r="AW88" i="80" s="1"/>
  <c r="BC88" i="80" s="1"/>
  <c r="AV88" i="80" a="1"/>
  <c r="AV88" i="80" s="1"/>
  <c r="BB88" i="80" s="1"/>
  <c r="AV105" i="80" a="1"/>
  <c r="AV105" i="80" s="1"/>
  <c r="BB105" i="80" s="1"/>
  <c r="AX105" i="80" a="1"/>
  <c r="AX105" i="80" s="1"/>
  <c r="AW105" i="80" a="1"/>
  <c r="AW105" i="80" s="1"/>
  <c r="BC105" i="80" s="1"/>
  <c r="AX89" i="80" a="1"/>
  <c r="AX89" i="80" s="1"/>
  <c r="AW89" i="80" a="1"/>
  <c r="AW89" i="80" s="1"/>
  <c r="BC89" i="80" s="1"/>
  <c r="AV89" i="80" a="1"/>
  <c r="AV89" i="80" s="1"/>
  <c r="BB89" i="80" s="1"/>
  <c r="AS66" i="80"/>
  <c r="AP65" i="80"/>
  <c r="AS56" i="80"/>
  <c r="AV51" i="80" a="1"/>
  <c r="AV51" i="80" s="1"/>
  <c r="BB51" i="80" s="1"/>
  <c r="AW51" i="80" a="1"/>
  <c r="AW51" i="80" s="1"/>
  <c r="BC51" i="80" s="1"/>
  <c r="AX25" i="80" a="1"/>
  <c r="AX25" i="80" s="1"/>
  <c r="AW25" i="80" a="1"/>
  <c r="AW25" i="80" s="1"/>
  <c r="BC25" i="80" s="1"/>
  <c r="AV25" i="80" a="1"/>
  <c r="AV25" i="80" s="1"/>
  <c r="BB25" i="80" s="1"/>
  <c r="AM21" i="80"/>
  <c r="AS12" i="80"/>
  <c r="V9" i="80" a="1"/>
  <c r="V9" i="80" s="1"/>
  <c r="W9" i="80" s="1"/>
  <c r="AL9" i="80"/>
  <c r="AW43" i="80" a="1"/>
  <c r="AW43" i="80" s="1"/>
  <c r="BC43" i="80" s="1"/>
  <c r="AW49" i="80" a="1"/>
  <c r="AW49" i="80" s="1"/>
  <c r="BC49" i="80" s="1"/>
  <c r="AW55" i="80" a="1"/>
  <c r="AW55" i="80" s="1"/>
  <c r="BC55" i="80" s="1"/>
  <c r="W23" i="80"/>
  <c r="BD23" i="80" s="1"/>
  <c r="AX49" i="80" a="1"/>
  <c r="AX49" i="80" s="1"/>
  <c r="AV74" i="80" a="1"/>
  <c r="AV74" i="80" s="1"/>
  <c r="BB74" i="80" s="1"/>
  <c r="AV64" i="80" a="1"/>
  <c r="AV64" i="80" s="1"/>
  <c r="BB64" i="80" s="1"/>
  <c r="AW74" i="80" a="1"/>
  <c r="AW74" i="80" s="1"/>
  <c r="BC74" i="80" s="1"/>
  <c r="AV58" i="80" a="1"/>
  <c r="AV58" i="80" s="1"/>
  <c r="BB58" i="80" s="1"/>
  <c r="V12" i="80" a="1"/>
  <c r="V12" i="80" s="1"/>
  <c r="AV48" i="80" a="1"/>
  <c r="AV48" i="80" s="1"/>
  <c r="BB48" i="80" s="1"/>
  <c r="AW58" i="80" a="1"/>
  <c r="AW58" i="80" s="1"/>
  <c r="BC58" i="80" s="1"/>
  <c r="AW64" i="80" a="1"/>
  <c r="AW64" i="80" s="1"/>
  <c r="BC64" i="80" s="1"/>
  <c r="W45" i="80"/>
  <c r="BB38" i="80"/>
  <c r="AV42" i="80" a="1"/>
  <c r="AV42" i="80" s="1"/>
  <c r="BB42" i="80" s="1"/>
  <c r="AV32" i="80" a="1"/>
  <c r="AV32" i="80" s="1"/>
  <c r="BB32" i="80" s="1"/>
  <c r="AW42" i="80" a="1"/>
  <c r="AW42" i="80" s="1"/>
  <c r="BC42" i="80" s="1"/>
  <c r="AW48" i="80" a="1"/>
  <c r="AW48" i="80" s="1"/>
  <c r="BC48" i="80" s="1"/>
  <c r="AV22" i="80" a="1"/>
  <c r="AV22" i="80" s="1"/>
  <c r="BB22" i="80" s="1"/>
  <c r="AW20" i="80" a="1"/>
  <c r="AW20" i="80" s="1"/>
  <c r="BC20" i="80" s="1"/>
  <c r="AW22" i="80" a="1"/>
  <c r="AW22" i="80" s="1"/>
  <c r="BC22" i="80" s="1"/>
  <c r="AV71" i="80" a="1"/>
  <c r="AV71" i="80" s="1"/>
  <c r="BB71" i="80" s="1"/>
  <c r="AW71" i="80" a="1"/>
  <c r="AW71" i="80" s="1"/>
  <c r="BC71" i="80" s="1"/>
  <c r="E8" i="84" l="1"/>
  <c r="BA57" i="80" a="1"/>
  <c r="BA57" i="80" s="1"/>
  <c r="BA61" i="80" a="1"/>
  <c r="BA61" i="80" s="1"/>
  <c r="BA63" i="80" a="1"/>
  <c r="BA63" i="80" s="1"/>
  <c r="AX10" i="80" a="1"/>
  <c r="AX10" i="80" s="1"/>
  <c r="BA59" i="80" a="1"/>
  <c r="BA59" i="80" s="1"/>
  <c r="BA54" i="80" a="1"/>
  <c r="BA54" i="80" s="1"/>
  <c r="BA102" i="80" a="1"/>
  <c r="BA102" i="80" s="1"/>
  <c r="BA53" i="80" a="1"/>
  <c r="BA53" i="80" s="1"/>
  <c r="BA87" i="80" a="1"/>
  <c r="BA87" i="80" s="1"/>
  <c r="BA41" i="80" a="1"/>
  <c r="BA41" i="80" s="1"/>
  <c r="BA62" i="80" a="1"/>
  <c r="BA62" i="80" s="1"/>
  <c r="BB13" i="80"/>
  <c r="AW13" i="80" a="1"/>
  <c r="AW13" i="80" s="1"/>
  <c r="BA45" i="80" a="1"/>
  <c r="BA45" i="80" s="1"/>
  <c r="BA32" i="80" a="1"/>
  <c r="BA32" i="80" s="1"/>
  <c r="BA47" i="80" a="1"/>
  <c r="BA47" i="80" s="1"/>
  <c r="BA72" i="80" a="1"/>
  <c r="BA72" i="80" s="1"/>
  <c r="BA52" i="80" a="1"/>
  <c r="BA52" i="80" s="1"/>
  <c r="BA104" i="80" a="1"/>
  <c r="BA104" i="80" s="1"/>
  <c r="BA24" i="80" a="1"/>
  <c r="BA24" i="80" s="1"/>
  <c r="AT27" i="80"/>
  <c r="AZ27" i="80" s="1" a="1"/>
  <c r="AZ27" i="80" s="1"/>
  <c r="BA95" i="80" a="1"/>
  <c r="BA95" i="80" s="1"/>
  <c r="BA34" i="80" a="1"/>
  <c r="BA34" i="80" s="1"/>
  <c r="BA108" i="80" a="1"/>
  <c r="BA108" i="80" s="1"/>
  <c r="BA16" i="80" a="1"/>
  <c r="BA16" i="80" s="1"/>
  <c r="BA71" i="80" a="1"/>
  <c r="BA71" i="80" s="1"/>
  <c r="BA56" i="80" a="1"/>
  <c r="BA56" i="80" s="1"/>
  <c r="BA103" i="80" a="1"/>
  <c r="BA103" i="80" s="1"/>
  <c r="BA93" i="80" a="1"/>
  <c r="BA93" i="80" s="1"/>
  <c r="BA60" i="80" a="1"/>
  <c r="BA60" i="80" s="1"/>
  <c r="BA66" i="80" a="1"/>
  <c r="BA66" i="80" s="1"/>
  <c r="BA14" i="80" a="1"/>
  <c r="BA14" i="80" s="1"/>
  <c r="BA39" i="80" a="1"/>
  <c r="BA39" i="80" s="1"/>
  <c r="BA51" i="80" a="1"/>
  <c r="BA51" i="80" s="1"/>
  <c r="BA25" i="80" a="1"/>
  <c r="BA25" i="80" s="1"/>
  <c r="BA31" i="80" a="1"/>
  <c r="BA31" i="80" s="1"/>
  <c r="BA40" i="80" a="1"/>
  <c r="BA40" i="80" s="1"/>
  <c r="BA75" i="80" a="1"/>
  <c r="BA75" i="80" s="1"/>
  <c r="BA97" i="80" a="1"/>
  <c r="BA97" i="80" s="1"/>
  <c r="BA27" i="80" a="1"/>
  <c r="BA27" i="80" s="1"/>
  <c r="AT72" i="80"/>
  <c r="AZ72" i="80" s="1" a="1"/>
  <c r="AZ72" i="80" s="1"/>
  <c r="BA23" i="80" a="1"/>
  <c r="BA23" i="80" s="1"/>
  <c r="BA26" i="80" a="1"/>
  <c r="BA26" i="80" s="1"/>
  <c r="BA37" i="80" a="1"/>
  <c r="BA37" i="80" s="1"/>
  <c r="BA101" i="80" a="1"/>
  <c r="BA101" i="80" s="1"/>
  <c r="BA82" i="80" a="1"/>
  <c r="BA82" i="80" s="1"/>
  <c r="BA84" i="80" a="1"/>
  <c r="BA84" i="80" s="1"/>
  <c r="BA15" i="80" a="1"/>
  <c r="BA15" i="80" s="1"/>
  <c r="BA105" i="80" a="1"/>
  <c r="BA105" i="80" s="1"/>
  <c r="BA21" i="80" a="1"/>
  <c r="BA21" i="80" s="1"/>
  <c r="BA100" i="80" a="1"/>
  <c r="BA100" i="80" s="1"/>
  <c r="BA94" i="80" a="1"/>
  <c r="BA94" i="80" s="1"/>
  <c r="BA98" i="80" a="1"/>
  <c r="BA98" i="80" s="1"/>
  <c r="BA50" i="80" a="1"/>
  <c r="BA50" i="80" s="1"/>
  <c r="BA106" i="80" a="1"/>
  <c r="BA106" i="80" s="1"/>
  <c r="BA18" i="80" a="1"/>
  <c r="BA18" i="80" s="1"/>
  <c r="BA76" i="80" a="1"/>
  <c r="BA76" i="80" s="1"/>
  <c r="BA28" i="80" a="1"/>
  <c r="BA28" i="80" s="1"/>
  <c r="BA85" i="80" a="1"/>
  <c r="BA85" i="80" s="1"/>
  <c r="BA38" i="80" a="1"/>
  <c r="BA38" i="80" s="1"/>
  <c r="BA64" i="80" a="1"/>
  <c r="BA64" i="80" s="1"/>
  <c r="BA86" i="80" a="1"/>
  <c r="BA86" i="80" s="1"/>
  <c r="BA49" i="80" a="1"/>
  <c r="BA49" i="80" s="1"/>
  <c r="BA68" i="80" a="1"/>
  <c r="BA68" i="80" s="1"/>
  <c r="BA22" i="80" a="1"/>
  <c r="BA22" i="80" s="1"/>
  <c r="BA90" i="80" a="1"/>
  <c r="BA90" i="80" s="1"/>
  <c r="BA69" i="80" a="1"/>
  <c r="BA69" i="80" s="1"/>
  <c r="BA88" i="80" a="1"/>
  <c r="BA88" i="80" s="1"/>
  <c r="BA79" i="80" a="1"/>
  <c r="BA79" i="80" s="1"/>
  <c r="BA74" i="80" a="1"/>
  <c r="BA74" i="80" s="1"/>
  <c r="BA67" i="80" a="1"/>
  <c r="BA67" i="80" s="1"/>
  <c r="BA44" i="80" a="1"/>
  <c r="BA44" i="80" s="1"/>
  <c r="BA78" i="80" a="1"/>
  <c r="BA78" i="80" s="1"/>
  <c r="BA99" i="80" a="1"/>
  <c r="BA99" i="80" s="1"/>
  <c r="BA89" i="80" a="1"/>
  <c r="BA89" i="80" s="1"/>
  <c r="BA96" i="80" a="1"/>
  <c r="BA96" i="80" s="1"/>
  <c r="BA42" i="80" a="1"/>
  <c r="BA42" i="80" s="1"/>
  <c r="BA92" i="80" a="1"/>
  <c r="BA92" i="80" s="1"/>
  <c r="BA48" i="80" a="1"/>
  <c r="BA48" i="80" s="1"/>
  <c r="BA81" i="80" a="1"/>
  <c r="BA81" i="80" s="1"/>
  <c r="BA109" i="80" a="1"/>
  <c r="BA109" i="80" s="1"/>
  <c r="BA91" i="80" a="1"/>
  <c r="BA91" i="80" s="1"/>
  <c r="BA70" i="80" a="1"/>
  <c r="BA70" i="80" s="1"/>
  <c r="BA46" i="80" a="1"/>
  <c r="BA46" i="80" s="1"/>
  <c r="BA36" i="80" a="1"/>
  <c r="BA36" i="80" s="1"/>
  <c r="BA83" i="80" a="1"/>
  <c r="BA83" i="80" s="1"/>
  <c r="BA35" i="80" a="1"/>
  <c r="BA35" i="80" s="1"/>
  <c r="BA73" i="80" a="1"/>
  <c r="BA73" i="80" s="1"/>
  <c r="BA30" i="80" a="1"/>
  <c r="BA30" i="80" s="1"/>
  <c r="BA43" i="80" a="1"/>
  <c r="BA43" i="80" s="1"/>
  <c r="BA107" i="80" a="1"/>
  <c r="BA107" i="80" s="1"/>
  <c r="BA55" i="80" a="1"/>
  <c r="BA55" i="80" s="1"/>
  <c r="BA20" i="80" a="1"/>
  <c r="BA20" i="80" s="1"/>
  <c r="BA58" i="80" a="1"/>
  <c r="BA58" i="80" s="1"/>
  <c r="BD55" i="80"/>
  <c r="BD47" i="80"/>
  <c r="BD104" i="80"/>
  <c r="BD89" i="80"/>
  <c r="BD105" i="80"/>
  <c r="BD50" i="80"/>
  <c r="BD92" i="80"/>
  <c r="BD66" i="80"/>
  <c r="BD60" i="80"/>
  <c r="BD24" i="80"/>
  <c r="BD18" i="80"/>
  <c r="BD70" i="80"/>
  <c r="BD79" i="80"/>
  <c r="BD25" i="80"/>
  <c r="BD41" i="80"/>
  <c r="BD40" i="80"/>
  <c r="BD76" i="80"/>
  <c r="BD85" i="80"/>
  <c r="BD38" i="80"/>
  <c r="BD107" i="80"/>
  <c r="BD103" i="80"/>
  <c r="BD101" i="80"/>
  <c r="AT70" i="80"/>
  <c r="AZ70" i="80" s="1" a="1"/>
  <c r="AZ70" i="80" s="1"/>
  <c r="AU76" i="80"/>
  <c r="AZ76" i="80" s="1" a="1"/>
  <c r="AZ76" i="80" s="1"/>
  <c r="AT108" i="80"/>
  <c r="AZ108" i="80" s="1" a="1"/>
  <c r="AZ108" i="80" s="1"/>
  <c r="AU85" i="80"/>
  <c r="BC69" i="80"/>
  <c r="AT44" i="80"/>
  <c r="BD15" i="80"/>
  <c r="AT35" i="80"/>
  <c r="AZ35" i="80" s="1" a="1"/>
  <c r="AZ35" i="80" s="1"/>
  <c r="BD27" i="80"/>
  <c r="BC13" i="80"/>
  <c r="AW12" i="80" a="1"/>
  <c r="AW12" i="80" s="1"/>
  <c r="AW110" i="80" s="1"/>
  <c r="E11" i="86" s="1"/>
  <c r="AU80" i="80"/>
  <c r="AZ80" i="80" s="1" a="1"/>
  <c r="AZ80" i="80" s="1"/>
  <c r="AU65" i="80"/>
  <c r="AZ65" i="80" s="1" a="1"/>
  <c r="AZ65" i="80" s="1"/>
  <c r="AT43" i="80"/>
  <c r="AZ43" i="80" s="1" a="1"/>
  <c r="AZ43" i="80" s="1"/>
  <c r="AU63" i="80"/>
  <c r="AZ63" i="80" s="1" a="1"/>
  <c r="AZ63" i="80" s="1"/>
  <c r="BD21" i="80"/>
  <c r="AT101" i="80"/>
  <c r="AZ101" i="80" s="1" a="1"/>
  <c r="AZ101" i="80" s="1"/>
  <c r="AT32" i="80"/>
  <c r="AZ32" i="80" s="1" a="1"/>
  <c r="AZ32" i="80" s="1"/>
  <c r="AU96" i="80"/>
  <c r="AZ96" i="80" s="1" a="1"/>
  <c r="AZ96" i="80" s="1"/>
  <c r="AT34" i="80"/>
  <c r="AZ34" i="80" s="1" a="1"/>
  <c r="AZ34" i="80" s="1"/>
  <c r="AT19" i="80"/>
  <c r="AZ19" i="80" s="1" a="1"/>
  <c r="AZ19" i="80" s="1"/>
  <c r="AU81" i="80"/>
  <c r="AZ81" i="80" s="1" a="1"/>
  <c r="AZ81" i="80" s="1"/>
  <c r="AT54" i="80"/>
  <c r="AZ54" i="80" s="1" a="1"/>
  <c r="AZ54" i="80" s="1"/>
  <c r="AT104" i="80"/>
  <c r="AZ104" i="80" s="1" a="1"/>
  <c r="AZ104" i="80" s="1"/>
  <c r="AU71" i="80"/>
  <c r="AZ71" i="80" s="1" a="1"/>
  <c r="AZ71" i="80" s="1"/>
  <c r="AT90" i="80"/>
  <c r="AZ90" i="80" s="1" a="1"/>
  <c r="AZ90" i="80" s="1"/>
  <c r="AU55" i="80"/>
  <c r="AZ55" i="80" s="1" a="1"/>
  <c r="AZ55" i="80" s="1"/>
  <c r="AT40" i="80"/>
  <c r="AZ40" i="80" s="1" a="1"/>
  <c r="AZ40" i="80" s="1"/>
  <c r="AT94" i="80"/>
  <c r="AZ94" i="80" s="1" a="1"/>
  <c r="AZ94" i="80" s="1"/>
  <c r="AT82" i="80"/>
  <c r="AZ82" i="80" s="1" a="1"/>
  <c r="AZ82" i="80" s="1"/>
  <c r="AU16" i="80"/>
  <c r="AZ16" i="80" s="1" a="1"/>
  <c r="AZ16" i="80" s="1"/>
  <c r="AT78" i="80"/>
  <c r="AZ78" i="80" s="1" a="1"/>
  <c r="AZ78" i="80" s="1"/>
  <c r="AT64" i="80"/>
  <c r="AZ64" i="80" s="1" a="1"/>
  <c r="AZ64" i="80" s="1"/>
  <c r="BD37" i="80"/>
  <c r="AT58" i="80"/>
  <c r="AZ58" i="80" s="1" a="1"/>
  <c r="AZ58" i="80" s="1"/>
  <c r="AU47" i="80"/>
  <c r="AZ47" i="80" s="1" a="1"/>
  <c r="AZ47" i="80" s="1"/>
  <c r="AT46" i="80"/>
  <c r="AZ46" i="80" s="1" a="1"/>
  <c r="AZ46" i="80" s="1"/>
  <c r="BD56" i="80"/>
  <c r="AU30" i="80"/>
  <c r="AZ30" i="80" s="1" a="1"/>
  <c r="AZ30" i="80" s="1"/>
  <c r="AT38" i="80"/>
  <c r="AZ38" i="80" s="1" a="1"/>
  <c r="AZ38" i="80" s="1"/>
  <c r="AW9" i="80" a="1"/>
  <c r="AW9" i="80" s="1"/>
  <c r="BC9" i="80" s="1"/>
  <c r="AU48" i="80"/>
  <c r="AZ48" i="80" s="1" a="1"/>
  <c r="AZ48" i="80" s="1"/>
  <c r="BD14" i="80"/>
  <c r="AT87" i="80"/>
  <c r="AZ87" i="80" s="1" a="1"/>
  <c r="AZ87" i="80" s="1"/>
  <c r="AU109" i="80"/>
  <c r="AZ109" i="80" s="1" a="1"/>
  <c r="AZ109" i="80" s="1"/>
  <c r="BD63" i="80"/>
  <c r="BB11" i="80"/>
  <c r="AU68" i="80"/>
  <c r="AZ68" i="80" s="1" a="1"/>
  <c r="AZ68" i="80" s="1"/>
  <c r="BD87" i="80"/>
  <c r="AT22" i="80"/>
  <c r="AZ22" i="80" s="1" a="1"/>
  <c r="AZ22" i="80" s="1"/>
  <c r="AU92" i="80"/>
  <c r="AZ92" i="80" s="1" a="1"/>
  <c r="AZ92" i="80" s="1"/>
  <c r="AU88" i="80"/>
  <c r="AZ88" i="80" s="1" a="1"/>
  <c r="AZ88" i="80" s="1"/>
  <c r="AT13" i="80"/>
  <c r="AU13" i="80" s="1"/>
  <c r="BC80" i="80"/>
  <c r="AU74" i="80"/>
  <c r="AT74" i="80"/>
  <c r="BD30" i="80"/>
  <c r="AU97" i="80"/>
  <c r="AZ97" i="80" s="1" a="1"/>
  <c r="AZ97" i="80" s="1"/>
  <c r="BC17" i="80"/>
  <c r="AU33" i="80"/>
  <c r="AZ33" i="80" s="1" a="1"/>
  <c r="AZ33" i="80" s="1"/>
  <c r="BD33" i="80"/>
  <c r="AU25" i="80"/>
  <c r="AT25" i="80"/>
  <c r="BC77" i="80"/>
  <c r="BC97" i="80"/>
  <c r="AU79" i="80"/>
  <c r="AT79" i="80"/>
  <c r="AT9" i="80"/>
  <c r="AU9" i="80" s="1"/>
  <c r="AU73" i="80"/>
  <c r="AZ73" i="80" s="1" a="1"/>
  <c r="AZ73" i="80" s="1"/>
  <c r="AU39" i="80"/>
  <c r="AZ39" i="80" s="1" a="1"/>
  <c r="AZ39" i="80" s="1"/>
  <c r="AU41" i="80"/>
  <c r="AZ41" i="80" s="1" a="1"/>
  <c r="AZ41" i="80" s="1"/>
  <c r="AU57" i="80"/>
  <c r="AT57" i="80"/>
  <c r="AM9" i="80"/>
  <c r="AX9" i="80" s="1" a="1"/>
  <c r="AX9" i="80" s="1"/>
  <c r="AX11" i="80" a="1"/>
  <c r="AX11" i="80" s="1"/>
  <c r="J38" i="87" s="1"/>
  <c r="AU67" i="80"/>
  <c r="AT67" i="80"/>
  <c r="AU69" i="80"/>
  <c r="AT69" i="80"/>
  <c r="BD78" i="80"/>
  <c r="BC10" i="80"/>
  <c r="AT105" i="80"/>
  <c r="AU105" i="80"/>
  <c r="BD95" i="80"/>
  <c r="AT75" i="80"/>
  <c r="AU75" i="80"/>
  <c r="AZ44" i="80" a="1"/>
  <c r="AZ44" i="80" s="1"/>
  <c r="BD44" i="80"/>
  <c r="AT91" i="80"/>
  <c r="AU91" i="80"/>
  <c r="W80" i="80"/>
  <c r="BD80" i="80" s="1"/>
  <c r="AT102" i="80"/>
  <c r="AU102" i="80"/>
  <c r="AU103" i="80"/>
  <c r="AT103" i="80"/>
  <c r="W17" i="80"/>
  <c r="BA17" i="80" s="1" a="1"/>
  <c r="BA17" i="80" s="1"/>
  <c r="AT45" i="80"/>
  <c r="AU45" i="80"/>
  <c r="AT106" i="80"/>
  <c r="AU106" i="80"/>
  <c r="AV110" i="80"/>
  <c r="D11" i="86" s="1"/>
  <c r="H26" i="86" s="1"/>
  <c r="BC19" i="80"/>
  <c r="AT49" i="80"/>
  <c r="AU49" i="80"/>
  <c r="BD72" i="80"/>
  <c r="AT84" i="80"/>
  <c r="AU84" i="80"/>
  <c r="AU100" i="80"/>
  <c r="AT100" i="80"/>
  <c r="AU15" i="80"/>
  <c r="AT15" i="80"/>
  <c r="BC11" i="80"/>
  <c r="V110" i="80"/>
  <c r="B8" i="84" s="1"/>
  <c r="C8" i="84" s="1"/>
  <c r="W13" i="80"/>
  <c r="AT51" i="80"/>
  <c r="AU51" i="80"/>
  <c r="BD46" i="80"/>
  <c r="BD90" i="80"/>
  <c r="BD16" i="80"/>
  <c r="BD91" i="80"/>
  <c r="BD52" i="80"/>
  <c r="AT93" i="80"/>
  <c r="AU93" i="80"/>
  <c r="AU31" i="80"/>
  <c r="AT31" i="80"/>
  <c r="AU28" i="80"/>
  <c r="AT28" i="80"/>
  <c r="AT56" i="80"/>
  <c r="AU56" i="80"/>
  <c r="BD49" i="80"/>
  <c r="BD98" i="80"/>
  <c r="BD35" i="80"/>
  <c r="BD97" i="80"/>
  <c r="BD73" i="80"/>
  <c r="BD109" i="80"/>
  <c r="AT20" i="80"/>
  <c r="AU20" i="80"/>
  <c r="AT50" i="80"/>
  <c r="AU50" i="80"/>
  <c r="BD67" i="80"/>
  <c r="AU83" i="80"/>
  <c r="AT83" i="80"/>
  <c r="AU95" i="80"/>
  <c r="AT95" i="80"/>
  <c r="BD106" i="80"/>
  <c r="BD69" i="80"/>
  <c r="AT89" i="80"/>
  <c r="AU89" i="80"/>
  <c r="BD94" i="80"/>
  <c r="BD45" i="80"/>
  <c r="AT12" i="80"/>
  <c r="AU12" i="80" s="1"/>
  <c r="AT14" i="80"/>
  <c r="AU14" i="80"/>
  <c r="AT11" i="80"/>
  <c r="AU11" i="80" s="1"/>
  <c r="AT53" i="80"/>
  <c r="AU53" i="80"/>
  <c r="BD93" i="80"/>
  <c r="BD81" i="80"/>
  <c r="W11" i="80"/>
  <c r="AT37" i="80"/>
  <c r="AU37" i="80"/>
  <c r="AT29" i="80"/>
  <c r="AU29" i="80"/>
  <c r="BD84" i="80"/>
  <c r="AT107" i="80"/>
  <c r="AU107" i="80"/>
  <c r="AT17" i="80"/>
  <c r="AU17" i="80"/>
  <c r="AT86" i="80"/>
  <c r="AU86" i="80"/>
  <c r="AT24" i="80"/>
  <c r="AU24" i="80"/>
  <c r="AT62" i="80"/>
  <c r="AU62" i="80"/>
  <c r="BD62" i="80"/>
  <c r="BD54" i="80"/>
  <c r="AT42" i="80"/>
  <c r="AU42" i="80"/>
  <c r="BD75" i="80"/>
  <c r="BD83" i="80"/>
  <c r="BD100" i="80"/>
  <c r="BD59" i="80"/>
  <c r="AT52" i="80"/>
  <c r="AU52" i="80"/>
  <c r="BC29" i="80"/>
  <c r="AT61" i="80"/>
  <c r="AU61" i="80"/>
  <c r="AT66" i="80"/>
  <c r="AU66" i="80"/>
  <c r="W19" i="80"/>
  <c r="BD19" i="80" s="1"/>
  <c r="AT18" i="80"/>
  <c r="AU18" i="80"/>
  <c r="BD68" i="80"/>
  <c r="W12" i="80"/>
  <c r="D8" i="84" s="1"/>
  <c r="BD31" i="80"/>
  <c r="AT21" i="80"/>
  <c r="AU21" i="80"/>
  <c r="AT99" i="80"/>
  <c r="AU99" i="80"/>
  <c r="BD57" i="80"/>
  <c r="AT77" i="80"/>
  <c r="AU77" i="80"/>
  <c r="BD96" i="80"/>
  <c r="W29" i="80"/>
  <c r="BD29" i="80" s="1"/>
  <c r="BD43" i="80"/>
  <c r="BD28" i="80"/>
  <c r="AT36" i="80"/>
  <c r="AU36" i="80"/>
  <c r="AZ85" i="80" a="1"/>
  <c r="AZ85" i="80" s="1"/>
  <c r="BD82" i="80"/>
  <c r="BD36" i="80"/>
  <c r="AU23" i="80"/>
  <c r="AT23" i="80"/>
  <c r="W77" i="80"/>
  <c r="BD77" i="80" s="1"/>
  <c r="AU60" i="80"/>
  <c r="AT60" i="80"/>
  <c r="AT26" i="80"/>
  <c r="AU26" i="80"/>
  <c r="AT10" i="80"/>
  <c r="AU10" i="80" s="1"/>
  <c r="BD99" i="80"/>
  <c r="AT59" i="80"/>
  <c r="AU59" i="80"/>
  <c r="BB10" i="80"/>
  <c r="AT98" i="80"/>
  <c r="AU98" i="80"/>
  <c r="BD34" i="80"/>
  <c r="BD65" i="80"/>
  <c r="BD61" i="80"/>
  <c r="BD88" i="80"/>
  <c r="BD108" i="80"/>
  <c r="J37" i="87" l="1"/>
  <c r="BA10" i="80" a="1"/>
  <c r="BA10" i="80" s="1"/>
  <c r="AZ10" i="80" a="1"/>
  <c r="AZ10" i="80" s="1"/>
  <c r="AZ62" i="80" a="1"/>
  <c r="AZ62" i="80" s="1"/>
  <c r="BA29" i="80" a="1"/>
  <c r="BA29" i="80" s="1"/>
  <c r="BA13" i="80" a="1"/>
  <c r="BA13" i="80" s="1"/>
  <c r="C23" i="84"/>
  <c r="BA9" i="80" a="1"/>
  <c r="BA9" i="80" s="1"/>
  <c r="AZ9" i="80" a="1"/>
  <c r="AZ9" i="80" s="1"/>
  <c r="BA77" i="80" a="1"/>
  <c r="BA77" i="80" s="1"/>
  <c r="BA80" i="80" a="1"/>
  <c r="BA80" i="80" s="1"/>
  <c r="BA19" i="80" a="1"/>
  <c r="BA19" i="80" s="1"/>
  <c r="AZ106" i="80" a="1"/>
  <c r="AZ106" i="80" s="1"/>
  <c r="BA11" i="80" a="1"/>
  <c r="BA11" i="80" s="1"/>
  <c r="BA12" i="80" a="1"/>
  <c r="BA12" i="80" s="1"/>
  <c r="BD13" i="80"/>
  <c r="BD10" i="80"/>
  <c r="AZ74" i="80" a="1"/>
  <c r="AZ74" i="80" s="1"/>
  <c r="W110" i="80"/>
  <c r="BD12" i="80"/>
  <c r="AZ79" i="80" a="1"/>
  <c r="AZ79" i="80" s="1"/>
  <c r="AZ12" i="80" a="1"/>
  <c r="AZ12" i="80" s="1"/>
  <c r="AX110" i="80"/>
  <c r="AZ31" i="80" a="1"/>
  <c r="AZ31" i="80" s="1"/>
  <c r="AZ42" i="80" a="1"/>
  <c r="AZ42" i="80" s="1"/>
  <c r="AZ37" i="80" a="1"/>
  <c r="AZ37" i="80" s="1"/>
  <c r="BC12" i="80"/>
  <c r="BC110" i="80" s="1"/>
  <c r="AZ50" i="80" a="1"/>
  <c r="AZ50" i="80" s="1"/>
  <c r="AZ100" i="80" a="1"/>
  <c r="AZ100" i="80" s="1"/>
  <c r="AZ91" i="80" a="1"/>
  <c r="AZ91" i="80" s="1"/>
  <c r="AZ13" i="80" a="1"/>
  <c r="AZ13" i="80" s="1"/>
  <c r="AZ107" i="80" a="1"/>
  <c r="AZ107" i="80" s="1"/>
  <c r="AZ14" i="80" a="1"/>
  <c r="AZ14" i="80" s="1"/>
  <c r="AZ56" i="80" a="1"/>
  <c r="AZ56" i="80" s="1"/>
  <c r="AZ28" i="80" a="1"/>
  <c r="AZ28" i="80" s="1"/>
  <c r="AZ84" i="80" a="1"/>
  <c r="AZ84" i="80" s="1"/>
  <c r="AZ69" i="80" a="1"/>
  <c r="AZ69" i="80" s="1"/>
  <c r="AZ67" i="80" a="1"/>
  <c r="AZ67" i="80" s="1"/>
  <c r="AZ98" i="80" a="1"/>
  <c r="AZ98" i="80" s="1"/>
  <c r="AZ52" i="80" a="1"/>
  <c r="AZ52" i="80" s="1"/>
  <c r="AZ20" i="80" a="1"/>
  <c r="AZ20" i="80" s="1"/>
  <c r="AZ75" i="80" a="1"/>
  <c r="AZ75" i="80" s="1"/>
  <c r="AZ57" i="80" a="1"/>
  <c r="AZ57" i="80" s="1"/>
  <c r="AZ77" i="80" a="1"/>
  <c r="AZ77" i="80" s="1"/>
  <c r="AZ29" i="80" a="1"/>
  <c r="AZ29" i="80" s="1"/>
  <c r="AZ36" i="80" a="1"/>
  <c r="AZ36" i="80" s="1"/>
  <c r="AZ89" i="80" a="1"/>
  <c r="AZ89" i="80" s="1"/>
  <c r="AZ25" i="80" a="1"/>
  <c r="AZ25" i="80" s="1"/>
  <c r="AZ103" i="80" a="1"/>
  <c r="AZ103" i="80" s="1"/>
  <c r="AZ18" i="80" a="1"/>
  <c r="AZ18" i="80" s="1"/>
  <c r="AZ102" i="80" a="1"/>
  <c r="AZ102" i="80" s="1"/>
  <c r="AZ105" i="80" a="1"/>
  <c r="AZ105" i="80" s="1"/>
  <c r="AZ15" i="80" a="1"/>
  <c r="AZ15" i="80" s="1"/>
  <c r="AZ26" i="80" a="1"/>
  <c r="AZ26" i="80" s="1"/>
  <c r="AZ45" i="80" a="1"/>
  <c r="AZ45" i="80" s="1"/>
  <c r="AZ24" i="80" a="1"/>
  <c r="AZ24" i="80" s="1"/>
  <c r="AZ93" i="80" a="1"/>
  <c r="AZ93" i="80" s="1"/>
  <c r="AZ61" i="80" a="1"/>
  <c r="AZ61" i="80" s="1"/>
  <c r="AZ49" i="80" a="1"/>
  <c r="AZ49" i="80" s="1"/>
  <c r="BB110" i="80"/>
  <c r="AZ95" i="80" a="1"/>
  <c r="AZ95" i="80" s="1"/>
  <c r="AZ66" i="80" a="1"/>
  <c r="AZ66" i="80" s="1"/>
  <c r="AZ83" i="80" a="1"/>
  <c r="AZ83" i="80" s="1"/>
  <c r="AZ59" i="80" a="1"/>
  <c r="AZ59" i="80" s="1"/>
  <c r="AZ21" i="80" a="1"/>
  <c r="AZ21" i="80" s="1"/>
  <c r="AZ86" i="80" a="1"/>
  <c r="AZ86" i="80" s="1"/>
  <c r="AZ99" i="80" a="1"/>
  <c r="AZ99" i="80" s="1"/>
  <c r="AZ11" i="80" a="1"/>
  <c r="AZ11" i="80" s="1"/>
  <c r="AZ60" i="80" a="1"/>
  <c r="AZ60" i="80" s="1"/>
  <c r="BD11" i="80"/>
  <c r="AZ51" i="80" a="1"/>
  <c r="AZ51" i="80" s="1"/>
  <c r="BD17" i="80"/>
  <c r="AZ23" i="80" a="1"/>
  <c r="AZ23" i="80" s="1"/>
  <c r="AZ17" i="80" a="1"/>
  <c r="AZ17" i="80" s="1"/>
  <c r="AZ53" i="80" a="1"/>
  <c r="AZ53" i="80" s="1"/>
  <c r="D23" i="84" l="1"/>
  <c r="C26" i="86"/>
  <c r="F21" i="87"/>
  <c r="F22" i="87" s="1"/>
  <c r="F11" i="86"/>
  <c r="G11" i="86" s="1"/>
  <c r="E26" i="86"/>
  <c r="C24" i="84"/>
  <c r="R5" i="84" s="1"/>
  <c r="BD110" i="80"/>
  <c r="G24" i="84" l="1"/>
  <c r="E24" i="84"/>
  <c r="J19" i="87"/>
  <c r="C27" i="86"/>
  <c r="F24" i="87" s="1"/>
  <c r="F25" i="87" s="1"/>
  <c r="E27" i="86"/>
  <c r="D24" i="84"/>
  <c r="O17" i="84" l="1"/>
  <c r="G26" i="86"/>
  <c r="G27" i="86" s="1"/>
  <c r="I26" i="86"/>
  <c r="D27" i="86"/>
  <c r="H11" i="86" s="1"/>
  <c r="G24" i="87"/>
  <c r="G25" i="87" s="1"/>
  <c r="G21" i="87"/>
  <c r="G22" i="87" s="1"/>
  <c r="H23" i="84" l="1"/>
  <c r="I23" i="84" s="1"/>
  <c r="I24" i="84" s="1"/>
  <c r="M23" i="84" s="1"/>
  <c r="Q17" i="84"/>
  <c r="I11" i="86"/>
  <c r="J21" i="87"/>
  <c r="I27" i="86"/>
  <c r="L11" i="86" s="1"/>
  <c r="O24" i="84" l="1"/>
  <c r="Q24" i="84" s="1"/>
  <c r="J23" i="84"/>
  <c r="K23" i="84" s="1"/>
  <c r="O23" i="84"/>
  <c r="Q23" i="84" s="1"/>
  <c r="J24" i="84"/>
  <c r="R7" i="84" s="1"/>
  <c r="M26" i="86"/>
  <c r="J20" i="87"/>
  <c r="M11" i="86"/>
  <c r="J26" i="86" l="1"/>
  <c r="O26" i="86"/>
  <c r="R23" i="84"/>
  <c r="L23" i="84"/>
  <c r="N24" i="84"/>
  <c r="P24" i="84" s="1"/>
  <c r="R8" i="84" s="1"/>
  <c r="P23" i="84"/>
  <c r="J27" i="86"/>
  <c r="K26" i="86" s="1"/>
  <c r="S23" i="84"/>
  <c r="R24" i="84" l="1"/>
  <c r="T10" i="84" s="1"/>
  <c r="J22" i="87"/>
  <c r="N11" i="86"/>
  <c r="BD9" i="80"/>
  <c r="O27" i="86" l="1"/>
  <c r="Q27" i="86" s="1"/>
  <c r="P11" i="86" s="1"/>
  <c r="L26" i="86"/>
  <c r="Q26" i="86"/>
  <c r="P27" i="86"/>
  <c r="J23" i="87" s="1"/>
  <c r="O11" i="86"/>
  <c r="R27" i="86" l="1"/>
  <c r="J31" i="87" s="1"/>
  <c r="J32" i="87" s="1"/>
  <c r="R26" i="86"/>
  <c r="S26" i="86" s="1"/>
  <c r="P26" i="86"/>
  <c r="T5" i="84"/>
  <c r="S27" i="86"/>
  <c r="Q11" i="86"/>
  <c r="S24" i="8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Diana Lesprit</author>
    <author>Lila Chassac</author>
  </authors>
  <commentList>
    <comment ref="T5" authorId="0" shapeId="0" xr:uid="{F41CE254-8714-4164-BCF7-A7706AD1CD38}">
      <text>
        <r>
          <rPr>
            <b/>
            <sz val="16"/>
            <color rgb="FF000000"/>
            <rFont val="Tahoma"/>
            <family val="2"/>
          </rPr>
          <t>Attention : Le total des ressources prévisionnelles doit être égal ou inférieur au coût total du projet</t>
        </r>
      </text>
    </comment>
    <comment ref="X6" authorId="0" shapeId="0" xr:uid="{0F2B47F0-52A2-428A-8EED-2498988DD2E9}">
      <text>
        <r>
          <rPr>
            <b/>
            <sz val="14"/>
            <color rgb="FF000000"/>
            <rFont val="Tahoma"/>
            <family val="2"/>
          </rPr>
          <t>Attention : Le total des ressources prévisionnelles doit être égal ou inférieur au coût total du projet</t>
        </r>
      </text>
    </comment>
    <comment ref="O8" authorId="1" shapeId="0" xr:uid="{CACF222A-5DD6-4E64-941B-970314AF5728}">
      <text>
        <r>
          <rPr>
            <sz val="16"/>
            <color rgb="FF000000"/>
            <rFont val="Tahoma"/>
            <family val="2"/>
          </rPr>
          <t>Conformément à la notice, l’aide est accordée pendant la durée d’engagement du porteur dans le porteur, pour une durée maximale de 6 ans (01/01/2023-31/12/2028).</t>
        </r>
        <r>
          <rPr>
            <sz val="14"/>
            <color rgb="FF000000"/>
            <rFont val="Tahoma"/>
            <family val="2"/>
          </rPr>
          <t xml:space="preserve"> </t>
        </r>
      </text>
    </comment>
    <comment ref="M21" authorId="0" shapeId="0" xr:uid="{05588AE3-4AE9-4D2F-AF61-A3BA43A541F2}">
      <text>
        <r>
          <rPr>
            <sz val="14"/>
            <color rgb="FF000000"/>
            <rFont val="Tahoma"/>
            <family val="2"/>
          </rPr>
          <t xml:space="preserve">L'aide publique nationale réfère au financement du projet par une structure publique ou qualifiée de droit public (Etat, Collectivités territoriales, Autofinacement du maître d'oeuvre public, OQDP…). 
</t>
        </r>
        <r>
          <rPr>
            <b/>
            <sz val="14"/>
            <color rgb="FF000000"/>
            <rFont val="Tahoma"/>
            <family val="2"/>
          </rPr>
          <t>L'aide publique nationale ne peut excéder 15 % du montant d'aide public total (FEADER + aide publique nationale)</t>
        </r>
      </text>
    </comment>
    <comment ref="E24" authorId="1" shapeId="0" xr:uid="{7315180B-F49A-400B-A15F-D82371C00DB7}">
      <text>
        <r>
          <rPr>
            <sz val="16"/>
            <color rgb="FF000000"/>
            <rFont val="Tahoma"/>
            <family val="2"/>
          </rPr>
          <t>Un plafonnement peut s'opérer à cet endroit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Q18" authorId="0" shapeId="0" xr:uid="{C73A63AF-8DE1-4D15-9B66-7A32B21E1BA9}">
      <text>
        <r>
          <rPr>
            <sz val="16"/>
            <color rgb="FF000000"/>
            <rFont val="Tahoma"/>
            <family val="2"/>
          </rPr>
          <t>Conformément à la notice, l’aide est accordée pendant la durée d’engagement du porteur dans le porteur, pour une durée maximale de 6 ans (01/01/2023-31/12/2028).</t>
        </r>
        <r>
          <rPr>
            <sz val="14"/>
            <color rgb="FF000000"/>
            <rFont val="Tahoma"/>
            <family val="2"/>
          </rPr>
          <t xml:space="preserve">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<sst xmlns="http://schemas.openxmlformats.org/spreadsheetml/2006/main" count="380" uniqueCount="283">
  <si>
    <t>PLAN DE FINANCEMENT PRÉVISIONNEL</t>
  </si>
  <si>
    <t>Intervention 77.03 : Coopération pour la promotion, la commercialisation, le développement et la certification des systèmes de qualité</t>
  </si>
  <si>
    <t>version 1 - Novembre 2025</t>
  </si>
  <si>
    <t>Pour les pré-dépôts : la date de dépôt du dossier correspond à la date d'enregistrement de la pré-demande réputée recevable.
Pour les dossiers n'ayant pas fait l'objet d'un pré-dépôt, la date du dépôt correspond à la date de validation de la demande d'aide dans EuroPAC.</t>
  </si>
  <si>
    <r>
      <t xml:space="preserve">Les onglets de la présente feuille de calcul Excel constituent une part intégrante de la demande d'aide. Ils doivent être complétés avec </t>
    </r>
    <r>
      <rPr>
        <b/>
        <u/>
        <sz val="14"/>
        <color rgb="FFFF0000"/>
        <rFont val="Calibri"/>
        <family val="2"/>
        <scheme val="minor"/>
      </rPr>
      <t>toutes</t>
    </r>
    <r>
      <rPr>
        <b/>
        <sz val="14"/>
        <color rgb="FFFF0000"/>
        <rFont val="Calibri"/>
        <family val="2"/>
        <scheme val="minor"/>
      </rPr>
      <t xml:space="preserve"> les dépenses prévisionnelles de l'opération.
Aucune dépense non présentée ne pourra être retenue par le service instructeur lors du calcul de l'aide.</t>
    </r>
  </si>
  <si>
    <t xml:space="preserve">1 : IDENTITÉ </t>
  </si>
  <si>
    <t xml:space="preserve">Intitulé de l'opération </t>
  </si>
  <si>
    <t>SAISIR ICI</t>
  </si>
  <si>
    <t>Numéro de dossier Europac</t>
  </si>
  <si>
    <t>Nom du demandeur / de la structure porteuse</t>
  </si>
  <si>
    <t xml:space="preserve">2 : CONSIGNES D'UTILISATION </t>
  </si>
  <si>
    <r>
      <t xml:space="preserve">De façon générale:
</t>
    </r>
    <r>
      <rPr>
        <sz val="12"/>
        <color theme="1"/>
        <rFont val="Calibri"/>
        <family val="2"/>
        <scheme val="minor"/>
      </rPr>
      <t xml:space="preserve">- Il est conseillé de compléter les onglets de celui le plus à gauche "Accueil" vers l'onglet le plus à droite "Syn dep bénéficiaire" (l'onglet "Syn dep instructeur" étant réservé à l'administration) ;
- Il faut impérativement compléter toutes les cases non-verrouillées (cases blanches) pour permettre l'instruction du dossier. </t>
    </r>
    <r>
      <rPr>
        <sz val="12"/>
        <color rgb="FFFF0000"/>
        <rFont val="Calibri"/>
        <family val="2"/>
        <scheme val="minor"/>
      </rPr>
      <t>En particulier, les informations suivantes sont indispensables aux calculs : Type d'action ; Taux d'affectation ; Montants présentés, devis retenu.</t>
    </r>
  </si>
  <si>
    <t>ONGLET 0
PRÉSENTATION TYPE ACTION</t>
  </si>
  <si>
    <t>ONGLET 1 
DÉPENSES PRÉVISIONNELLES</t>
  </si>
  <si>
    <r>
      <t xml:space="preserve">Cet onflet regroupe vos dépenses par postes de dépense et par type d'action. </t>
    </r>
    <r>
      <rPr>
        <sz val="14"/>
        <color theme="1"/>
        <rFont val="Calibri"/>
        <family val="2"/>
        <scheme val="minor"/>
      </rPr>
      <t xml:space="preserve">  Le type d'action correspond aux actions éligibles à la notice.
</t>
    </r>
    <r>
      <rPr>
        <b/>
        <sz val="14"/>
        <color theme="1"/>
        <rFont val="Calibri"/>
        <family val="2"/>
        <scheme val="minor"/>
      </rPr>
      <t>Les lignes grises sont des exemples.</t>
    </r>
    <r>
      <rPr>
        <sz val="14"/>
        <color theme="1"/>
        <rFont val="Calibri"/>
        <family val="2"/>
        <scheme val="minor"/>
      </rPr>
      <t xml:space="preserve"> Elles montrent : 
- Les différents types d'actions éligibles ;
- Les différents postes de dépenses éligibles (cf. menu déroulant).
</t>
    </r>
    <r>
      <rPr>
        <b/>
        <sz val="14"/>
        <color rgb="FFFF0000"/>
        <rFont val="Calibri"/>
        <family val="2"/>
        <scheme val="minor"/>
      </rPr>
      <t xml:space="preserve"> Sur cette opération, un seul type d'action (« Participation à un système de qualité ») et un seul poste de dépense (« Investissements immatériels ») sont éligibles. Cet onglet est donc pré rempli et ne nécessite pas d'action du porteur de projet. </t>
    </r>
  </si>
  <si>
    <t xml:space="preserve">L'onglet 1 présente la modalité de prise en compte de vos dépenses en fonction du type d'action et du poste de dépense. </t>
  </si>
  <si>
    <r>
      <t xml:space="preserve">Attention : 
</t>
    </r>
    <r>
      <rPr>
        <sz val="14"/>
        <color theme="1"/>
        <rFont val="Calibri"/>
        <family val="2"/>
        <scheme val="minor"/>
      </rPr>
      <t>- Pour chaque dépense, les justificatifs appropriés sont à joindre au dossier de demande d'aide via l'interface EUROPAC. En cas d'absence des justificatifs, le service instructeur écartera les montants des dépenses concernées.
- Lorsque la dépense présentée fait l'objet d'un marché public avec règlement de consultation et cahier des charges,  il n'est pas nécessaire de produire de devis comparatif.
- Lors de l'analyse des coûts raisonnables (comparaison de plusieurs devis pour une même dépense), il faut privilégier le moins cher ou justifier votre choix dans une « note justificative » dont l'admissibilité sera arbitrée par le service instructeur. En cas d'absence de justification, la dépense sera plafonnée au coût le moins cher.
- Dans les cas particuliers prévoyant l'absence de devis opposables, merci de joindre sur EUROPAC votre demande justifiée de dérogation à l'analyse des coûts raisonnables, ainsi que les documents étayant cette demande (preuves d'absence de réponses des fournisseurs contactés, preuve d'exclusivité détenue par le prestataire choisi). En cas d'absence de la demande évoquée, la dépense présentée sera écartée par le service instructeur.</t>
    </r>
  </si>
  <si>
    <t xml:space="preserve">
</t>
  </si>
  <si>
    <t>ONGLET SYNTHÈSE DU BÉNÉFICIAIRE</t>
  </si>
  <si>
    <r>
      <t xml:space="preserve">Cet onglet est à remplir une fois toutes les dépenses prévisionnelles renseignées
</t>
    </r>
    <r>
      <rPr>
        <sz val="14"/>
        <color theme="1"/>
        <rFont val="Calibri"/>
        <family val="2"/>
        <scheme val="minor"/>
      </rPr>
      <t>Il est en partie complété automatiquement à partir des informations saisies dans les autres onglets (une fois les types d'action renseignés) :
- vérifier les montants groupés par poste de dépense et par type d'action ;
- renseigner les financements prévisionnels connus au moment du dépôt de la demande d'aide ;
- reporter dans EuroPAC les montants synthétisés demandés dans l'onglet "Plan de financement prévisionnel du projet" ; 
- enregistrer le présent document, puis le verser dans EUROPAC dans l'onglet "Dépenses prévisionnelles".</t>
    </r>
  </si>
  <si>
    <t>Présentation des types d'actions et des postes de dépenses pour l'intervention 77.03</t>
  </si>
  <si>
    <r>
      <rPr>
        <b/>
        <sz val="14"/>
        <color rgb="FFFFC000"/>
        <rFont val="Calibri"/>
        <family val="2"/>
        <scheme val="minor"/>
      </rPr>
      <t xml:space="preserve">Pour information : </t>
    </r>
    <r>
      <rPr>
        <b/>
        <sz val="14"/>
        <color theme="0"/>
        <rFont val="Calibri"/>
        <family val="2"/>
        <scheme val="minor"/>
      </rPr>
      <t xml:space="preserve"> MODALITÉS DE FINANCEMENT SUR CETTE INTERVENTION</t>
    </r>
  </si>
  <si>
    <t>Type d'action</t>
  </si>
  <si>
    <t>Onglet 
(Poste de dépense)</t>
  </si>
  <si>
    <t>Modalités de prise en compte</t>
  </si>
  <si>
    <t>Référentiel des listes déroulantes pour les types d'action (onglets+ synthèses)</t>
  </si>
  <si>
    <t>Postes de dépenses et types d'actionspour l'intervention 77.03</t>
  </si>
  <si>
    <t xml:space="preserve">Participation à un système de qualité </t>
  </si>
  <si>
    <t>1-Investissements immatériels</t>
  </si>
  <si>
    <t>Au réel</t>
  </si>
  <si>
    <r>
      <t xml:space="preserve"> Présentation des dépenses d'investissements matériels et immatériels</t>
    </r>
    <r>
      <rPr>
        <sz val="25"/>
        <color theme="1"/>
        <rFont val="Calibri"/>
        <family val="2"/>
        <scheme val="minor"/>
      </rPr>
      <t xml:space="preserve"> (justifiés par devis ou justificatifs équivalents)</t>
    </r>
  </si>
  <si>
    <r>
      <t>Partie réservée à l'administration - Instruction des dépenses d'investissements matériels et immatériels</t>
    </r>
    <r>
      <rPr>
        <sz val="20"/>
        <color theme="1"/>
        <rFont val="Calibri"/>
        <family val="2"/>
        <scheme val="minor"/>
      </rPr>
      <t xml:space="preserve"> (justifiées par devis ou justificatifs équivalents)</t>
    </r>
  </si>
  <si>
    <r>
      <rPr>
        <b/>
        <sz val="25"/>
        <color rgb="FFFFC000"/>
        <rFont val="Calibri"/>
        <family val="2"/>
        <scheme val="minor"/>
      </rPr>
      <t xml:space="preserve">ÉTAPE 1  </t>
    </r>
    <r>
      <rPr>
        <b/>
        <sz val="25"/>
        <color theme="0"/>
        <rFont val="Calibri"/>
        <family val="2"/>
        <scheme val="minor"/>
      </rPr>
      <t xml:space="preserve">: INFORMATIONS SUR LA DÉPENSE
</t>
    </r>
    <r>
      <rPr>
        <b/>
        <sz val="15"/>
        <color theme="0"/>
        <rFont val="Calibri"/>
        <family val="2"/>
        <scheme val="minor"/>
      </rPr>
      <t>1 ligne = 1 dépense</t>
    </r>
  </si>
  <si>
    <r>
      <rPr>
        <b/>
        <sz val="25"/>
        <color rgb="FFFFC000"/>
        <rFont val="Calibri"/>
        <family val="2"/>
        <scheme val="minor"/>
      </rPr>
      <t xml:space="preserve">ÉTAPE 2 </t>
    </r>
    <r>
      <rPr>
        <b/>
        <sz val="25"/>
        <color theme="0"/>
        <rFont val="Calibri"/>
        <family val="2"/>
        <scheme val="minor"/>
      </rPr>
      <t>:  PIÈCES JUSTIFICATIVES</t>
    </r>
  </si>
  <si>
    <r>
      <rPr>
        <b/>
        <sz val="25"/>
        <color rgb="FFFFC000"/>
        <rFont val="Calibri"/>
        <family val="2"/>
        <scheme val="minor"/>
      </rPr>
      <t>ÉTAPE 3</t>
    </r>
    <r>
      <rPr>
        <b/>
        <sz val="25"/>
        <rFont val="Calibri"/>
        <family val="2"/>
        <scheme val="minor"/>
      </rPr>
      <t xml:space="preserve"> </t>
    </r>
    <r>
      <rPr>
        <b/>
        <sz val="25"/>
        <color theme="0"/>
        <rFont val="Calibri"/>
        <family val="2"/>
        <scheme val="minor"/>
      </rPr>
      <t xml:space="preserve">: CHOIX DU DEVIS SÉLECTIONNÉ </t>
    </r>
  </si>
  <si>
    <t>CALCULS AUTOMATIQUES</t>
  </si>
  <si>
    <r>
      <rPr>
        <b/>
        <sz val="25"/>
        <color rgb="FFFFC000"/>
        <rFont val="Calibri"/>
        <family val="2"/>
        <scheme val="minor"/>
      </rPr>
      <t xml:space="preserve">ÉTAPE 4 </t>
    </r>
    <r>
      <rPr>
        <b/>
        <sz val="25"/>
        <color theme="0"/>
        <rFont val="Calibri"/>
        <family val="2"/>
        <scheme val="minor"/>
      </rPr>
      <t>: COMMENTAIRES</t>
    </r>
  </si>
  <si>
    <r>
      <rPr>
        <b/>
        <sz val="25"/>
        <rFont val="Calibri"/>
        <family val="2"/>
        <scheme val="minor"/>
      </rPr>
      <t xml:space="preserve">REPORT INFORMATIONS DU PORTEUR </t>
    </r>
    <r>
      <rPr>
        <b/>
        <sz val="25"/>
        <color theme="0"/>
        <rFont val="Calibri"/>
        <family val="2"/>
        <scheme val="minor"/>
      </rPr>
      <t xml:space="preserve">
</t>
    </r>
    <r>
      <rPr>
        <b/>
        <sz val="15"/>
        <color theme="0"/>
        <rFont val="Calibri"/>
        <family val="2"/>
        <scheme val="minor"/>
      </rPr>
      <t xml:space="preserve">Modification possible en cas d'erreur par le porteur </t>
    </r>
  </si>
  <si>
    <t>DEVIS</t>
  </si>
  <si>
    <t>JUSTIFICATIFS</t>
  </si>
  <si>
    <t>CALCULS  AUTOMATIQUES</t>
  </si>
  <si>
    <t xml:space="preserve"> COMMENTAIRES</t>
  </si>
  <si>
    <t>CONTRÔLES BLOQUANTS</t>
  </si>
  <si>
    <t>MONTANTS ÉCARTÉS</t>
  </si>
  <si>
    <r>
      <t xml:space="preserve">DEVIS 1
</t>
    </r>
    <r>
      <rPr>
        <b/>
        <sz val="15"/>
        <color theme="0"/>
        <rFont val="Calibri"/>
        <family val="2"/>
        <scheme val="minor"/>
      </rPr>
      <t>&lt; 3000€</t>
    </r>
  </si>
  <si>
    <r>
      <t xml:space="preserve">DEVIS 2
</t>
    </r>
    <r>
      <rPr>
        <b/>
        <sz val="15"/>
        <color theme="0"/>
        <rFont val="Calibri"/>
        <family val="2"/>
        <scheme val="minor"/>
      </rPr>
      <t>Entre 3 000 et 90 000€</t>
    </r>
  </si>
  <si>
    <r>
      <rPr>
        <b/>
        <sz val="25"/>
        <color theme="0"/>
        <rFont val="Calibri"/>
        <family val="2"/>
        <scheme val="minor"/>
      </rPr>
      <t>DEVIS 3</t>
    </r>
    <r>
      <rPr>
        <b/>
        <sz val="15"/>
        <color theme="0"/>
        <rFont val="Calibri"/>
        <family val="2"/>
        <scheme val="minor"/>
      </rPr>
      <t xml:space="preserve">
&gt; 90 000€</t>
    </r>
  </si>
  <si>
    <t>Montant raisonnable</t>
  </si>
  <si>
    <t>Montant éligible retenu</t>
  </si>
  <si>
    <t>Numéro de la dépense</t>
  </si>
  <si>
    <t>Description de la dépense</t>
  </si>
  <si>
    <t>Taux d'affectation à l'opération</t>
  </si>
  <si>
    <t>Dénomination du fournisseur</t>
  </si>
  <si>
    <t>Référence du justificatif</t>
  </si>
  <si>
    <t>Type d'action concerné</t>
  </si>
  <si>
    <t>Présence d'un marché public</t>
  </si>
  <si>
    <t>Quantité / Poids / Surface / Autre</t>
  </si>
  <si>
    <t>Unité dans laquelle s'exprime la quantité/ le montant</t>
  </si>
  <si>
    <t>Nombre de pièces estimative des dépenses jointes</t>
  </si>
  <si>
    <t>Montant HT
du Devis 1</t>
  </si>
  <si>
    <t>Montant TVA
du Devis 1</t>
  </si>
  <si>
    <t>Montant TTC
du Devis 1</t>
  </si>
  <si>
    <t>Montant HT
du devis contradictoire
Devis 2</t>
  </si>
  <si>
    <t>Montant TVA
du devis contradictoire
Devis 2</t>
  </si>
  <si>
    <t>Montant TTC
du devis contradictoire
Devis 2</t>
  </si>
  <si>
    <t>Montant HT
du devis contradictoire
Devis 3</t>
  </si>
  <si>
    <t>Montant TVA
du devis contradictoire
Devis 3</t>
  </si>
  <si>
    <t>Montant TTC
du devis contradictoire
Devis 3</t>
  </si>
  <si>
    <t>Devis sélectionné</t>
  </si>
  <si>
    <t>Montant présenté HT
Devis sélectionné</t>
  </si>
  <si>
    <t>Montant présenté TVA
Devis sélectionné</t>
  </si>
  <si>
    <t>Montant présenté TTC
Devis sélectionné</t>
  </si>
  <si>
    <t>Commentaires</t>
  </si>
  <si>
    <t>Quantité / Montant</t>
  </si>
  <si>
    <t>Devis retenu</t>
  </si>
  <si>
    <t>Justificatif(s) appropriés joints</t>
  </si>
  <si>
    <t xml:space="preserve">Montant raisonnable HT </t>
  </si>
  <si>
    <t>Montant raisonnable TVA</t>
  </si>
  <si>
    <t xml:space="preserve">Montant raisonnable TTC </t>
  </si>
  <si>
    <t>Montant éligible retenu HT</t>
  </si>
  <si>
    <t xml:space="preserve">Montant éligible retenu TVA </t>
  </si>
  <si>
    <t>Montant éligible retenu TTC</t>
  </si>
  <si>
    <t>Commentaires du Service Instructeur</t>
  </si>
  <si>
    <t>Contrôle bloquant coût raisonnable</t>
  </si>
  <si>
    <t>Contrôle bloquant, vérification et traçage sur les montants</t>
  </si>
  <si>
    <t>Montant HT écarté</t>
  </si>
  <si>
    <t>Montant TVA écarté</t>
  </si>
  <si>
    <t>Montant écarté TTC</t>
  </si>
  <si>
    <t>Type de dépense (acquisition de matériel, location, acquisition de brevets, logiciels…)</t>
  </si>
  <si>
    <t xml:space="preserve">(Si la dépense est affectée partiellement à l'opération, préciser le taux de proratisation retenu ex: 50%). 
Si la dépense est intégralement liée à l'opération, préciser 100%) </t>
  </si>
  <si>
    <r>
      <t xml:space="preserve">(nom de l'entreprise, de la structure émettrice du devis ou du justificatif de la dépense </t>
    </r>
    <r>
      <rPr>
        <i/>
        <u/>
        <sz val="11"/>
        <rFont val="Calibri"/>
        <family val="2"/>
        <scheme val="minor"/>
      </rPr>
      <t>retenue</t>
    </r>
    <r>
      <rPr>
        <i/>
        <sz val="11"/>
        <rFont val="Calibri"/>
        <family val="2"/>
        <scheme val="minor"/>
      </rPr>
      <t>)</t>
    </r>
  </si>
  <si>
    <t>(information présente sur le justificatif joint.
Ex: numéro de devis, date de la capture d'écran, numéro de lot si marché public...)</t>
  </si>
  <si>
    <t>(nom du type d'action à sélectionner dans le menu déroulant, en cohérence avec les éléments saisis dans l'onglet 0)</t>
  </si>
  <si>
    <t>(absence ou type de marché public à sélectionner dans le menu déroulant)</t>
  </si>
  <si>
    <t>(quantité, poids etc. prévu correspondant à la dépense.
Présenter des devis comparatifs se basant sur la même quantité, le même poids etc. de référence)</t>
  </si>
  <si>
    <t>(unité dans laquelle s'exprime la quantité relative à la dépense)</t>
  </si>
  <si>
    <t>(se référer au nombre de pièces exigées en fonction du montant de la dépense prévisionnelle)</t>
  </si>
  <si>
    <t>(montant hors taxes du devis, en euros)</t>
  </si>
  <si>
    <r>
      <t xml:space="preserve">(renseigner la TVA applicable en euros, uniquement si non déduite ou non compensée, </t>
    </r>
    <r>
      <rPr>
        <i/>
        <sz val="11"/>
        <color rgb="FFFF0000"/>
        <rFont val="Calibri"/>
        <family val="2"/>
        <scheme val="minor"/>
      </rPr>
      <t>sinon renseigner "0"</t>
    </r>
    <r>
      <rPr>
        <i/>
        <sz val="11"/>
        <rFont val="Calibri"/>
        <family val="2"/>
        <scheme val="minor"/>
      </rPr>
      <t>. Une attestation d’absence de récupération de la TVA est alors à fournir en appui de la demande d’aide.)</t>
    </r>
  </si>
  <si>
    <r>
      <t>(saisie automatique.</t>
    </r>
    <r>
      <rPr>
        <i/>
        <sz val="11"/>
        <color rgb="FFFF0000"/>
        <rFont val="Calibri"/>
        <family val="2"/>
        <scheme val="minor"/>
      </rPr>
      <t xml:space="preserve"> Si les montants sont présentés HT veuillez saisir "0" dans la colonne "Montant TVA"</t>
    </r>
    <r>
      <rPr>
        <i/>
        <sz val="11"/>
        <rFont val="Calibri"/>
        <family val="2"/>
        <scheme val="minor"/>
      </rPr>
      <t>)</t>
    </r>
  </si>
  <si>
    <t>(montant hors taxes du devis opposable en euros)</t>
  </si>
  <si>
    <r>
      <t xml:space="preserve">(saisie automatique. </t>
    </r>
    <r>
      <rPr>
        <i/>
        <sz val="11"/>
        <color rgb="FFFF0000"/>
        <rFont val="Calibri"/>
        <family val="2"/>
        <scheme val="minor"/>
      </rPr>
      <t>Si les montants sont présentés HT veuillez saisir "0" dans la colonne "Montant TVA"</t>
    </r>
    <r>
      <rPr>
        <i/>
        <sz val="11"/>
        <rFont val="Calibri"/>
        <family val="2"/>
        <scheme val="minor"/>
      </rPr>
      <t>)</t>
    </r>
  </si>
  <si>
    <t>(à choisir dans le menu déroulant)</t>
  </si>
  <si>
    <t>(saisie automatique)</t>
  </si>
  <si>
    <t>(le cas échéant, pour préciser un point saillant au Service Instructeur)</t>
  </si>
  <si>
    <t>(report automatique de la demande. Corriger les informations des cellules selon les modalités d'instruction)</t>
  </si>
  <si>
    <t>(saisie automatique à corriger selon les modalités d'instruction)</t>
  </si>
  <si>
    <t>(le cas échéant:
demande de dérogation pour absence de devis opposable, ou note justificative du choix du devis le plus cher jointe)</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</si>
  <si>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 caractère raisonnable non avéré…)</t>
  </si>
  <si>
    <t>(vérification automatique de cohérence entre le montant éligible retenu et le coût raisonnable calculé.
En cas d'anomalie, corriger le montant incohérent ou justifier le choix d'instruction.)</t>
  </si>
  <si>
    <t>(vérification automatique de cohérence entre les montants présentés et ceux retenus.
En cas d'anomalie, corriger le montant incohérent ou justifier le choix d'instruction.)</t>
  </si>
  <si>
    <t>Exemple</t>
  </si>
  <si>
    <t xml:space="preserve">Cotisation annuelle au système de qualité </t>
  </si>
  <si>
    <t>SIQO test</t>
  </si>
  <si>
    <t>D230115102</t>
  </si>
  <si>
    <t xml:space="preserve">Pas de marché public </t>
  </si>
  <si>
    <t>mètre</t>
  </si>
  <si>
    <t>Devis 1</t>
  </si>
  <si>
    <t>OUI</t>
  </si>
  <si>
    <t>Total présenté</t>
  </si>
  <si>
    <t>Total retenu</t>
  </si>
  <si>
    <r>
      <t xml:space="preserve">Tableau récapitulatif des dépenses prévisionnelles de l'opération
</t>
    </r>
    <r>
      <rPr>
        <sz val="25"/>
        <rFont val="Calibri"/>
        <family val="2"/>
      </rPr>
      <t xml:space="preserve">Données à titre informatif ne valant ni promesse d'attribution de l'aide, ni contractualisation des montants indiqués
</t>
    </r>
  </si>
  <si>
    <r>
      <rPr>
        <b/>
        <sz val="25"/>
        <color rgb="FFFFC000"/>
        <rFont val="Calibri"/>
        <family val="2"/>
        <scheme val="minor"/>
      </rPr>
      <t>ÉTAPE 1.</t>
    </r>
    <r>
      <rPr>
        <b/>
        <sz val="25"/>
        <color theme="0"/>
        <rFont val="Calibri"/>
        <family val="2"/>
        <scheme val="minor"/>
      </rPr>
      <t xml:space="preserve"> CONTRÔLE DES MONTANTS PRÉSENTÉS
</t>
    </r>
    <r>
      <rPr>
        <sz val="25"/>
        <color theme="0"/>
        <rFont val="Calibri"/>
        <family val="2"/>
        <scheme val="minor"/>
      </rPr>
      <t xml:space="preserve">Vérifiez que les informations ci-dessous sont conformes aux dépenses présentées dans l'onglet présenté </t>
    </r>
  </si>
  <si>
    <r>
      <rPr>
        <b/>
        <sz val="25"/>
        <color rgb="FFFFC000"/>
        <rFont val="Calibri"/>
        <family val="2"/>
        <scheme val="minor"/>
      </rPr>
      <t xml:space="preserve">ÉTAPE 2 :  </t>
    </r>
    <r>
      <rPr>
        <b/>
        <sz val="25"/>
        <color theme="0"/>
        <rFont val="Calibri"/>
        <family val="2"/>
        <scheme val="minor"/>
      </rPr>
      <t xml:space="preserve">COMPLÉTER LES INFORMATIONS 
</t>
    </r>
    <r>
      <rPr>
        <sz val="25"/>
        <color theme="0"/>
        <rFont val="Calibri"/>
        <family val="2"/>
        <scheme val="minor"/>
      </rPr>
      <t xml:space="preserve">Compléter les cellules blanches ci-dessous </t>
    </r>
    <r>
      <rPr>
        <b/>
        <sz val="25"/>
        <color theme="0"/>
        <rFont val="Calibri"/>
        <family val="2"/>
        <scheme val="minor"/>
      </rPr>
      <t xml:space="preserve">
</t>
    </r>
    <r>
      <rPr>
        <sz val="25"/>
        <color theme="0"/>
        <rFont val="Calibri"/>
        <family val="2"/>
        <scheme val="minor"/>
      </rPr>
      <t>(Attention, si le périmètre du projet financé est différent de celui du FEADER un échange avec le service instructeur est nécessaire avant validation de la demande d'aide)</t>
    </r>
  </si>
  <si>
    <r>
      <rPr>
        <b/>
        <sz val="25"/>
        <color rgb="FFFFC000"/>
        <rFont val="Calibri"/>
        <family val="2"/>
        <scheme val="minor"/>
      </rPr>
      <t>ÉTAPE 3.</t>
    </r>
    <r>
      <rPr>
        <b/>
        <sz val="25"/>
        <color theme="0"/>
        <rFont val="Calibri"/>
        <family val="2"/>
        <scheme val="minor"/>
      </rPr>
      <t xml:space="preserve"> SAISIR SUR EUROPAC
</t>
    </r>
    <r>
      <rPr>
        <sz val="25"/>
        <color theme="0"/>
        <rFont val="Calibri"/>
        <family val="2"/>
        <scheme val="minor"/>
      </rPr>
      <t>Reportez les informations financières ci-dessous dans l'onglet « Dépenses prévisionnelles » de Europac</t>
    </r>
  </si>
  <si>
    <t>SYNTHÈSE DES DÉPENSES PRÉSENTÉES</t>
  </si>
  <si>
    <t>Informations sur le cofinanceur public autre que FEADER/Région</t>
  </si>
  <si>
    <t>Informations sur le cofinanceur privé</t>
  </si>
  <si>
    <t>Durée de l'engagement dans le système de qualité</t>
  </si>
  <si>
    <t>Total général = coût global du projet</t>
  </si>
  <si>
    <t>Total des ressources prévisionnelles</t>
  </si>
  <si>
    <r>
      <t xml:space="preserve">Synthèse de l'opération
</t>
    </r>
    <r>
      <rPr>
        <sz val="18"/>
        <color theme="1"/>
        <rFont val="Calibri"/>
        <family val="2"/>
        <scheme val="minor"/>
      </rPr>
      <t>(donnée à titre informatif ne valant ni promesse d'attribution de l'aide, ni contractualisation des montants indiqués)</t>
    </r>
  </si>
  <si>
    <t>Ventilation par poste de dépense</t>
  </si>
  <si>
    <t>Ventilation par type d'action</t>
  </si>
  <si>
    <t>Montant du financeur public autre que FEADER/Région, le cas échéant</t>
  </si>
  <si>
    <t>Identité du/des financeur(s) public(s) autre(s) que FEADER/Région, justificatif présenté</t>
  </si>
  <si>
    <t xml:space="preserve">Les décisions d'attribution des financeurs publics autre que FEADER/Région sont-elles obtenues en date du dépôt de la demande d'aide ? </t>
  </si>
  <si>
    <r>
      <t xml:space="preserve">Montant du financeur </t>
    </r>
    <r>
      <rPr>
        <b/>
        <u/>
        <sz val="18"/>
        <color rgb="FFFF0000"/>
        <rFont val="Calibri"/>
        <family val="2"/>
      </rPr>
      <t>privé</t>
    </r>
    <r>
      <rPr>
        <b/>
        <u/>
        <sz val="18"/>
        <rFont val="Calibri"/>
        <family val="2"/>
      </rPr>
      <t>,</t>
    </r>
    <r>
      <rPr>
        <b/>
        <sz val="18"/>
        <rFont val="Calibri"/>
        <family val="2"/>
      </rPr>
      <t xml:space="preserve"> le cas échéant</t>
    </r>
  </si>
  <si>
    <t>Identité du/des financeur(s) privé(s)</t>
  </si>
  <si>
    <t>Les décisions d'attribution des financements privés sont-elles obtenues en date du dépôt de la demande d'aide ?</t>
  </si>
  <si>
    <t>Combien d'années consécutives comptez-vous rester inscrit dans le(s) système(s) de qualité pour le(s)quel(s) vous demandez une subvention ?</t>
  </si>
  <si>
    <t>Montant d'aide publique nationale : Financement public hors PSR (FEADER)</t>
  </si>
  <si>
    <t>Montant des financeurs privés</t>
  </si>
  <si>
    <t>Montant total HT</t>
  </si>
  <si>
    <t>Montant TVA</t>
  </si>
  <si>
    <t>Montant TTC</t>
  </si>
  <si>
    <t>Investissements immatériels</t>
  </si>
  <si>
    <t>Pour les opérations bénéficiant d'une autre aide publique que les aides FEADER et Région comme par exemple des financements de l'Etat ou des EPCI, saisir ce montant.</t>
  </si>
  <si>
    <t>Pour les opérations bénéficiant d'une aide venant d'un organisme privé, par exemple des donations ou du mécénat, saisir ce montant</t>
  </si>
  <si>
    <t>Saisissez un nombre entier entre 1 et 6</t>
  </si>
  <si>
    <t>Montant FEADER</t>
  </si>
  <si>
    <t>Cofinanceur privé externe 1</t>
  </si>
  <si>
    <t>Région</t>
  </si>
  <si>
    <t>Cofinanceur privé externe 2</t>
  </si>
  <si>
    <t>Autre cofinanceur public que région 1 (à préciser)</t>
  </si>
  <si>
    <t>Cofinanceur privé externe 3</t>
  </si>
  <si>
    <t>Autre cofinanceur public que région 2 (à préciser)</t>
  </si>
  <si>
    <t>Apport du porteur de projet (autofinancement et emprunt)</t>
  </si>
  <si>
    <t>Autre cofinanceur public que région 3 (à préciser)</t>
  </si>
  <si>
    <t>Pour information uniquement
(donnée à titre informatif ne valant ni promesse d'attribution de l'aide, ni contractualisation des montants indiqués)</t>
  </si>
  <si>
    <t>PLAFOND SUR LES DÉPENSES ÉLIGIBLES</t>
  </si>
  <si>
    <t>POINT DE CONTRÔLE DE LA REGLE DE NON-PROFIT</t>
  </si>
  <si>
    <t xml:space="preserve">Montant maximal accordé en fonction de votre engagement dans un système de qualité </t>
  </si>
  <si>
    <t>Plafond pour respecter le non-profit
Montant des contributions en nature + cofinancement privé &lt; ou = (Montant des dépenses éligibles retenues - Montant d'aide calculé avec TMAP)</t>
  </si>
  <si>
    <t xml:space="preserve">La règle de non-profit est-elle respectée ? 
Cette règle signifie que la somme des financements pour l'opération présentée ne dépasse pas le coût total de cette dernière. </t>
  </si>
  <si>
    <t>CALCUL PREVISIONNEL DE L'AIDE PUBLIQUE ET SA VENTILATION PAR FINANCEUR (les calculs sont automatiques et ne peuvent pas être modifiés)
(donnée à titre informatif ne valant ni promesse d'attribution de l'aide, ni contractualisation des montants indiqués)</t>
  </si>
  <si>
    <t xml:space="preserve">Nom du type d'action </t>
  </si>
  <si>
    <t>Dépenses présentées</t>
  </si>
  <si>
    <t>Part du type d'action sur le total des dépenses présentées (en %)</t>
  </si>
  <si>
    <t>Montant d'aide publique calculée après application des RIF</t>
  </si>
  <si>
    <t>Taux d'Aide Publique (TAP) réglementaire du dispositif avant contrôle de la règle de non-profit</t>
  </si>
  <si>
    <t>Montant d'aide calculé avant contrôle de la règle de non-profit</t>
  </si>
  <si>
    <r>
      <t xml:space="preserve">Taux d'Aide Publique (TAP) réglementaire du dispositif, </t>
    </r>
    <r>
      <rPr>
        <b/>
        <sz val="16"/>
        <color rgb="FFFF0000"/>
        <rFont val="Calibri"/>
        <family val="2"/>
      </rPr>
      <t>après</t>
    </r>
    <r>
      <rPr>
        <b/>
        <sz val="16"/>
        <rFont val="Calibri"/>
        <family val="2"/>
      </rPr>
      <t xml:space="preserve"> contrôle de la règle de non-profit</t>
    </r>
  </si>
  <si>
    <r>
      <t xml:space="preserve">Montant d'aide publique </t>
    </r>
    <r>
      <rPr>
        <b/>
        <sz val="16"/>
        <color rgb="FFFF0000"/>
        <rFont val="Calibri"/>
        <family val="2"/>
      </rPr>
      <t>après</t>
    </r>
    <r>
      <rPr>
        <b/>
        <sz val="16"/>
        <rFont val="Calibri"/>
        <family val="2"/>
      </rPr>
      <t xml:space="preserve"> contrôle de la règle de non-profit</t>
    </r>
  </si>
  <si>
    <t>Montant d'aide FEADER à solliciter</t>
  </si>
  <si>
    <t>Taux de co-financement FEADER</t>
  </si>
  <si>
    <t>Taux de co-financement de la part nationale</t>
  </si>
  <si>
    <t>Le montant du financeur public autre que FEADER/Région prend-il en charge toute la part de l'aide publique nationale ?</t>
  </si>
  <si>
    <t>Montant de la part nationale</t>
  </si>
  <si>
    <t>Montant du financeur public autre que FEADER/Région dans la part nationale</t>
  </si>
  <si>
    <t>Montant du financement Région</t>
  </si>
  <si>
    <t>Montant du top-up le cas échéant</t>
  </si>
  <si>
    <t>Montant de l'apport</t>
  </si>
  <si>
    <t>% de l'apport et du financement externe d'origine privée</t>
  </si>
  <si>
    <t>Après applications des éventuels seuils et plafonds applicables calculés ci-dessus</t>
  </si>
  <si>
    <t xml:space="preserve">Cette intervention étant considérée comme hors champs des aides d'Etat, le TMAP est de 100 % </t>
  </si>
  <si>
    <t>TAP réglementaire du dispositif x Dépenses présentées</t>
  </si>
  <si>
    <t>Cette étape permet de recalculer le TAP dans le cas où il existe des financeurs privés externes et que la règle de non-profit ne serait pas respectée</t>
  </si>
  <si>
    <t>Montant d'aide calculé après application des RIF - Montant du financeur public autre que FEADER/Région</t>
  </si>
  <si>
    <t xml:space="preserve">
Taux établi par la stratégie régionale dans le cadre de cette intervention</t>
  </si>
  <si>
    <r>
      <t xml:space="preserve">Un calcul automatique est déclenché selon le montant présenté par le cofinanceur </t>
    </r>
    <r>
      <rPr>
        <i/>
        <sz val="18"/>
        <color rgb="FFFF0000"/>
        <rFont val="Calibri"/>
        <family val="2"/>
      </rPr>
      <t>(à corriger si consigne différente et se rapprocher du service instructeur le cas échéant)</t>
    </r>
  </si>
  <si>
    <r>
      <t xml:space="preserve">Saisie automatique à corriger dans le cas où le montant du financeur public autre que FEADER/Région est supérieur à la part nationale, mais que la Région participe également à la part nationale </t>
    </r>
    <r>
      <rPr>
        <sz val="16"/>
        <color rgb="FFFF0000"/>
        <rFont val="Calibri"/>
        <family val="2"/>
      </rPr>
      <t>(se rapprocher du service instructeur)</t>
    </r>
  </si>
  <si>
    <t>Montant de la part nationale - le montant du financeur public autre que FEADER/Région</t>
  </si>
  <si>
    <t>Emprunt + Auto-financement</t>
  </si>
  <si>
    <t>Total des dépenses</t>
  </si>
  <si>
    <r>
      <t xml:space="preserve">Partie réservée à l'administration - Récapitulatif des dépenses de l'opération retenues à l'instruction
</t>
    </r>
    <r>
      <rPr>
        <sz val="25"/>
        <rFont val="Calibri"/>
        <family val="2"/>
      </rPr>
      <t>Saisies automatiques à corriger selon les modalités d'instruction</t>
    </r>
  </si>
  <si>
    <r>
      <rPr>
        <b/>
        <sz val="25"/>
        <color theme="1"/>
        <rFont val="Calibri"/>
        <family val="2"/>
        <scheme val="minor"/>
      </rPr>
      <t xml:space="preserve">Indication à l'attention de l'instructeur concernant cet onglet : </t>
    </r>
    <r>
      <rPr>
        <sz val="25"/>
        <color theme="1"/>
        <rFont val="Calibri"/>
        <family val="2"/>
        <scheme val="minor"/>
      </rPr>
      <t xml:space="preserve">
- Cet onglet est divisé en 2 parties : la synthèse de l'instruction et l'instruction de la demande d'aide.  
- Les tableaux de synthèses des dépenses et des ressources sont alimentés par les informations saisies dans les tableaux liés aux étapes 1 à 4
- Les calculs et contrôles bloquants sont automatisés dans les étapes 1, 2 et 4. L'instructeur peut directement modifier les cellules en cas d'erreur identifiées</t>
    </r>
  </si>
  <si>
    <t>SYNTHESE DE L'INSTRUCTION</t>
  </si>
  <si>
    <t>SYNTHÈSE DES DÉPENSES APRES INSTRUCTION</t>
  </si>
  <si>
    <t>SYNTHESE DES RESSOURCES ELIGIBLES RETENUES (cf. étapes 3 et 4)</t>
  </si>
  <si>
    <r>
      <t xml:space="preserve">Synthèse des dépenses </t>
    </r>
    <r>
      <rPr>
        <b/>
        <u/>
        <sz val="18"/>
        <color rgb="FFFF0000"/>
        <rFont val="Calibri"/>
        <family val="2"/>
        <scheme val="minor"/>
      </rPr>
      <t xml:space="preserve">éligibles </t>
    </r>
    <r>
      <rPr>
        <b/>
        <sz val="18"/>
        <color theme="1"/>
        <rFont val="Calibri"/>
        <family val="2"/>
        <scheme val="minor"/>
      </rPr>
      <t>(avant RIF)</t>
    </r>
  </si>
  <si>
    <t>Montant écarté à l'instruction dans les postes de dépenses</t>
  </si>
  <si>
    <r>
      <t xml:space="preserve">Synthèse des dépenses </t>
    </r>
    <r>
      <rPr>
        <b/>
        <u/>
        <sz val="18"/>
        <color rgb="FFFF0000"/>
        <rFont val="Calibri"/>
        <family val="2"/>
        <scheme val="minor"/>
      </rPr>
      <t>éligibles retenues</t>
    </r>
    <r>
      <rPr>
        <b/>
        <sz val="18"/>
        <color theme="1"/>
        <rFont val="Calibri"/>
        <family val="2"/>
        <scheme val="minor"/>
      </rPr>
      <t xml:space="preserve"> (après RIF)</t>
    </r>
  </si>
  <si>
    <t>Montant écarté définitif après application des RIF</t>
  </si>
  <si>
    <t>Cofinancement externe privé éligible</t>
  </si>
  <si>
    <t>Taux d'aide publique indicatif</t>
  </si>
  <si>
    <t>Montant d'aide publique retenu</t>
  </si>
  <si>
    <t>Contrepartie FEADER retenue</t>
  </si>
  <si>
    <t>Top-Up</t>
  </si>
  <si>
    <t xml:space="preserve">Apport du porteur de projet </t>
  </si>
  <si>
    <t>Dépenses présentées - Dépenses éligibles</t>
  </si>
  <si>
    <t>Il s'agit du total des dépenses éligibles retenues après application des seuils et plafonds (cf. les étapes 1 à 4)</t>
  </si>
  <si>
    <t>Dépenses présentées - Dépenses éligibles retenues</t>
  </si>
  <si>
    <t>/</t>
  </si>
  <si>
    <t>Moyenne des taux d'aide publique des différents types d'actions</t>
  </si>
  <si>
    <t xml:space="preserve">Montant d'aide publique effectivement retenu </t>
  </si>
  <si>
    <t xml:space="preserve">Ce montant comprend les éventuels cofinanceurs publics et le financement régional </t>
  </si>
  <si>
    <t xml:space="preserve">Dépenses éligibles retenues - les financements externes privés et publics </t>
  </si>
  <si>
    <t>INSTRUCTION DE LA DEMANDE D'AIDE</t>
  </si>
  <si>
    <t xml:space="preserve">VENTILATION DES DEPENSES PAR POSTE DE DEPENSE </t>
  </si>
  <si>
    <t>INSTRUCTION DES COFINANCEURS AUTRES QUE FEADER ET REGION</t>
  </si>
  <si>
    <t>Vérification de l'engagement</t>
  </si>
  <si>
    <t xml:space="preserve">CONTRÔLE 1 : POINT D'ELIGIBILITE BLOQUANT
Montant maximum accordé en fonction de l'engagement du porteur dans un système de qualité </t>
  </si>
  <si>
    <t>CONTRÔLE 2 : RESPECT DE LA REGLE DE NON-PROFIT</t>
  </si>
  <si>
    <t>Intitulé du poste de dépense</t>
  </si>
  <si>
    <r>
      <t>Montant du cofinanceur</t>
    </r>
    <r>
      <rPr>
        <b/>
        <u/>
        <sz val="18"/>
        <color rgb="FFFF0000"/>
        <rFont val="Calibri"/>
        <family val="2"/>
      </rPr>
      <t xml:space="preserve"> public</t>
    </r>
    <r>
      <rPr>
        <b/>
        <sz val="18"/>
        <rFont val="Calibri"/>
        <family val="2"/>
      </rPr>
      <t xml:space="preserve"> autre que FEADER/Région, le cas échéant</t>
    </r>
  </si>
  <si>
    <t>Identité du/des cofinanceur(s) public(s) autre(s) que FEADER/Région, justificatif présenté</t>
  </si>
  <si>
    <t>Les décisions d'attribution des financements publics autres que FEADER/Région sont-elles obtenues en date du dépôt de la demande d'aide ?</t>
  </si>
  <si>
    <t>Identité du/des cofinanceur(s) privé(s)</t>
  </si>
  <si>
    <r>
      <t xml:space="preserve">Plafond pour respecter le non-profit
</t>
    </r>
    <r>
      <rPr>
        <b/>
        <i/>
        <sz val="20"/>
        <color theme="1"/>
        <rFont val="Calibri"/>
        <family val="2"/>
        <scheme val="minor"/>
      </rPr>
      <t>Montant des contributions en nature + cofinancement privé &lt; ou = (Montant des dépenses éligibles retenues - Montant d'aide calculé avec TMAP)</t>
    </r>
  </si>
  <si>
    <r>
      <t xml:space="preserve">La règle de non-profit est-elle respectée ? 
</t>
    </r>
    <r>
      <rPr>
        <b/>
        <i/>
        <sz val="20"/>
        <color rgb="FF000000"/>
        <rFont val="Calibri"/>
        <family val="2"/>
        <scheme val="minor"/>
      </rPr>
      <t xml:space="preserve">Cette règle signifie que la somme des financements pour l'opération présentée ne dépasse pas le coût total de cette dernière. </t>
    </r>
  </si>
  <si>
    <t>Dépenses éligibles (avant RIF)</t>
  </si>
  <si>
    <t>Attention, si le montant versé par le cofinanceur porte sur un périmètre différent du projet éligible au FEADER, il ne faut renseigner ici que le montant correspondant au périmètre du projet éligible au FEADER</t>
  </si>
  <si>
    <t xml:space="preserve">Combien d'années consécutives le porteur souhaite-t-il rester incrrit dans le(s) systsème(s) de qualité pour le(s)quel(s) il demande une subvention ? </t>
  </si>
  <si>
    <t>Dépenses éligibles retenues (après RIF)</t>
  </si>
  <si>
    <t xml:space="preserve">CALCUL AUTOMATIQUE DE LA VENTILATION DES DEPENSES. L'INSTRUCTEUR PEUT CORRIGER DIRECTEMENT TOUT POINT DE CONTRÔLE LE CAS ECHEANT </t>
  </si>
  <si>
    <t>Dépenses instruites</t>
  </si>
  <si>
    <r>
      <t>Dépenses instruites après application des RIF</t>
    </r>
    <r>
      <rPr>
        <b/>
        <sz val="18"/>
        <color rgb="FFFF0000"/>
        <rFont val="Calibri"/>
        <family val="2"/>
      </rPr>
      <t xml:space="preserve">
</t>
    </r>
  </si>
  <si>
    <t>Part du type d'action sur le total des dépenses instruites avant plafonnement (en %)</t>
  </si>
  <si>
    <t>Taux d'Aide Publique (TAP) réglementaire de l'intervention avant contrôle de la règle de non-profit</t>
  </si>
  <si>
    <t>Montant d'aide publique avant contrôle de la règle de non-profit</t>
  </si>
  <si>
    <r>
      <t xml:space="preserve">Taux d'Aide Publique (TAP) réglementaire du dispositif, </t>
    </r>
    <r>
      <rPr>
        <b/>
        <sz val="18"/>
        <color rgb="FFFF0000"/>
        <rFont val="Calibri"/>
        <family val="2"/>
      </rPr>
      <t>après</t>
    </r>
    <r>
      <rPr>
        <b/>
        <sz val="18"/>
        <rFont val="Calibri"/>
        <family val="2"/>
      </rPr>
      <t xml:space="preserve"> contrôle de la règle de non-profit</t>
    </r>
  </si>
  <si>
    <r>
      <t xml:space="preserve">Montant d'aide publique </t>
    </r>
    <r>
      <rPr>
        <b/>
        <sz val="18"/>
        <color rgb="FFFF0000"/>
        <rFont val="Calibri"/>
        <family val="2"/>
      </rPr>
      <t>après</t>
    </r>
    <r>
      <rPr>
        <b/>
        <sz val="18"/>
        <rFont val="Calibri"/>
        <family val="2"/>
      </rPr>
      <t xml:space="preserve"> contrôle de la règle de non-profit</t>
    </r>
  </si>
  <si>
    <t>Le montant du financeur public autre que FEADER/Région prend-il en charge toute la part nationale?</t>
  </si>
  <si>
    <t>Montant de l'apport et du financement externe d'origine privée</t>
  </si>
  <si>
    <t>Commentaires du service instructeur</t>
  </si>
  <si>
    <t>Sur cette intervention, un plafond s'applique en fonction de la durée de l'engagement du porteur dans le système de qualité pour lequel il demande une subvention</t>
  </si>
  <si>
    <t>TAP x Dépenses instruites</t>
  </si>
  <si>
    <t>Montant d'aide calculé après application du TAP - Montant du financeur public autre que FEADER/Région</t>
  </si>
  <si>
    <t xml:space="preserve">
Si pas de top-up, il s'agit du taux établi par la stratégie régionale dans le cadre de cette intervention. Sinon, celui-ci baisse.</t>
  </si>
  <si>
    <t>Saisie automatique en fonction des montants à corriger si consigne différente le cas échéant</t>
  </si>
  <si>
    <r>
      <t xml:space="preserve">Saisie automatique </t>
    </r>
    <r>
      <rPr>
        <b/>
        <i/>
        <sz val="18"/>
        <color rgb="FFFF0000"/>
        <rFont val="Calibri"/>
        <family val="2"/>
      </rPr>
      <t>(à corriger dans le cas où le montant du financeur public autre que FEADER/Région est supérieur à la part nationale, mais que la Région participe également à la part nationale)</t>
    </r>
    <r>
      <rPr>
        <b/>
        <i/>
        <sz val="18"/>
        <rFont val="Calibri"/>
        <family val="2"/>
      </rPr>
      <t>.</t>
    </r>
  </si>
  <si>
    <t>Emprunt + Auto-financement + financement externe d'origine privée</t>
  </si>
  <si>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</si>
  <si>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</si>
  <si>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</si>
  <si>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</si>
  <si>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</si>
  <si>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STRATEGIE REGIONALE GUADELOUPE FEADER 2023-2027</t>
  </si>
  <si>
    <t>Annexe financière à la Décision Juridique</t>
  </si>
  <si>
    <t>version 1 - Octobre 2025</t>
  </si>
  <si>
    <t xml:space="preserve">1. Synthèse des dépenses </t>
  </si>
  <si>
    <t>2. Synthèse des ressources instruites</t>
  </si>
  <si>
    <t>Montant total du projet</t>
  </si>
  <si>
    <t>Par poste de dépense</t>
  </si>
  <si>
    <t>Montant d'aide publique</t>
  </si>
  <si>
    <t>TOTAL</t>
  </si>
  <si>
    <t>dont FEADER</t>
  </si>
  <si>
    <t>Par type d'action</t>
  </si>
  <si>
    <t>dont conseil régional de Guadeloupe</t>
  </si>
  <si>
    <t>dont cofinanceur public externe 1</t>
  </si>
  <si>
    <t>dont cofinanceur public externe 2</t>
  </si>
  <si>
    <t>dont cofinanceur public externe 3</t>
  </si>
  <si>
    <t xml:space="preserve">Montant des financeurs privés </t>
  </si>
  <si>
    <t>dont cofinanceur privé 1</t>
  </si>
  <si>
    <t>dont cofinanceur privé 2</t>
  </si>
  <si>
    <t>dont cofinanceur privé 3</t>
  </si>
  <si>
    <t xml:space="preserve">Montant total apport bénéficiaire </t>
  </si>
  <si>
    <t>3. Détail des dépenses instruites par poste de dépense</t>
  </si>
  <si>
    <t xml:space="preserve">Numéro </t>
  </si>
  <si>
    <t xml:space="preserve">Caractéristique supplémentaire </t>
  </si>
  <si>
    <t>Investissements</t>
  </si>
  <si>
    <t>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</si>
</sst>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7" formatCode="#,##0.00\ &quot;€&quot;;\-#,##0.00\ &quot;€&quot;"/>
    <numFmt numFmtId="8" formatCode="#,##0.00\ &quot;€&quot;;[Red]\-#,##0.00\ &quot;€&quot;"/>
    <numFmt numFmtId="44" formatCode="_-* #,##0.00\ &quot;€&quot;_-;\-* #,##0.00\ &quot;€&quot;_-;_-* &quot;-&quot;??\ &quot;€&quot;_-;_-@_-"/>
    <numFmt numFmtId="43" formatCode="_-* #,##0.00\ _€_-;\-* #,##0.00\ _€_-;_-* &quot;-&quot;??\ _€_-;_-@_-"/>
    <numFmt numFmtId="164" formatCode="#,##0.00\ &quot;€&quot;"/>
    <numFmt numFmtId="165" formatCode="#,##0.00&quot; &quot;[$€-40C];[Red]&quot;-&quot;#,##0.00&quot; &quot;[$€-40C]"/>
    <numFmt numFmtId="166" formatCode="&quot; &quot;#,##0.00&quot; € &quot;;&quot;-&quot;#,##0.00&quot; € &quot;;&quot;-&quot;#&quot; € &quot;;@&quot; &quot;"/>
    <numFmt numFmtId="167" formatCode="&quot; &quot;#,##0.00&quot;    &quot;;&quot;-&quot;#,##0.00&quot;    &quot;;&quot;-&quot;#&quot;    &quot;;@&quot; &quot;"/>
  </numFmts>
  <fonts count="114">
    <font>
      <sz val="11"/>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10"/>
      <name val="Mangal"/>
      <family val="2"/>
    </font>
    <font>
      <u/>
      <sz val="11"/>
      <color theme="10"/>
      <name val="Calibri"/>
      <family val="2"/>
      <scheme val="minor"/>
    </font>
    <font>
      <b/>
      <i/>
      <sz val="11"/>
      <name val="Calibri"/>
      <family val="2"/>
      <scheme val="minor"/>
    </font>
    <font>
      <b/>
      <sz val="20"/>
      <color theme="1"/>
      <name val="Calibri"/>
      <family val="2"/>
      <scheme val="minor"/>
    </font>
    <font>
      <sz val="8"/>
      <name val="Calibri"/>
      <family val="2"/>
      <scheme val="minor"/>
    </font>
    <font>
      <sz val="11"/>
      <color rgb="FF0070C0"/>
      <name val="Calibri"/>
      <family val="2"/>
      <scheme val="minor"/>
    </font>
    <font>
      <i/>
      <sz val="11"/>
      <name val="Calibri"/>
      <family val="2"/>
      <scheme val="minor"/>
    </font>
    <font>
      <b/>
      <sz val="14"/>
      <color theme="1"/>
      <name val="Calibri"/>
      <family val="2"/>
      <scheme val="minor"/>
    </font>
    <font>
      <sz val="14"/>
      <color theme="1"/>
      <name val="Calibri"/>
      <family val="2"/>
      <scheme val="minor"/>
    </font>
    <font>
      <b/>
      <sz val="16"/>
      <color rgb="FFFF0000"/>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u/>
      <sz val="14"/>
      <color rgb="FFFF0000"/>
      <name val="Calibri"/>
      <family val="2"/>
      <scheme val="minor"/>
    </font>
    <font>
      <b/>
      <sz val="16"/>
      <color rgb="FF002060"/>
      <name val="Calibri"/>
      <family val="2"/>
      <scheme val="minor"/>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b/>
      <i/>
      <sz val="11"/>
      <color theme="1"/>
      <name val="Calibri"/>
      <family val="2"/>
      <scheme val="minor"/>
    </font>
    <font>
      <b/>
      <sz val="11"/>
      <name val="Calibri"/>
      <family val="2"/>
      <scheme val="minor"/>
    </font>
    <font>
      <b/>
      <sz val="20"/>
      <name val="Calibri"/>
      <family val="2"/>
      <scheme val="minor"/>
    </font>
    <font>
      <sz val="20"/>
      <color theme="1"/>
      <name val="Calibri"/>
      <family val="2"/>
      <scheme val="minor"/>
    </font>
    <font>
      <i/>
      <u/>
      <sz val="11"/>
      <name val="Calibri"/>
      <family val="2"/>
      <scheme val="minor"/>
    </font>
    <font>
      <b/>
      <sz val="11"/>
      <name val="Calibri"/>
      <family val="2"/>
    </font>
    <font>
      <b/>
      <i/>
      <sz val="11"/>
      <name val="Calibri"/>
      <family val="2"/>
    </font>
    <font>
      <sz val="12"/>
      <color rgb="FFFF0000"/>
      <name val="Calibri"/>
      <family val="2"/>
      <scheme val="minor"/>
    </font>
    <font>
      <i/>
      <sz val="11"/>
      <color rgb="FFFF0000"/>
      <name val="Calibri"/>
      <family val="2"/>
      <scheme val="minor"/>
    </font>
    <font>
      <b/>
      <sz val="18"/>
      <color rgb="FFFF0000"/>
      <name val="Calibri"/>
      <family val="2"/>
      <scheme val="minor"/>
    </font>
    <font>
      <b/>
      <sz val="16"/>
      <color rgb="FF000000"/>
      <name val="Calibri"/>
      <family val="2"/>
      <scheme val="minor"/>
    </font>
    <font>
      <b/>
      <sz val="12"/>
      <color rgb="FF000000"/>
      <name val="Calibri"/>
      <family val="2"/>
      <scheme val="minor"/>
    </font>
    <font>
      <b/>
      <i/>
      <sz val="12"/>
      <color rgb="FFFF0000"/>
      <name val="Calibri"/>
      <family val="2"/>
      <scheme val="minor"/>
    </font>
    <font>
      <b/>
      <sz val="26"/>
      <color theme="1"/>
      <name val="Calibri"/>
      <family val="2"/>
      <scheme val="minor"/>
    </font>
    <font>
      <b/>
      <sz val="16"/>
      <color rgb="FF808080"/>
      <name val="Calibri"/>
      <family val="2"/>
      <scheme val="minor"/>
    </font>
    <font>
      <b/>
      <sz val="22"/>
      <color rgb="FF000000"/>
      <name val="Calibri"/>
      <family val="2"/>
      <scheme val="minor"/>
    </font>
    <font>
      <sz val="14"/>
      <color rgb="FF000000"/>
      <name val="Calibri"/>
      <family val="2"/>
      <scheme val="minor"/>
    </font>
    <font>
      <sz val="16"/>
      <color theme="1"/>
      <name val="Calibri"/>
      <family val="2"/>
      <scheme val="minor"/>
    </font>
    <font>
      <sz val="25"/>
      <color theme="1"/>
      <name val="Calibri"/>
      <family val="2"/>
      <scheme val="minor"/>
    </font>
    <font>
      <b/>
      <sz val="25"/>
      <color theme="1"/>
      <name val="Calibri"/>
      <family val="2"/>
      <scheme val="minor"/>
    </font>
    <font>
      <b/>
      <sz val="25"/>
      <name val="Calibri"/>
      <family val="2"/>
      <scheme val="minor"/>
    </font>
    <font>
      <b/>
      <sz val="25"/>
      <color theme="0"/>
      <name val="Calibri"/>
      <family val="2"/>
      <scheme val="minor"/>
    </font>
    <font>
      <b/>
      <sz val="25"/>
      <color rgb="FFFFC000"/>
      <name val="Calibri"/>
      <family val="2"/>
      <scheme val="minor"/>
    </font>
    <font>
      <b/>
      <sz val="18"/>
      <name val="Calibri"/>
      <family val="2"/>
      <scheme val="minor"/>
    </font>
    <font>
      <b/>
      <sz val="22"/>
      <color theme="0"/>
      <name val="Calibri"/>
      <family val="2"/>
      <scheme val="minor"/>
    </font>
    <font>
      <b/>
      <sz val="26"/>
      <color theme="0"/>
      <name val="Calibri"/>
      <family val="2"/>
      <scheme val="minor"/>
    </font>
    <font>
      <b/>
      <sz val="15"/>
      <color theme="0"/>
      <name val="Calibri"/>
      <family val="2"/>
      <scheme val="minor"/>
    </font>
    <font>
      <b/>
      <sz val="24"/>
      <color theme="1"/>
      <name val="Calibri"/>
      <family val="2"/>
      <scheme val="minor"/>
    </font>
    <font>
      <b/>
      <sz val="20"/>
      <color theme="0"/>
      <name val="Calibri"/>
      <family val="2"/>
      <scheme val="minor"/>
    </font>
    <font>
      <sz val="25"/>
      <color theme="0"/>
      <name val="Calibri"/>
      <family val="2"/>
      <scheme val="minor"/>
    </font>
    <font>
      <b/>
      <sz val="25"/>
      <name val="Calibri"/>
      <family val="2"/>
    </font>
    <font>
      <sz val="25"/>
      <name val="Calibri"/>
      <family val="2"/>
    </font>
    <font>
      <sz val="16"/>
      <name val="Calibri"/>
      <family val="2"/>
      <scheme val="minor"/>
    </font>
    <font>
      <i/>
      <sz val="16"/>
      <color theme="1"/>
      <name val="Calibri"/>
      <family val="2"/>
      <scheme val="minor"/>
    </font>
    <font>
      <b/>
      <sz val="18"/>
      <name val="Calibri"/>
      <family val="2"/>
    </font>
    <font>
      <b/>
      <i/>
      <sz val="18"/>
      <name val="Calibri"/>
      <family val="2"/>
    </font>
    <font>
      <sz val="18"/>
      <color theme="1"/>
      <name val="Calibri"/>
      <family val="2"/>
      <scheme val="minor"/>
    </font>
    <font>
      <b/>
      <i/>
      <sz val="18"/>
      <color theme="1"/>
      <name val="Calibri"/>
      <family val="2"/>
      <scheme val="minor"/>
    </font>
    <font>
      <b/>
      <sz val="16"/>
      <name val="Calibri"/>
      <family val="2"/>
    </font>
    <font>
      <sz val="16"/>
      <name val="Calibri"/>
      <family val="2"/>
    </font>
    <font>
      <sz val="16"/>
      <color rgb="FFFF0000"/>
      <name val="Calibri"/>
      <family val="2"/>
    </font>
    <font>
      <b/>
      <sz val="16"/>
      <color rgb="FFFF0000"/>
      <name val="Calibri"/>
      <family val="2"/>
    </font>
    <font>
      <b/>
      <sz val="14"/>
      <color theme="0"/>
      <name val="Calibri"/>
      <family val="2"/>
      <scheme val="minor"/>
    </font>
    <font>
      <b/>
      <sz val="14"/>
      <color rgb="FFFFC000"/>
      <name val="Calibri"/>
      <family val="2"/>
      <scheme val="minor"/>
    </font>
    <font>
      <sz val="12"/>
      <name val="Calibri"/>
      <family val="2"/>
      <scheme val="minor"/>
    </font>
    <font>
      <b/>
      <sz val="11"/>
      <color rgb="FF0070C0"/>
      <name val="Calibri"/>
      <family val="2"/>
      <scheme val="minor"/>
    </font>
    <font>
      <i/>
      <sz val="16"/>
      <name val="Calibri"/>
      <family val="2"/>
    </font>
    <font>
      <i/>
      <sz val="18"/>
      <name val="Calibri"/>
      <family val="2"/>
    </font>
    <font>
      <i/>
      <sz val="18"/>
      <color rgb="FFFF0000"/>
      <name val="Calibri"/>
      <family val="2"/>
    </font>
    <font>
      <b/>
      <sz val="16"/>
      <color rgb="FFC00000"/>
      <name val="Calibri"/>
      <family val="2"/>
    </font>
    <font>
      <sz val="18"/>
      <name val="Calibri"/>
      <family val="2"/>
    </font>
    <font>
      <b/>
      <sz val="18"/>
      <color rgb="FF000000"/>
      <name val="Calibri"/>
      <family val="2"/>
      <scheme val="minor"/>
    </font>
    <font>
      <b/>
      <u/>
      <sz val="18"/>
      <color rgb="FFFF0000"/>
      <name val="Calibri"/>
      <family val="2"/>
    </font>
    <font>
      <b/>
      <u/>
      <sz val="18"/>
      <name val="Calibri"/>
      <family val="2"/>
    </font>
    <font>
      <b/>
      <u/>
      <sz val="18"/>
      <color rgb="FFFF0000"/>
      <name val="Calibri"/>
      <family val="2"/>
      <scheme val="minor"/>
    </font>
    <font>
      <b/>
      <sz val="18"/>
      <color rgb="FFFF0000"/>
      <name val="Calibri"/>
      <family val="2"/>
    </font>
    <font>
      <sz val="18"/>
      <color rgb="FFFF0000"/>
      <name val="Calibri"/>
      <family val="2"/>
    </font>
    <font>
      <i/>
      <sz val="18"/>
      <color theme="1"/>
      <name val="Calibri"/>
      <family val="2"/>
      <scheme val="minor"/>
    </font>
    <font>
      <b/>
      <i/>
      <sz val="18"/>
      <color rgb="FFFF0000"/>
      <name val="Calibri"/>
      <family val="2"/>
    </font>
    <font>
      <sz val="18"/>
      <name val="Calibri"/>
      <family val="2"/>
      <scheme val="minor"/>
    </font>
    <font>
      <i/>
      <sz val="16"/>
      <color rgb="FFFF0000"/>
      <name val="Calibri"/>
      <family val="2"/>
      <scheme val="minor"/>
    </font>
    <font>
      <b/>
      <sz val="20"/>
      <color rgb="FF000000"/>
      <name val="Calibri"/>
      <family val="2"/>
      <scheme val="minor"/>
    </font>
    <font>
      <b/>
      <i/>
      <sz val="20"/>
      <color theme="1"/>
      <name val="Calibri"/>
      <family val="2"/>
      <scheme val="minor"/>
    </font>
    <font>
      <b/>
      <i/>
      <sz val="20"/>
      <color rgb="FF000000"/>
      <name val="Calibri"/>
      <family val="2"/>
      <scheme val="minor"/>
    </font>
    <font>
      <b/>
      <sz val="14"/>
      <color rgb="FF000000"/>
      <name val="Tahoma"/>
      <family val="2"/>
    </font>
    <font>
      <sz val="14"/>
      <color rgb="FF000000"/>
      <name val="Tahoma"/>
      <family val="2"/>
    </font>
    <font>
      <sz val="16"/>
      <color rgb="FF000000"/>
      <name val="Tahoma"/>
      <family val="2"/>
    </font>
    <font>
      <b/>
      <sz val="16"/>
      <color rgb="FF000000"/>
      <name val="Tahoma"/>
      <family val="2"/>
    </font>
  </fonts>
  <fills count="4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FF0000"/>
        <bgColor rgb="FF993300"/>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9" tint="0.39997558519241921"/>
        <bgColor indexed="64"/>
      </patternFill>
    </fill>
    <fill>
      <patternFill patternType="solid">
        <fgColor theme="8" tint="0.39997558519241921"/>
        <bgColor indexed="64"/>
      </patternFill>
    </fill>
    <fill>
      <patternFill patternType="solid">
        <fgColor rgb="FFFFFF00"/>
        <bgColor rgb="FF000000"/>
      </patternFill>
    </fill>
    <fill>
      <patternFill patternType="solid">
        <fgColor theme="9" tint="0.59999389629810485"/>
        <bgColor indexed="64"/>
      </patternFill>
    </fill>
    <fill>
      <patternFill patternType="solid">
        <fgColor theme="0" tint="-0.249977111117893"/>
        <bgColor rgb="FF000000"/>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theme="6"/>
        <bgColor indexed="64"/>
      </patternFill>
    </fill>
    <fill>
      <patternFill patternType="solid">
        <fgColor rgb="FF227A56"/>
        <bgColor indexed="64"/>
      </patternFill>
    </fill>
    <fill>
      <patternFill patternType="solid">
        <fgColor rgb="FF5FAF7A"/>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9"/>
        <bgColor indexed="64"/>
      </patternFill>
    </fill>
    <fill>
      <patternFill patternType="solid">
        <fgColor rgb="FFA6A6A6"/>
        <bgColor rgb="FF000000"/>
      </patternFill>
    </fill>
    <fill>
      <patternFill patternType="solid">
        <fgColor rgb="FF92D050"/>
        <bgColor indexed="64"/>
      </patternFill>
    </fill>
    <fill>
      <patternFill patternType="solid">
        <fgColor theme="2"/>
        <bgColor indexed="64"/>
      </patternFill>
    </fill>
    <fill>
      <patternFill patternType="solid">
        <fgColor theme="9" tint="-0.249977111117893"/>
        <bgColor indexed="64"/>
      </patternFill>
    </fill>
    <fill>
      <patternFill patternType="solid">
        <fgColor rgb="FFF79646"/>
        <bgColor indexed="64"/>
      </patternFill>
    </fill>
    <fill>
      <patternFill patternType="solid">
        <fgColor theme="0"/>
        <bgColor rgb="FF000000"/>
      </patternFill>
    </fill>
  </fills>
  <borders count="1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right style="thick">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diagonal/>
    </border>
    <border>
      <left style="thin">
        <color indexed="64"/>
      </left>
      <right/>
      <top style="thin">
        <color indexed="64"/>
      </top>
      <bottom/>
      <diagonal/>
    </border>
    <border>
      <left style="thick">
        <color indexed="64"/>
      </left>
      <right/>
      <top/>
      <bottom style="thin">
        <color indexed="64"/>
      </bottom>
      <diagonal/>
    </border>
    <border>
      <left style="medium">
        <color theme="4"/>
      </left>
      <right style="thin">
        <color indexed="64"/>
      </right>
      <top style="thin">
        <color indexed="64"/>
      </top>
      <bottom style="thin">
        <color indexed="64"/>
      </bottom>
      <diagonal/>
    </border>
    <border>
      <left style="medium">
        <color theme="4"/>
      </left>
      <right style="thin">
        <color indexed="64"/>
      </right>
      <top style="thin">
        <color indexed="64"/>
      </top>
      <bottom style="medium">
        <color theme="4"/>
      </bottom>
      <diagonal/>
    </border>
    <border>
      <left style="thin">
        <color indexed="64"/>
      </left>
      <right style="thin">
        <color indexed="64"/>
      </right>
      <top style="thin">
        <color indexed="64"/>
      </top>
      <bottom style="medium">
        <color theme="4"/>
      </bottom>
      <diagonal/>
    </border>
    <border>
      <left style="medium">
        <color theme="9"/>
      </left>
      <right style="thin">
        <color indexed="64"/>
      </right>
      <top style="thin">
        <color indexed="64"/>
      </top>
      <bottom style="thin">
        <color indexed="64"/>
      </bottom>
      <diagonal/>
    </border>
    <border>
      <left style="medium">
        <color theme="9"/>
      </left>
      <right style="thin">
        <color indexed="64"/>
      </right>
      <top style="thin">
        <color indexed="64"/>
      </top>
      <bottom style="medium">
        <color theme="9"/>
      </bottom>
      <diagonal/>
    </border>
    <border>
      <left style="thin">
        <color indexed="64"/>
      </left>
      <right style="thin">
        <color indexed="64"/>
      </right>
      <top style="thin">
        <color indexed="64"/>
      </top>
      <bottom style="medium">
        <color theme="9"/>
      </bottom>
      <diagonal/>
    </border>
    <border>
      <left style="medium">
        <color theme="7"/>
      </left>
      <right style="thin">
        <color indexed="64"/>
      </right>
      <top style="thin">
        <color indexed="64"/>
      </top>
      <bottom style="thin">
        <color indexed="64"/>
      </bottom>
      <diagonal/>
    </border>
    <border>
      <left style="thin">
        <color indexed="64"/>
      </left>
      <right style="medium">
        <color theme="7"/>
      </right>
      <top style="thin">
        <color indexed="64"/>
      </top>
      <bottom style="thin">
        <color indexed="64"/>
      </bottom>
      <diagonal/>
    </border>
    <border>
      <left style="medium">
        <color theme="7"/>
      </left>
      <right style="thin">
        <color indexed="64"/>
      </right>
      <top style="thin">
        <color indexed="64"/>
      </top>
      <bottom style="medium">
        <color theme="7"/>
      </bottom>
      <diagonal/>
    </border>
    <border>
      <left style="thin">
        <color indexed="64"/>
      </left>
      <right style="thin">
        <color indexed="64"/>
      </right>
      <top style="thin">
        <color indexed="64"/>
      </top>
      <bottom style="medium">
        <color theme="7"/>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medium">
        <color theme="4"/>
      </left>
      <right style="thin">
        <color indexed="64"/>
      </right>
      <top/>
      <bottom style="thin">
        <color indexed="64"/>
      </bottom>
      <diagonal/>
    </border>
    <border>
      <left style="medium">
        <color theme="9"/>
      </left>
      <right style="thin">
        <color indexed="64"/>
      </right>
      <top/>
      <bottom style="thin">
        <color indexed="64"/>
      </bottom>
      <diagonal/>
    </border>
    <border>
      <left style="medium">
        <color theme="7"/>
      </left>
      <right style="thin">
        <color indexed="64"/>
      </right>
      <top/>
      <bottom style="thin">
        <color indexed="64"/>
      </bottom>
      <diagonal/>
    </border>
    <border>
      <left style="thin">
        <color indexed="64"/>
      </left>
      <right style="medium">
        <color theme="7"/>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style="thin">
        <color theme="1"/>
      </right>
      <top style="medium">
        <color theme="1"/>
      </top>
      <bottom style="medium">
        <color theme="1"/>
      </bottom>
      <diagonal/>
    </border>
    <border>
      <left style="thin">
        <color theme="1"/>
      </left>
      <right style="medium">
        <color theme="1"/>
      </right>
      <top style="medium">
        <color theme="1"/>
      </top>
      <bottom style="medium">
        <color theme="1"/>
      </bottom>
      <diagonal/>
    </border>
    <border>
      <left style="thin">
        <color indexed="64"/>
      </left>
      <right style="medium">
        <color theme="9"/>
      </right>
      <top style="thin">
        <color indexed="64"/>
      </top>
      <bottom style="medium">
        <color indexed="64"/>
      </bottom>
      <diagonal/>
    </border>
    <border>
      <left style="medium">
        <color theme="9"/>
      </left>
      <right style="thin">
        <color indexed="64"/>
      </right>
      <top style="thin">
        <color indexed="64"/>
      </top>
      <bottom style="medium">
        <color indexed="64"/>
      </bottom>
      <diagonal/>
    </border>
    <border>
      <left style="medium">
        <color theme="7"/>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theme="4"/>
      </left>
      <right style="thin">
        <color indexed="64"/>
      </right>
      <top style="thin">
        <color indexed="64"/>
      </top>
      <bottom style="medium">
        <color indexed="64"/>
      </bottom>
      <diagonal/>
    </border>
    <border>
      <left style="thin">
        <color indexed="64"/>
      </left>
      <right style="medium">
        <color theme="7"/>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theme="1"/>
      </bottom>
      <diagonal/>
    </border>
    <border>
      <left/>
      <right style="medium">
        <color indexed="64"/>
      </right>
      <top style="medium">
        <color indexed="64"/>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medium">
        <color indexed="64"/>
      </right>
      <top style="medium">
        <color indexed="64"/>
      </top>
      <bottom style="medium">
        <color indexed="64"/>
      </bottom>
      <diagonal/>
    </border>
    <border>
      <left style="thin">
        <color theme="1"/>
      </left>
      <right style="medium">
        <color indexed="64"/>
      </right>
      <top style="medium">
        <color theme="1"/>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medium">
        <color indexed="64"/>
      </right>
      <top style="thin">
        <color indexed="64"/>
      </top>
      <bottom/>
      <diagonal/>
    </border>
    <border>
      <left style="medium">
        <color rgb="FFF79646"/>
      </left>
      <right/>
      <top style="medium">
        <color rgb="FFF79646"/>
      </top>
      <bottom/>
      <diagonal/>
    </border>
    <border>
      <left/>
      <right/>
      <top style="medium">
        <color rgb="FFF79646"/>
      </top>
      <bottom/>
      <diagonal/>
    </border>
    <border>
      <left/>
      <right style="medium">
        <color rgb="FFF79646"/>
      </right>
      <top style="medium">
        <color rgb="FFF79646"/>
      </top>
      <bottom/>
      <diagonal/>
    </border>
    <border>
      <left style="medium">
        <color rgb="FFF79646"/>
      </left>
      <right/>
      <top/>
      <bottom/>
      <diagonal/>
    </border>
    <border>
      <left/>
      <right style="medium">
        <color rgb="FFF79646"/>
      </right>
      <top/>
      <bottom/>
      <diagonal/>
    </border>
    <border>
      <left style="medium">
        <color theme="1"/>
      </left>
      <right/>
      <top style="medium">
        <color theme="1"/>
      </top>
      <bottom style="medium">
        <color indexed="64"/>
      </bottom>
      <diagonal/>
    </border>
    <border>
      <left/>
      <right/>
      <top style="medium">
        <color theme="1"/>
      </top>
      <bottom style="medium">
        <color indexed="64"/>
      </bottom>
      <diagonal/>
    </border>
    <border>
      <left/>
      <right style="medium">
        <color theme="1"/>
      </right>
      <top style="medium">
        <color theme="1"/>
      </top>
      <bottom style="medium">
        <color indexed="64"/>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medium">
        <color theme="1"/>
      </right>
      <top style="medium">
        <color theme="1"/>
      </top>
      <bottom style="thin">
        <color indexed="64"/>
      </bottom>
      <diagonal/>
    </border>
    <border>
      <left style="medium">
        <color theme="1"/>
      </left>
      <right style="thin">
        <color indexed="64"/>
      </right>
      <top style="medium">
        <color indexed="64"/>
      </top>
      <bottom style="thin">
        <color indexed="64"/>
      </bottom>
      <diagonal/>
    </border>
    <border>
      <left style="thin">
        <color indexed="64"/>
      </left>
      <right style="medium">
        <color theme="1"/>
      </right>
      <top style="medium">
        <color indexed="64"/>
      </top>
      <bottom style="thin">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medium">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medium">
        <color rgb="FFF79646"/>
      </left>
      <right/>
      <top/>
      <bottom style="medium">
        <color rgb="FFF79646"/>
      </bottom>
      <diagonal/>
    </border>
    <border>
      <left/>
      <right/>
      <top/>
      <bottom style="medium">
        <color rgb="FFF79646"/>
      </bottom>
      <diagonal/>
    </border>
    <border>
      <left/>
      <right style="medium">
        <color rgb="FFF79646"/>
      </right>
      <top/>
      <bottom style="medium">
        <color rgb="FFF79646"/>
      </bottom>
      <diagonal/>
    </border>
    <border>
      <left style="medium">
        <color rgb="FFF79646"/>
      </left>
      <right/>
      <top/>
      <bottom style="medium">
        <color indexed="64"/>
      </bottom>
      <diagonal/>
    </border>
    <border>
      <left style="medium">
        <color rgb="FFF79646"/>
      </left>
      <right style="thin">
        <color indexed="64"/>
      </right>
      <top style="medium">
        <color indexed="64"/>
      </top>
      <bottom style="thin">
        <color indexed="64"/>
      </bottom>
      <diagonal/>
    </border>
    <border>
      <left style="medium">
        <color rgb="FFF79646"/>
      </left>
      <right style="thin">
        <color indexed="64"/>
      </right>
      <top style="thin">
        <color indexed="64"/>
      </top>
      <bottom style="medium">
        <color indexed="64"/>
      </bottom>
      <diagonal/>
    </border>
    <border>
      <left style="thin">
        <color indexed="64"/>
      </left>
      <right style="medium">
        <color rgb="FFF79646"/>
      </right>
      <top/>
      <bottom style="thin">
        <color indexed="64"/>
      </bottom>
      <diagonal/>
    </border>
    <border>
      <left style="thin">
        <color indexed="64"/>
      </left>
      <right style="medium">
        <color rgb="FFF79646"/>
      </right>
      <top/>
      <bottom style="medium">
        <color indexed="64"/>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indexed="64"/>
      </left>
      <right/>
      <top style="medium">
        <color indexed="64"/>
      </top>
      <bottom style="medium">
        <color theme="1"/>
      </bottom>
      <diagonal/>
    </border>
    <border>
      <left/>
      <right/>
      <top style="medium">
        <color indexed="64"/>
      </top>
      <bottom style="medium">
        <color theme="1"/>
      </bottom>
      <diagonal/>
    </border>
    <border>
      <left/>
      <right style="medium">
        <color indexed="64"/>
      </right>
      <top style="medium">
        <color indexed="64"/>
      </top>
      <bottom style="medium">
        <color theme="1"/>
      </bottom>
      <diagonal/>
    </border>
    <border>
      <left style="medium">
        <color indexed="64"/>
      </left>
      <right/>
      <top style="medium">
        <color theme="1"/>
      </top>
      <bottom/>
      <diagonal/>
    </border>
    <border>
      <left/>
      <right style="thin">
        <color theme="1"/>
      </right>
      <top style="medium">
        <color theme="1"/>
      </top>
      <bottom/>
      <diagonal/>
    </border>
    <border>
      <left/>
      <right style="medium">
        <color indexed="64"/>
      </right>
      <top style="medium">
        <color theme="1"/>
      </top>
      <bottom/>
      <diagonal/>
    </border>
    <border>
      <left/>
      <right style="medium">
        <color indexed="64"/>
      </right>
      <top style="thin">
        <color indexed="64"/>
      </top>
      <bottom/>
      <diagonal/>
    </border>
    <border>
      <left/>
      <right style="medium">
        <color theme="9"/>
      </right>
      <top/>
      <bottom/>
      <diagonal/>
    </border>
    <border>
      <left/>
      <right style="medium">
        <color theme="9"/>
      </right>
      <top/>
      <bottom style="medium">
        <color rgb="FFF79646"/>
      </bottom>
      <diagonal/>
    </border>
    <border>
      <left/>
      <right style="thin">
        <color indexed="64"/>
      </right>
      <top style="thin">
        <color indexed="64"/>
      </top>
      <bottom/>
      <diagonal/>
    </border>
  </borders>
  <cellStyleXfs count="102">
    <xf numFmtId="0" fontId="0" fillId="0" borderId="0"/>
    <xf numFmtId="9" fontId="3" fillId="0" borderId="0" applyFont="0" applyFill="0" applyBorder="0" applyAlignment="0" applyProtection="0"/>
    <xf numFmtId="0" fontId="5" fillId="0" borderId="0"/>
    <xf numFmtId="44" fontId="6" fillId="0" borderId="0" applyFill="0" applyBorder="0" applyAlignment="0" applyProtection="0"/>
    <xf numFmtId="0" fontId="6" fillId="0" borderId="0"/>
    <xf numFmtId="0" fontId="7" fillId="5" borderId="0" applyBorder="0" applyAlignment="0" applyProtection="0"/>
    <xf numFmtId="0" fontId="8" fillId="0" borderId="0" applyNumberFormat="0" applyFill="0" applyBorder="0" applyAlignment="0" applyProtection="0"/>
    <xf numFmtId="44" fontId="6" fillId="0" borderId="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26" fillId="0" borderId="0"/>
    <xf numFmtId="0" fontId="26" fillId="0" borderId="39"/>
    <xf numFmtId="0" fontId="26" fillId="13" borderId="0"/>
    <xf numFmtId="0" fontId="27" fillId="14" borderId="0"/>
    <xf numFmtId="0" fontId="26" fillId="15" borderId="0"/>
    <xf numFmtId="0" fontId="28" fillId="16" borderId="0"/>
    <xf numFmtId="0" fontId="29" fillId="13" borderId="0"/>
    <xf numFmtId="0" fontId="26" fillId="17" borderId="0"/>
    <xf numFmtId="0" fontId="26" fillId="0" borderId="39"/>
    <xf numFmtId="0" fontId="26" fillId="0" borderId="0"/>
    <xf numFmtId="0" fontId="26" fillId="0" borderId="0"/>
    <xf numFmtId="0" fontId="26" fillId="0" borderId="0"/>
    <xf numFmtId="0" fontId="26" fillId="18" borderId="39"/>
    <xf numFmtId="0" fontId="26" fillId="0" borderId="0"/>
    <xf numFmtId="0" fontId="26" fillId="19" borderId="39"/>
    <xf numFmtId="0" fontId="26" fillId="2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19" borderId="39"/>
    <xf numFmtId="166" fontId="30" fillId="0" borderId="0"/>
    <xf numFmtId="9" fontId="26" fillId="0" borderId="0"/>
    <xf numFmtId="0" fontId="31" fillId="13" borderId="0"/>
    <xf numFmtId="0" fontId="32" fillId="13" borderId="0"/>
    <xf numFmtId="0" fontId="26" fillId="0" borderId="0"/>
    <xf numFmtId="0" fontId="26" fillId="0" borderId="0"/>
    <xf numFmtId="0" fontId="26" fillId="0" borderId="0"/>
    <xf numFmtId="0" fontId="26" fillId="0" borderId="0"/>
    <xf numFmtId="0" fontId="26" fillId="18" borderId="39"/>
    <xf numFmtId="0" fontId="26" fillId="0" borderId="0"/>
    <xf numFmtId="0" fontId="26" fillId="0" borderId="0"/>
    <xf numFmtId="0" fontId="26" fillId="20" borderId="39"/>
    <xf numFmtId="0" fontId="26" fillId="0" borderId="0"/>
    <xf numFmtId="165" fontId="26" fillId="13" borderId="39">
      <protection locked="0"/>
    </xf>
    <xf numFmtId="0" fontId="33" fillId="13" borderId="0"/>
    <xf numFmtId="0" fontId="34" fillId="13" borderId="0"/>
    <xf numFmtId="0" fontId="35" fillId="0" borderId="0">
      <alignment horizontal="center"/>
    </xf>
    <xf numFmtId="0" fontId="35" fillId="0" borderId="0">
      <alignment horizontal="center" textRotation="90"/>
    </xf>
    <xf numFmtId="0" fontId="26" fillId="0" borderId="0"/>
    <xf numFmtId="0" fontId="36" fillId="0" borderId="0"/>
    <xf numFmtId="0" fontId="37" fillId="0" borderId="0"/>
    <xf numFmtId="0" fontId="27" fillId="14" borderId="40"/>
    <xf numFmtId="0" fontId="38" fillId="0" borderId="0"/>
    <xf numFmtId="167" fontId="39" fillId="0" borderId="0"/>
    <xf numFmtId="0" fontId="40" fillId="0" borderId="0"/>
    <xf numFmtId="0" fontId="27" fillId="0" borderId="40"/>
    <xf numFmtId="0" fontId="30" fillId="0" borderId="0"/>
    <xf numFmtId="0" fontId="26" fillId="0" borderId="0"/>
    <xf numFmtId="0" fontId="26" fillId="0" borderId="0"/>
    <xf numFmtId="0" fontId="41"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30" fillId="0" borderId="0"/>
    <xf numFmtId="0" fontId="32" fillId="13" borderId="0"/>
    <xf numFmtId="0" fontId="37" fillId="13" borderId="0"/>
    <xf numFmtId="0" fontId="42" fillId="0" borderId="0"/>
    <xf numFmtId="165" fontId="42" fillId="0" borderId="0"/>
    <xf numFmtId="0" fontId="43" fillId="13" borderId="0"/>
    <xf numFmtId="0" fontId="44" fillId="0" borderId="0"/>
    <xf numFmtId="0" fontId="26" fillId="0" borderId="0"/>
    <xf numFmtId="0" fontId="26" fillId="21" borderId="0"/>
    <xf numFmtId="0" fontId="26" fillId="22" borderId="0"/>
    <xf numFmtId="0" fontId="26" fillId="23" borderId="0"/>
    <xf numFmtId="0" fontId="26" fillId="24" borderId="0"/>
    <xf numFmtId="0" fontId="26" fillId="25" borderId="0"/>
    <xf numFmtId="0" fontId="26" fillId="14" borderId="40"/>
    <xf numFmtId="0" fontId="26" fillId="0" borderId="0"/>
    <xf numFmtId="0" fontId="26" fillId="18" borderId="39">
      <alignment horizontal="center" vertical="center"/>
    </xf>
    <xf numFmtId="0" fontId="45" fillId="17" borderId="41"/>
    <xf numFmtId="0" fontId="45" fillId="17" borderId="42"/>
    <xf numFmtId="0" fontId="27" fillId="14" borderId="43"/>
    <xf numFmtId="0" fontId="26" fillId="0" borderId="0"/>
    <xf numFmtId="0" fontId="26" fillId="0" borderId="0"/>
    <xf numFmtId="0" fontId="26" fillId="0" borderId="0"/>
    <xf numFmtId="44" fontId="3" fillId="0" borderId="0" applyFont="0" applyFill="0" applyBorder="0" applyAlignment="0" applyProtection="0"/>
  </cellStyleXfs>
  <cellXfs count="757">
    <xf numFmtId="0" fontId="0" fillId="0" borderId="0" xfId="0"/>
    <xf numFmtId="0" fontId="4" fillId="0" borderId="0" xfId="0" applyFont="1"/>
    <xf numFmtId="0" fontId="4" fillId="0" borderId="0" xfId="0" applyFont="1" applyAlignment="1">
      <alignment wrapText="1"/>
    </xf>
    <xf numFmtId="0" fontId="13" fillId="9" borderId="1"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164" fontId="4" fillId="0" borderId="1" xfId="0" applyNumberFormat="1" applyFont="1" applyBorder="1" applyAlignment="1" applyProtection="1">
      <alignment horizontal="center" vertical="center" wrapText="1"/>
      <protection locked="0"/>
    </xf>
    <xf numFmtId="164" fontId="4" fillId="0" borderId="57" xfId="0" applyNumberFormat="1" applyFont="1" applyBorder="1" applyAlignment="1" applyProtection="1">
      <alignment horizontal="center" vertical="center" wrapText="1"/>
      <protection locked="0"/>
    </xf>
    <xf numFmtId="164" fontId="4" fillId="0" borderId="60" xfId="0" applyNumberFormat="1" applyFont="1" applyBorder="1" applyAlignment="1" applyProtection="1">
      <alignment horizontal="center" vertical="center" wrapText="1"/>
      <protection locked="0"/>
    </xf>
    <xf numFmtId="9" fontId="4" fillId="0" borderId="1" xfId="1" applyFont="1" applyBorder="1" applyAlignment="1" applyProtection="1">
      <alignment horizontal="center" vertical="center" wrapText="1"/>
      <protection locked="0"/>
    </xf>
    <xf numFmtId="0" fontId="13" fillId="10" borderId="1" xfId="0" applyFont="1" applyFill="1" applyBorder="1" applyAlignment="1">
      <alignment horizontal="center" vertical="center" wrapText="1"/>
    </xf>
    <xf numFmtId="0" fontId="47"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1" fontId="4" fillId="0" borderId="1" xfId="0" applyNumberFormat="1" applyFont="1" applyBorder="1" applyAlignment="1" applyProtection="1">
      <alignment horizontal="center" vertical="center" wrapText="1"/>
      <protection locked="0"/>
    </xf>
    <xf numFmtId="0" fontId="47" fillId="9" borderId="14" xfId="0" applyFont="1" applyFill="1" applyBorder="1" applyAlignment="1">
      <alignment horizontal="center" vertical="center" wrapText="1"/>
    </xf>
    <xf numFmtId="164" fontId="4" fillId="4" borderId="1" xfId="0" applyNumberFormat="1" applyFont="1" applyFill="1" applyBorder="1" applyAlignment="1">
      <alignment horizontal="center" vertical="center" wrapText="1"/>
    </xf>
    <xf numFmtId="164" fontId="4" fillId="4" borderId="15" xfId="0" applyNumberFormat="1" applyFont="1" applyFill="1" applyBorder="1" applyAlignment="1">
      <alignment horizontal="center" vertical="center"/>
    </xf>
    <xf numFmtId="0" fontId="0" fillId="0" borderId="7" xfId="0" applyBorder="1" applyAlignment="1">
      <alignment vertical="center"/>
    </xf>
    <xf numFmtId="0" fontId="0" fillId="0" borderId="20" xfId="0" applyBorder="1" applyAlignment="1">
      <alignment vertical="center"/>
    </xf>
    <xf numFmtId="0" fontId="0" fillId="0" borderId="0" xfId="0" applyAlignment="1">
      <alignment vertical="center"/>
    </xf>
    <xf numFmtId="0" fontId="0" fillId="0" borderId="21" xfId="0" applyBorder="1" applyAlignment="1">
      <alignment vertical="center"/>
    </xf>
    <xf numFmtId="0" fontId="17" fillId="0" borderId="8" xfId="0" applyFont="1" applyBorder="1" applyAlignment="1">
      <alignment vertical="center"/>
    </xf>
    <xf numFmtId="0" fontId="17" fillId="0" borderId="0" xfId="0" applyFont="1" applyAlignment="1">
      <alignment vertical="center"/>
    </xf>
    <xf numFmtId="0" fontId="17" fillId="0" borderId="0" xfId="0" applyFont="1" applyAlignment="1">
      <alignment horizontal="center" vertical="center"/>
    </xf>
    <xf numFmtId="0" fontId="17" fillId="0" borderId="21" xfId="0" applyFont="1" applyBorder="1" applyAlignment="1">
      <alignment vertical="center"/>
    </xf>
    <xf numFmtId="0" fontId="18" fillId="0" borderId="0" xfId="0" applyFont="1" applyAlignment="1">
      <alignment horizontal="center" vertical="center"/>
    </xf>
    <xf numFmtId="0" fontId="18" fillId="0" borderId="21" xfId="0" applyFont="1" applyBorder="1" applyAlignment="1">
      <alignment horizontal="center" vertical="center"/>
    </xf>
    <xf numFmtId="0" fontId="47" fillId="9" borderId="27" xfId="0" applyFont="1" applyFill="1" applyBorder="1" applyAlignment="1">
      <alignment horizontal="center" vertical="center" wrapText="1"/>
    </xf>
    <xf numFmtId="0" fontId="47" fillId="9" borderId="5" xfId="0" applyFont="1" applyFill="1" applyBorder="1" applyAlignment="1">
      <alignment horizontal="center" vertical="center" wrapText="1"/>
    </xf>
    <xf numFmtId="0" fontId="4" fillId="0" borderId="0" xfId="0" applyFont="1" applyAlignment="1">
      <alignment vertical="center"/>
    </xf>
    <xf numFmtId="0" fontId="13" fillId="9" borderId="3" xfId="0" applyFont="1" applyFill="1" applyBorder="1" applyAlignment="1">
      <alignment horizontal="center" vertical="center" wrapText="1"/>
    </xf>
    <xf numFmtId="0" fontId="13" fillId="9" borderId="2" xfId="0" applyFont="1" applyFill="1" applyBorder="1" applyAlignment="1">
      <alignment horizontal="center" vertical="center" wrapText="1"/>
    </xf>
    <xf numFmtId="0" fontId="13" fillId="9" borderId="54" xfId="0" applyFont="1" applyFill="1" applyBorder="1" applyAlignment="1">
      <alignment horizontal="center" vertical="center" wrapText="1"/>
    </xf>
    <xf numFmtId="0" fontId="13" fillId="9" borderId="57" xfId="0" applyFont="1" applyFill="1" applyBorder="1" applyAlignment="1">
      <alignment horizontal="center" vertical="center" wrapText="1"/>
    </xf>
    <xf numFmtId="0" fontId="13" fillId="9" borderId="60" xfId="0" applyFont="1" applyFill="1" applyBorder="1" applyAlignment="1">
      <alignment horizontal="center" vertical="center" wrapText="1"/>
    </xf>
    <xf numFmtId="0" fontId="13" fillId="9" borderId="61" xfId="0" applyFont="1" applyFill="1" applyBorder="1" applyAlignment="1">
      <alignment horizontal="center" vertical="center" wrapText="1"/>
    </xf>
    <xf numFmtId="0" fontId="13" fillId="0" borderId="0" xfId="0" applyFont="1"/>
    <xf numFmtId="164" fontId="4" fillId="4" borderId="2" xfId="0" applyNumberFormat="1" applyFont="1" applyFill="1" applyBorder="1" applyAlignment="1">
      <alignment horizontal="center" vertical="center" wrapText="1"/>
    </xf>
    <xf numFmtId="0" fontId="4" fillId="4" borderId="3" xfId="0" applyFont="1" applyFill="1" applyBorder="1" applyAlignment="1">
      <alignment horizontal="center" vertical="center" wrapText="1"/>
    </xf>
    <xf numFmtId="10" fontId="4" fillId="4" borderId="1" xfId="0" applyNumberFormat="1" applyFont="1" applyFill="1" applyBorder="1" applyAlignment="1">
      <alignment horizontal="center" vertical="center" wrapText="1"/>
    </xf>
    <xf numFmtId="2" fontId="4" fillId="4" borderId="1"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164" fontId="4" fillId="4" borderId="54" xfId="0" applyNumberFormat="1" applyFont="1" applyFill="1" applyBorder="1" applyAlignment="1">
      <alignment horizontal="center" vertical="center" wrapText="1"/>
    </xf>
    <xf numFmtId="164" fontId="4" fillId="4" borderId="57" xfId="0" applyNumberFormat="1" applyFont="1" applyFill="1" applyBorder="1" applyAlignment="1">
      <alignment horizontal="center" vertical="center" wrapText="1"/>
    </xf>
    <xf numFmtId="164" fontId="4" fillId="4" borderId="60" xfId="0" applyNumberFormat="1" applyFont="1" applyFill="1" applyBorder="1" applyAlignment="1">
      <alignment horizontal="center" vertical="center" wrapText="1"/>
    </xf>
    <xf numFmtId="164" fontId="4" fillId="4" borderId="61" xfId="0" applyNumberFormat="1" applyFont="1" applyFill="1" applyBorder="1" applyAlignment="1">
      <alignment horizontal="center" vertical="center" wrapText="1"/>
    </xf>
    <xf numFmtId="164" fontId="4" fillId="4" borderId="1" xfId="0" applyNumberFormat="1" applyFont="1" applyFill="1" applyBorder="1" applyAlignment="1">
      <alignment horizontal="center" vertical="center"/>
    </xf>
    <xf numFmtId="0" fontId="0" fillId="0" borderId="0" xfId="0" applyAlignment="1">
      <alignment wrapText="1"/>
    </xf>
    <xf numFmtId="0" fontId="15" fillId="0" borderId="0" xfId="0" applyFont="1" applyAlignment="1">
      <alignment vertical="center"/>
    </xf>
    <xf numFmtId="164" fontId="4" fillId="4" borderId="59" xfId="0" applyNumberFormat="1" applyFont="1" applyFill="1" applyBorder="1" applyAlignment="1">
      <alignment horizontal="center" vertical="center" wrapText="1"/>
    </xf>
    <xf numFmtId="164" fontId="4" fillId="4" borderId="63" xfId="0" applyNumberFormat="1" applyFont="1" applyFill="1" applyBorder="1" applyAlignment="1">
      <alignment horizontal="center" vertical="center" wrapText="1"/>
    </xf>
    <xf numFmtId="164" fontId="4" fillId="4" borderId="55" xfId="0" applyNumberFormat="1" applyFont="1" applyFill="1" applyBorder="1" applyAlignment="1">
      <alignment horizontal="center" vertical="center" wrapText="1"/>
    </xf>
    <xf numFmtId="164" fontId="4" fillId="4" borderId="56" xfId="0" applyNumberFormat="1" applyFont="1" applyFill="1" applyBorder="1" applyAlignment="1">
      <alignment horizontal="center" vertical="center" wrapText="1"/>
    </xf>
    <xf numFmtId="2" fontId="4" fillId="4" borderId="56" xfId="0" applyNumberFormat="1" applyFont="1" applyFill="1" applyBorder="1" applyAlignment="1">
      <alignment horizontal="center" vertical="center" wrapText="1"/>
    </xf>
    <xf numFmtId="164" fontId="4" fillId="4" borderId="58" xfId="0" applyNumberFormat="1" applyFont="1" applyFill="1" applyBorder="1" applyAlignment="1">
      <alignment horizontal="center" vertical="center" wrapText="1"/>
    </xf>
    <xf numFmtId="2" fontId="4" fillId="4" borderId="59" xfId="0" applyNumberFormat="1" applyFont="1" applyFill="1" applyBorder="1" applyAlignment="1">
      <alignment horizontal="center" vertical="center" wrapText="1"/>
    </xf>
    <xf numFmtId="164" fontId="4" fillId="4" borderId="62" xfId="0" applyNumberFormat="1" applyFont="1" applyFill="1" applyBorder="1" applyAlignment="1">
      <alignment horizontal="center" vertical="center" wrapText="1"/>
    </xf>
    <xf numFmtId="164" fontId="46" fillId="2" borderId="14" xfId="0" applyNumberFormat="1" applyFont="1" applyFill="1" applyBorder="1" applyAlignment="1">
      <alignment vertical="center"/>
    </xf>
    <xf numFmtId="0" fontId="2" fillId="2" borderId="53" xfId="0" applyFont="1" applyFill="1" applyBorder="1" applyAlignment="1">
      <alignment horizontal="right" vertical="center"/>
    </xf>
    <xf numFmtId="164" fontId="2" fillId="2" borderId="9" xfId="0" applyNumberFormat="1" applyFont="1" applyFill="1" applyBorder="1" applyAlignment="1">
      <alignment vertical="center"/>
    </xf>
    <xf numFmtId="0" fontId="13" fillId="11" borderId="1" xfId="0" applyFont="1" applyFill="1" applyBorder="1" applyAlignment="1">
      <alignment horizontal="center" vertical="center" wrapText="1"/>
    </xf>
    <xf numFmtId="0" fontId="15" fillId="0" borderId="0" xfId="0" applyFont="1"/>
    <xf numFmtId="0" fontId="2" fillId="0" borderId="0" xfId="0" applyFont="1" applyAlignment="1">
      <alignment vertical="center" wrapText="1"/>
    </xf>
    <xf numFmtId="0" fontId="13" fillId="10" borderId="15" xfId="0" applyFont="1" applyFill="1" applyBorder="1" applyAlignment="1">
      <alignment horizontal="center" vertical="center" wrapText="1"/>
    </xf>
    <xf numFmtId="0" fontId="4" fillId="8" borderId="16" xfId="0" applyFont="1" applyFill="1" applyBorder="1" applyAlignment="1">
      <alignment horizontal="center" vertical="center"/>
    </xf>
    <xf numFmtId="0" fontId="0" fillId="8" borderId="16" xfId="0" applyFill="1" applyBorder="1" applyAlignment="1">
      <alignment horizontal="center" vertical="center"/>
    </xf>
    <xf numFmtId="164" fontId="46" fillId="2" borderId="32" xfId="0" applyNumberFormat="1" applyFont="1" applyFill="1" applyBorder="1" applyAlignment="1">
      <alignment vertical="center"/>
    </xf>
    <xf numFmtId="164" fontId="47" fillId="4" borderId="1" xfId="0" applyNumberFormat="1" applyFont="1" applyFill="1" applyBorder="1" applyAlignment="1">
      <alignment horizontal="center" vertical="center"/>
    </xf>
    <xf numFmtId="164" fontId="47" fillId="4" borderId="1" xfId="0" applyNumberFormat="1" applyFont="1" applyFill="1" applyBorder="1" applyAlignment="1">
      <alignment horizontal="center" vertical="center" wrapText="1"/>
    </xf>
    <xf numFmtId="0" fontId="56" fillId="0" borderId="0" xfId="0" applyFont="1" applyAlignment="1">
      <alignment horizontal="left" vertical="center" wrapText="1"/>
    </xf>
    <xf numFmtId="0" fontId="57" fillId="0" borderId="0" xfId="0" applyFont="1" applyAlignment="1">
      <alignment horizontal="center" vertical="center" wrapText="1"/>
    </xf>
    <xf numFmtId="0" fontId="24" fillId="0" borderId="0" xfId="0" applyFont="1" applyAlignment="1">
      <alignment horizontal="left" vertical="center" wrapText="1"/>
    </xf>
    <xf numFmtId="0" fontId="0" fillId="0" borderId="0" xfId="0" applyAlignment="1">
      <alignment vertical="center" wrapText="1"/>
    </xf>
    <xf numFmtId="0" fontId="59" fillId="0" borderId="0" xfId="0" applyFont="1" applyAlignment="1">
      <alignment horizontal="center" vertical="center" wrapText="1"/>
    </xf>
    <xf numFmtId="9" fontId="57" fillId="0" borderId="0" xfId="1" applyFont="1" applyAlignment="1">
      <alignment horizontal="center" vertical="center" wrapText="1"/>
    </xf>
    <xf numFmtId="9" fontId="0" fillId="0" borderId="0" xfId="1" applyFont="1" applyAlignment="1">
      <alignment vertical="center" wrapText="1"/>
    </xf>
    <xf numFmtId="9" fontId="59" fillId="0" borderId="0" xfId="1" applyFont="1" applyAlignment="1">
      <alignment horizontal="center" vertical="center" wrapText="1"/>
    </xf>
    <xf numFmtId="9" fontId="0" fillId="0" borderId="0" xfId="1" applyFont="1"/>
    <xf numFmtId="0" fontId="0" fillId="6" borderId="0" xfId="0" applyFill="1" applyAlignment="1">
      <alignment vertical="center" wrapText="1"/>
    </xf>
    <xf numFmtId="0" fontId="23" fillId="6" borderId="0" xfId="0" applyFont="1" applyFill="1" applyAlignment="1">
      <alignment horizontal="center" vertical="center" wrapText="1"/>
    </xf>
    <xf numFmtId="9" fontId="23" fillId="6" borderId="0" xfId="1" applyFont="1" applyFill="1" applyBorder="1" applyAlignment="1">
      <alignment horizontal="center" vertical="center" wrapText="1"/>
    </xf>
    <xf numFmtId="0" fontId="15" fillId="6" borderId="0" xfId="0" applyFont="1" applyFill="1" applyAlignment="1">
      <alignment horizontal="center" vertical="center" wrapText="1"/>
    </xf>
    <xf numFmtId="9" fontId="0" fillId="6" borderId="0" xfId="1" applyFont="1" applyFill="1" applyBorder="1" applyAlignment="1">
      <alignment vertical="center" wrapText="1"/>
    </xf>
    <xf numFmtId="164" fontId="15" fillId="6" borderId="0" xfId="101" applyNumberFormat="1" applyFont="1" applyFill="1" applyBorder="1" applyAlignment="1">
      <alignment horizontal="center" vertical="center" wrapText="1"/>
    </xf>
    <xf numFmtId="0" fontId="15" fillId="6" borderId="0" xfId="0" applyFont="1" applyFill="1" applyAlignment="1">
      <alignment vertical="center" wrapText="1"/>
    </xf>
    <xf numFmtId="0" fontId="23" fillId="6" borderId="0" xfId="0" applyFont="1" applyFill="1" applyAlignment="1">
      <alignment vertical="center" wrapText="1"/>
    </xf>
    <xf numFmtId="9" fontId="23" fillId="6" borderId="0" xfId="1" applyFont="1" applyFill="1" applyBorder="1" applyAlignment="1">
      <alignment vertical="center" wrapText="1"/>
    </xf>
    <xf numFmtId="0" fontId="62" fillId="6" borderId="0" xfId="0" applyFont="1" applyFill="1" applyAlignment="1">
      <alignment horizontal="center" vertical="center" wrapText="1"/>
    </xf>
    <xf numFmtId="0" fontId="62" fillId="6" borderId="0" xfId="0" applyFont="1" applyFill="1" applyAlignment="1">
      <alignment vertical="center" wrapText="1"/>
    </xf>
    <xf numFmtId="164" fontId="62" fillId="6" borderId="0" xfId="101" applyNumberFormat="1" applyFont="1" applyFill="1" applyBorder="1" applyAlignment="1">
      <alignment horizontal="center" vertical="center" wrapText="1"/>
    </xf>
    <xf numFmtId="164" fontId="62" fillId="6" borderId="0" xfId="0" applyNumberFormat="1" applyFont="1" applyFill="1" applyAlignment="1">
      <alignment horizontal="center" vertical="center" wrapText="1"/>
    </xf>
    <xf numFmtId="164" fontId="24" fillId="6" borderId="0" xfId="101" applyNumberFormat="1" applyFont="1" applyFill="1" applyBorder="1" applyAlignment="1">
      <alignment horizontal="center" vertical="center" wrapText="1"/>
    </xf>
    <xf numFmtId="0" fontId="0" fillId="6" borderId="0" xfId="0" applyFill="1"/>
    <xf numFmtId="9" fontId="0" fillId="6" borderId="0" xfId="1" applyFont="1" applyFill="1" applyBorder="1"/>
    <xf numFmtId="0" fontId="63" fillId="4" borderId="1" xfId="0" applyFont="1" applyFill="1" applyBorder="1" applyAlignment="1">
      <alignment horizontal="center" vertical="center" wrapText="1"/>
    </xf>
    <xf numFmtId="9" fontId="0" fillId="0" borderId="0" xfId="1" applyFont="1" applyBorder="1"/>
    <xf numFmtId="0" fontId="25" fillId="0" borderId="0" xfId="0" applyFont="1" applyAlignment="1" applyProtection="1">
      <alignment horizontal="center" vertical="center" wrapText="1"/>
      <protection hidden="1"/>
    </xf>
    <xf numFmtId="0" fontId="19" fillId="0" borderId="0" xfId="0" applyFont="1" applyAlignment="1">
      <alignment horizontal="center" vertical="center" wrapText="1"/>
    </xf>
    <xf numFmtId="0" fontId="10" fillId="6" borderId="0" xfId="0" applyFont="1" applyFill="1" applyAlignment="1">
      <alignment horizontal="center" vertical="center"/>
    </xf>
    <xf numFmtId="0" fontId="65" fillId="6" borderId="0" xfId="0" applyFont="1" applyFill="1" applyAlignment="1">
      <alignment horizontal="center" vertical="center" wrapText="1"/>
    </xf>
    <xf numFmtId="0" fontId="19" fillId="0" borderId="7" xfId="0" applyFont="1" applyBorder="1" applyAlignment="1">
      <alignment horizontal="center" vertical="center" wrapText="1"/>
    </xf>
    <xf numFmtId="0" fontId="19" fillId="0" borderId="4" xfId="0" applyFont="1" applyBorder="1" applyAlignment="1">
      <alignment horizontal="center" vertical="center" wrapText="1"/>
    </xf>
    <xf numFmtId="0" fontId="69" fillId="0" borderId="22" xfId="0" applyFont="1" applyBorder="1" applyAlignment="1">
      <alignment vertical="center"/>
    </xf>
    <xf numFmtId="0" fontId="69" fillId="0" borderId="4" xfId="0" applyFont="1" applyBorder="1" applyAlignment="1">
      <alignment vertical="center"/>
    </xf>
    <xf numFmtId="0" fontId="0" fillId="6" borderId="0" xfId="0" applyFill="1" applyAlignment="1">
      <alignment vertical="center"/>
    </xf>
    <xf numFmtId="0" fontId="69" fillId="6" borderId="0" xfId="0" applyFont="1" applyFill="1" applyAlignment="1">
      <alignment vertical="center"/>
    </xf>
    <xf numFmtId="0" fontId="19" fillId="6" borderId="0" xfId="0" applyFont="1" applyFill="1" applyAlignment="1">
      <alignment horizontal="center" vertical="center" wrapText="1"/>
    </xf>
    <xf numFmtId="0" fontId="55" fillId="6" borderId="0" xfId="0" applyFont="1" applyFill="1" applyAlignment="1">
      <alignment horizontal="center" vertical="center" wrapText="1"/>
    </xf>
    <xf numFmtId="0" fontId="0" fillId="6" borderId="21" xfId="0" applyFill="1" applyBorder="1" applyAlignment="1">
      <alignment vertical="center"/>
    </xf>
    <xf numFmtId="0" fontId="22" fillId="6" borderId="0" xfId="0" applyFont="1" applyFill="1" applyAlignment="1">
      <alignment horizontal="left" vertical="top" wrapText="1"/>
    </xf>
    <xf numFmtId="0" fontId="22" fillId="6" borderId="0" xfId="0" applyFont="1" applyFill="1" applyAlignment="1">
      <alignment horizontal="left" vertical="top"/>
    </xf>
    <xf numFmtId="0" fontId="14" fillId="6" borderId="0" xfId="0" applyFont="1" applyFill="1" applyAlignment="1">
      <alignment horizontal="left" vertical="top" wrapText="1"/>
    </xf>
    <xf numFmtId="1" fontId="4" fillId="0" borderId="15" xfId="0" applyNumberFormat="1" applyFont="1" applyBorder="1" applyAlignment="1" applyProtection="1">
      <alignment horizontal="center" vertical="center" wrapText="1"/>
      <protection locked="0"/>
    </xf>
    <xf numFmtId="0" fontId="0" fillId="8" borderId="28" xfId="0" applyFill="1" applyBorder="1" applyAlignment="1">
      <alignment horizontal="center" vertical="center"/>
    </xf>
    <xf numFmtId="0" fontId="4" fillId="0" borderId="29" xfId="0" applyFont="1" applyBorder="1" applyAlignment="1" applyProtection="1">
      <alignment horizontal="center" vertical="center" wrapText="1"/>
      <protection locked="0"/>
    </xf>
    <xf numFmtId="9" fontId="4" fillId="0" borderId="29" xfId="1" applyFont="1" applyBorder="1" applyAlignment="1" applyProtection="1">
      <alignment horizontal="center" vertical="center" wrapText="1"/>
      <protection locked="0"/>
    </xf>
    <xf numFmtId="1" fontId="4" fillId="0" borderId="29" xfId="0" applyNumberFormat="1" applyFont="1" applyBorder="1" applyAlignment="1" applyProtection="1">
      <alignment horizontal="center" vertical="center" wrapText="1"/>
      <protection locked="0"/>
    </xf>
    <xf numFmtId="1" fontId="4" fillId="0" borderId="30" xfId="0" applyNumberFormat="1" applyFont="1" applyBorder="1" applyAlignment="1" applyProtection="1">
      <alignment horizontal="center" vertical="center" wrapText="1"/>
      <protection locked="0"/>
    </xf>
    <xf numFmtId="164" fontId="4" fillId="0" borderId="16" xfId="0" applyNumberFormat="1" applyFont="1" applyBorder="1" applyAlignment="1" applyProtection="1">
      <alignment horizontal="center" vertical="center"/>
      <protection locked="0"/>
    </xf>
    <xf numFmtId="164" fontId="0" fillId="4" borderId="15" xfId="0" applyNumberFormat="1" applyFill="1" applyBorder="1" applyAlignment="1">
      <alignment horizontal="center" vertical="center"/>
    </xf>
    <xf numFmtId="164" fontId="4" fillId="0" borderId="28" xfId="0" applyNumberFormat="1" applyFont="1" applyBorder="1" applyAlignment="1" applyProtection="1">
      <alignment horizontal="center" vertical="center"/>
      <protection locked="0"/>
    </xf>
    <xf numFmtId="164" fontId="4" fillId="0" borderId="29" xfId="0" applyNumberFormat="1" applyFont="1" applyBorder="1" applyAlignment="1" applyProtection="1">
      <alignment horizontal="center" vertical="center" wrapText="1"/>
      <protection locked="0"/>
    </xf>
    <xf numFmtId="164" fontId="4" fillId="4" borderId="87" xfId="0" applyNumberFormat="1" applyFont="1" applyFill="1" applyBorder="1" applyAlignment="1">
      <alignment horizontal="center" vertical="center" wrapText="1"/>
    </xf>
    <xf numFmtId="164" fontId="4" fillId="0" borderId="88" xfId="0" applyNumberFormat="1" applyFont="1" applyBorder="1" applyAlignment="1" applyProtection="1">
      <alignment horizontal="center" vertical="center" wrapText="1"/>
      <protection locked="0"/>
    </xf>
    <xf numFmtId="164" fontId="4" fillId="4" borderId="29" xfId="0" applyNumberFormat="1" applyFont="1" applyFill="1" applyBorder="1" applyAlignment="1">
      <alignment horizontal="center" vertical="center" wrapText="1"/>
    </xf>
    <xf numFmtId="164" fontId="4" fillId="0" borderId="89" xfId="0" applyNumberFormat="1" applyFont="1" applyBorder="1" applyAlignment="1" applyProtection="1">
      <alignment horizontal="center" vertical="center" wrapText="1"/>
      <protection locked="0"/>
    </xf>
    <xf numFmtId="164" fontId="4" fillId="4" borderId="30" xfId="0" applyNumberFormat="1" applyFont="1" applyFill="1" applyBorder="1" applyAlignment="1">
      <alignment horizontal="center" vertical="center" wrapText="1"/>
    </xf>
    <xf numFmtId="164" fontId="47" fillId="4" borderId="9" xfId="0" applyNumberFormat="1" applyFont="1" applyFill="1" applyBorder="1" applyAlignment="1">
      <alignment horizontal="center" vertical="center"/>
    </xf>
    <xf numFmtId="0" fontId="4" fillId="0" borderId="79" xfId="0" applyFont="1" applyBorder="1" applyAlignment="1" applyProtection="1">
      <alignment horizontal="center" vertical="center"/>
      <protection locked="0"/>
    </xf>
    <xf numFmtId="0" fontId="4" fillId="0" borderId="80" xfId="0" applyFont="1" applyBorder="1" applyAlignment="1" applyProtection="1">
      <alignment horizontal="center" vertical="center"/>
      <protection locked="0"/>
    </xf>
    <xf numFmtId="164" fontId="2" fillId="4" borderId="2" xfId="0" applyNumberFormat="1" applyFont="1" applyFill="1" applyBorder="1" applyAlignment="1">
      <alignment horizontal="center" vertical="center"/>
    </xf>
    <xf numFmtId="0" fontId="2" fillId="0" borderId="79" xfId="0" applyFont="1" applyBorder="1" applyAlignment="1" applyProtection="1">
      <alignment horizontal="center" vertical="center" wrapText="1"/>
      <protection locked="0"/>
    </xf>
    <xf numFmtId="0" fontId="2" fillId="0" borderId="80" xfId="0" applyFont="1" applyBorder="1" applyAlignment="1" applyProtection="1">
      <alignment horizontal="center" vertical="center" wrapText="1"/>
      <protection locked="0"/>
    </xf>
    <xf numFmtId="0" fontId="13" fillId="37" borderId="1" xfId="0" applyFont="1" applyFill="1" applyBorder="1" applyAlignment="1">
      <alignment horizontal="center" vertical="center" wrapText="1"/>
    </xf>
    <xf numFmtId="0" fontId="4" fillId="8" borderId="31" xfId="0" applyFont="1" applyFill="1" applyBorder="1" applyAlignment="1">
      <alignment horizontal="center" vertical="center"/>
    </xf>
    <xf numFmtId="0" fontId="4" fillId="0" borderId="14" xfId="0" applyFont="1" applyBorder="1" applyAlignment="1" applyProtection="1">
      <alignment horizontal="center" vertical="center" wrapText="1"/>
      <protection locked="0"/>
    </xf>
    <xf numFmtId="9" fontId="4" fillId="0" borderId="14" xfId="1" applyFont="1" applyBorder="1" applyAlignment="1" applyProtection="1">
      <alignment horizontal="center" vertical="center" wrapText="1"/>
      <protection locked="0"/>
    </xf>
    <xf numFmtId="1" fontId="4" fillId="0" borderId="14" xfId="0" applyNumberFormat="1" applyFont="1" applyBorder="1" applyAlignment="1" applyProtection="1">
      <alignment horizontal="center" vertical="center" wrapText="1"/>
      <protection locked="0"/>
    </xf>
    <xf numFmtId="1" fontId="4" fillId="0" borderId="32" xfId="0" applyNumberFormat="1" applyFont="1" applyBorder="1" applyAlignment="1" applyProtection="1">
      <alignment horizontal="center" vertical="center" wrapText="1"/>
      <protection locked="0"/>
    </xf>
    <xf numFmtId="164" fontId="4" fillId="0" borderId="31" xfId="0" applyNumberFormat="1" applyFont="1" applyBorder="1" applyAlignment="1" applyProtection="1">
      <alignment horizontal="center" vertical="center"/>
      <protection locked="0"/>
    </xf>
    <xf numFmtId="164" fontId="4" fillId="0" borderId="14" xfId="0" applyNumberFormat="1" applyFont="1" applyBorder="1" applyAlignment="1" applyProtection="1">
      <alignment horizontal="center" vertical="center" wrapText="1"/>
      <protection locked="0"/>
    </xf>
    <xf numFmtId="164" fontId="4" fillId="4" borderId="5" xfId="0" applyNumberFormat="1" applyFont="1" applyFill="1" applyBorder="1" applyAlignment="1">
      <alignment horizontal="center" vertical="center" wrapText="1"/>
    </xf>
    <xf numFmtId="164" fontId="4" fillId="0" borderId="73" xfId="0" applyNumberFormat="1" applyFont="1" applyBorder="1" applyAlignment="1" applyProtection="1">
      <alignment horizontal="center" vertical="center" wrapText="1"/>
      <protection locked="0"/>
    </xf>
    <xf numFmtId="164" fontId="4" fillId="0" borderId="74" xfId="0" applyNumberFormat="1" applyFont="1" applyBorder="1" applyAlignment="1" applyProtection="1">
      <alignment horizontal="center" vertical="center" wrapText="1"/>
      <protection locked="0"/>
    </xf>
    <xf numFmtId="164" fontId="0" fillId="4" borderId="32" xfId="0" applyNumberFormat="1" applyFill="1" applyBorder="1" applyAlignment="1">
      <alignment horizontal="center" vertical="center"/>
    </xf>
    <xf numFmtId="0" fontId="4" fillId="0" borderId="90" xfId="0" applyFont="1" applyBorder="1" applyAlignment="1" applyProtection="1">
      <alignment horizontal="center" vertical="center"/>
      <protection locked="0"/>
    </xf>
    <xf numFmtId="164" fontId="47" fillId="4" borderId="24" xfId="0" applyNumberFormat="1" applyFont="1" applyFill="1" applyBorder="1" applyAlignment="1">
      <alignment horizontal="center" vertical="center"/>
    </xf>
    <xf numFmtId="164" fontId="47" fillId="4" borderId="14" xfId="0" applyNumberFormat="1" applyFont="1" applyFill="1" applyBorder="1" applyAlignment="1">
      <alignment horizontal="center" vertical="center"/>
    </xf>
    <xf numFmtId="164" fontId="2" fillId="4" borderId="5" xfId="0" applyNumberFormat="1" applyFont="1" applyFill="1" applyBorder="1" applyAlignment="1">
      <alignment horizontal="center" vertical="center"/>
    </xf>
    <xf numFmtId="0" fontId="2" fillId="0" borderId="90" xfId="0" applyFont="1" applyBorder="1" applyAlignment="1" applyProtection="1">
      <alignment horizontal="center" vertical="center" wrapText="1"/>
      <protection locked="0"/>
    </xf>
    <xf numFmtId="0" fontId="4" fillId="4" borderId="27" xfId="0" applyFont="1" applyFill="1" applyBorder="1" applyAlignment="1">
      <alignment horizontal="center" vertical="center" wrapText="1"/>
    </xf>
    <xf numFmtId="0" fontId="4" fillId="4" borderId="14" xfId="0" applyFont="1" applyFill="1" applyBorder="1" applyAlignment="1">
      <alignment horizontal="center" vertical="center" wrapText="1"/>
    </xf>
    <xf numFmtId="2" fontId="4" fillId="4" borderId="14" xfId="0" applyNumberFormat="1" applyFont="1" applyFill="1" applyBorder="1" applyAlignment="1">
      <alignment horizontal="center" vertical="center" wrapText="1"/>
    </xf>
    <xf numFmtId="0" fontId="4" fillId="4" borderId="5" xfId="0" applyFont="1" applyFill="1" applyBorder="1" applyAlignment="1">
      <alignment horizontal="center" vertical="center" wrapText="1"/>
    </xf>
    <xf numFmtId="164" fontId="4" fillId="4" borderId="72" xfId="0" applyNumberFormat="1" applyFont="1" applyFill="1" applyBorder="1" applyAlignment="1">
      <alignment horizontal="center" vertical="center" wrapText="1"/>
    </xf>
    <xf numFmtId="164" fontId="4" fillId="4" borderId="14" xfId="0" applyNumberFormat="1" applyFont="1" applyFill="1" applyBorder="1" applyAlignment="1">
      <alignment horizontal="center" vertical="center" wrapText="1"/>
    </xf>
    <xf numFmtId="164" fontId="4" fillId="4" borderId="73" xfId="0" applyNumberFormat="1" applyFont="1" applyFill="1" applyBorder="1" applyAlignment="1">
      <alignment horizontal="center" vertical="center" wrapText="1"/>
    </xf>
    <xf numFmtId="164" fontId="4" fillId="4" borderId="74" xfId="0" applyNumberFormat="1" applyFont="1" applyFill="1" applyBorder="1" applyAlignment="1">
      <alignment horizontal="center" vertical="center" wrapText="1"/>
    </xf>
    <xf numFmtId="164" fontId="4" fillId="4" borderId="75" xfId="0" applyNumberFormat="1" applyFont="1" applyFill="1" applyBorder="1" applyAlignment="1">
      <alignment horizontal="center" vertical="center" wrapText="1"/>
    </xf>
    <xf numFmtId="164" fontId="4" fillId="4" borderId="14" xfId="0" applyNumberFormat="1" applyFont="1" applyFill="1" applyBorder="1" applyAlignment="1">
      <alignment horizontal="center" vertical="center"/>
    </xf>
    <xf numFmtId="164" fontId="47" fillId="4" borderId="14" xfId="0" applyNumberFormat="1" applyFont="1" applyFill="1" applyBorder="1" applyAlignment="1">
      <alignment horizontal="center" vertical="center" wrapText="1"/>
    </xf>
    <xf numFmtId="0" fontId="47" fillId="4" borderId="14" xfId="0" applyFont="1" applyFill="1" applyBorder="1" applyAlignment="1">
      <alignment horizontal="center" vertical="center" wrapText="1"/>
    </xf>
    <xf numFmtId="164" fontId="4" fillId="4" borderId="32" xfId="0" applyNumberFormat="1" applyFont="1" applyFill="1" applyBorder="1" applyAlignment="1">
      <alignment horizontal="center" vertical="center"/>
    </xf>
    <xf numFmtId="0" fontId="13" fillId="11" borderId="29" xfId="0" applyFont="1" applyFill="1" applyBorder="1" applyAlignment="1">
      <alignment horizontal="center" vertical="center" wrapText="1"/>
    </xf>
    <xf numFmtId="9" fontId="13" fillId="11" borderId="29" xfId="0" applyNumberFormat="1" applyFont="1" applyFill="1" applyBorder="1" applyAlignment="1">
      <alignment horizontal="center" vertical="center" wrapText="1"/>
    </xf>
    <xf numFmtId="0" fontId="4" fillId="11" borderId="29" xfId="0" applyFont="1" applyFill="1" applyBorder="1" applyAlignment="1">
      <alignment horizontal="center" vertical="center" wrapText="1"/>
    </xf>
    <xf numFmtId="1" fontId="13" fillId="11" borderId="29" xfId="0" applyNumberFormat="1" applyFont="1" applyFill="1" applyBorder="1" applyAlignment="1">
      <alignment horizontal="center" vertical="center" wrapText="1"/>
    </xf>
    <xf numFmtId="2" fontId="13" fillId="11" borderId="29" xfId="0" applyNumberFormat="1" applyFont="1" applyFill="1" applyBorder="1" applyAlignment="1">
      <alignment horizontal="center" vertical="center" wrapText="1"/>
    </xf>
    <xf numFmtId="164" fontId="13" fillId="11" borderId="29" xfId="0" applyNumberFormat="1" applyFont="1" applyFill="1" applyBorder="1" applyAlignment="1">
      <alignment horizontal="center" vertical="center"/>
    </xf>
    <xf numFmtId="164" fontId="13" fillId="11" borderId="29" xfId="0" applyNumberFormat="1" applyFont="1" applyFill="1" applyBorder="1" applyAlignment="1">
      <alignment horizontal="center" vertical="center" wrapText="1"/>
    </xf>
    <xf numFmtId="164" fontId="4" fillId="11" borderId="29" xfId="0" applyNumberFormat="1" applyFont="1" applyFill="1" applyBorder="1" applyAlignment="1">
      <alignment horizontal="center" vertical="center" wrapText="1"/>
    </xf>
    <xf numFmtId="164" fontId="0" fillId="11" borderId="29" xfId="0" applyNumberFormat="1" applyFill="1" applyBorder="1" applyAlignment="1">
      <alignment horizontal="center" vertical="center"/>
    </xf>
    <xf numFmtId="164" fontId="9" fillId="11" borderId="29" xfId="0" applyNumberFormat="1" applyFont="1" applyFill="1" applyBorder="1" applyAlignment="1">
      <alignment horizontal="center" vertical="center"/>
    </xf>
    <xf numFmtId="164" fontId="46" fillId="11" borderId="29" xfId="0" applyNumberFormat="1" applyFont="1" applyFill="1" applyBorder="1" applyAlignment="1">
      <alignment horizontal="center" vertical="center"/>
    </xf>
    <xf numFmtId="0" fontId="4" fillId="11" borderId="44" xfId="0" applyFont="1" applyFill="1" applyBorder="1" applyAlignment="1">
      <alignment horizontal="center" vertical="center" wrapText="1"/>
    </xf>
    <xf numFmtId="10" fontId="4" fillId="11" borderId="29" xfId="0" applyNumberFormat="1" applyFont="1" applyFill="1" applyBorder="1" applyAlignment="1">
      <alignment horizontal="center" vertical="center" wrapText="1"/>
    </xf>
    <xf numFmtId="2" fontId="4" fillId="11" borderId="29" xfId="0" applyNumberFormat="1" applyFont="1" applyFill="1" applyBorder="1" applyAlignment="1">
      <alignment horizontal="center" vertical="center" wrapText="1"/>
    </xf>
    <xf numFmtId="0" fontId="4" fillId="11" borderId="49" xfId="0" applyFont="1" applyFill="1" applyBorder="1" applyAlignment="1">
      <alignment horizontal="center" vertical="center" wrapText="1"/>
    </xf>
    <xf numFmtId="164" fontId="4" fillId="11" borderId="91" xfId="0" applyNumberFormat="1" applyFont="1" applyFill="1" applyBorder="1" applyAlignment="1">
      <alignment horizontal="center" vertical="center" wrapText="1"/>
    </xf>
    <xf numFmtId="164" fontId="4" fillId="11" borderId="49" xfId="0" applyNumberFormat="1" applyFont="1" applyFill="1" applyBorder="1" applyAlignment="1">
      <alignment horizontal="center" vertical="center" wrapText="1"/>
    </xf>
    <xf numFmtId="164" fontId="4" fillId="11" borderId="88" xfId="0" applyNumberFormat="1" applyFont="1" applyFill="1" applyBorder="1" applyAlignment="1">
      <alignment horizontal="center" vertical="center" wrapText="1"/>
    </xf>
    <xf numFmtId="164" fontId="4" fillId="11" borderId="89" xfId="0" applyNumberFormat="1" applyFont="1" applyFill="1" applyBorder="1" applyAlignment="1">
      <alignment horizontal="center" vertical="center" wrapText="1"/>
    </xf>
    <xf numFmtId="164" fontId="4" fillId="11" borderId="92" xfId="0" applyNumberFormat="1" applyFont="1" applyFill="1" applyBorder="1" applyAlignment="1">
      <alignment horizontal="center" vertical="center" wrapText="1"/>
    </xf>
    <xf numFmtId="164" fontId="4" fillId="11" borderId="29" xfId="0" applyNumberFormat="1" applyFont="1" applyFill="1" applyBorder="1" applyAlignment="1">
      <alignment horizontal="center" vertical="center"/>
    </xf>
    <xf numFmtId="164" fontId="9" fillId="11" borderId="29" xfId="0" applyNumberFormat="1" applyFont="1" applyFill="1" applyBorder="1" applyAlignment="1">
      <alignment horizontal="center" vertical="center" wrapText="1"/>
    </xf>
    <xf numFmtId="0" fontId="47" fillId="11" borderId="29" xfId="0" applyFont="1" applyFill="1" applyBorder="1" applyAlignment="1">
      <alignment horizontal="center" vertical="center" wrapText="1"/>
    </xf>
    <xf numFmtId="164" fontId="4" fillId="11" borderId="30" xfId="0" applyNumberFormat="1" applyFont="1" applyFill="1" applyBorder="1" applyAlignment="1">
      <alignment horizontal="center" vertical="center"/>
    </xf>
    <xf numFmtId="0" fontId="16" fillId="0" borderId="0" xfId="0" applyFont="1" applyAlignment="1">
      <alignment vertical="center" wrapText="1"/>
    </xf>
    <xf numFmtId="0" fontId="14" fillId="0" borderId="0" xfId="0" applyFont="1" applyAlignment="1">
      <alignment horizontal="center" vertical="center" wrapText="1"/>
    </xf>
    <xf numFmtId="0" fontId="65" fillId="0" borderId="0" xfId="0" applyFont="1" applyAlignment="1">
      <alignment vertical="center"/>
    </xf>
    <xf numFmtId="0" fontId="48" fillId="0" borderId="0" xfId="0" applyFont="1" applyAlignment="1">
      <alignment horizontal="center" vertical="center" wrapText="1"/>
    </xf>
    <xf numFmtId="0" fontId="51" fillId="0" borderId="0" xfId="0" applyFont="1" applyAlignment="1">
      <alignment horizontal="center" vertical="center" wrapText="1"/>
    </xf>
    <xf numFmtId="20" fontId="23" fillId="0" borderId="0" xfId="0" applyNumberFormat="1" applyFont="1" applyAlignment="1">
      <alignment vertical="center" wrapText="1"/>
    </xf>
    <xf numFmtId="164" fontId="0" fillId="0" borderId="0" xfId="0" applyNumberFormat="1"/>
    <xf numFmtId="164" fontId="65" fillId="0" borderId="0" xfId="0" applyNumberFormat="1" applyFont="1" applyAlignment="1">
      <alignment vertical="center"/>
    </xf>
    <xf numFmtId="0" fontId="22" fillId="12" borderId="0" xfId="0" applyFont="1" applyFill="1" applyAlignment="1">
      <alignment horizontal="left" vertical="center" wrapText="1"/>
    </xf>
    <xf numFmtId="9" fontId="22" fillId="12" borderId="0" xfId="1" applyFont="1" applyFill="1" applyBorder="1" applyAlignment="1">
      <alignment horizontal="left" vertical="center" wrapText="1"/>
    </xf>
    <xf numFmtId="7" fontId="14" fillId="0" borderId="0" xfId="0" applyNumberFormat="1" applyFont="1" applyAlignment="1">
      <alignment horizontal="right" vertical="center"/>
    </xf>
    <xf numFmtId="164" fontId="24" fillId="4" borderId="1" xfId="0" applyNumberFormat="1" applyFont="1" applyFill="1" applyBorder="1" applyAlignment="1">
      <alignment vertical="center" wrapText="1"/>
    </xf>
    <xf numFmtId="0" fontId="24" fillId="0" borderId="0" xfId="0" applyFont="1" applyAlignment="1">
      <alignment vertical="center" wrapText="1"/>
    </xf>
    <xf numFmtId="7" fontId="67" fillId="0" borderId="0" xfId="0" applyNumberFormat="1" applyFont="1" applyAlignment="1" applyProtection="1">
      <alignment vertical="center" wrapText="1"/>
      <protection hidden="1"/>
    </xf>
    <xf numFmtId="0" fontId="13" fillId="29" borderId="1" xfId="0" applyFont="1" applyFill="1" applyBorder="1" applyAlignment="1">
      <alignment horizontal="center" vertical="center" wrapText="1"/>
    </xf>
    <xf numFmtId="0" fontId="13" fillId="29" borderId="15" xfId="0" applyFont="1" applyFill="1" applyBorder="1" applyAlignment="1">
      <alignment horizontal="center" vertical="center" wrapText="1"/>
    </xf>
    <xf numFmtId="0" fontId="52" fillId="0" borderId="0" xfId="0" applyFont="1" applyAlignment="1">
      <alignment horizontal="center" vertical="center" wrapText="1"/>
    </xf>
    <xf numFmtId="164" fontId="0" fillId="0" borderId="0" xfId="0" applyNumberFormat="1" applyAlignment="1" applyProtection="1">
      <alignment vertical="center"/>
      <protection hidden="1"/>
    </xf>
    <xf numFmtId="0" fontId="8" fillId="0" borderId="0" xfId="6" applyAlignment="1">
      <alignment vertical="center"/>
    </xf>
    <xf numFmtId="9" fontId="24" fillId="0" borderId="0" xfId="1" applyFont="1" applyFill="1" applyBorder="1" applyAlignment="1">
      <alignment vertical="center" wrapText="1"/>
    </xf>
    <xf numFmtId="164" fontId="24" fillId="0" borderId="0" xfId="0" applyNumberFormat="1" applyFont="1" applyAlignment="1">
      <alignment vertical="center" wrapText="1"/>
    </xf>
    <xf numFmtId="0" fontId="18" fillId="0" borderId="0" xfId="0" applyFont="1" applyAlignment="1">
      <alignment vertical="center" wrapText="1"/>
    </xf>
    <xf numFmtId="0" fontId="24" fillId="11" borderId="96" xfId="0" applyFont="1" applyFill="1" applyBorder="1" applyAlignment="1">
      <alignment vertical="center" wrapText="1"/>
    </xf>
    <xf numFmtId="0" fontId="79" fillId="11" borderId="96" xfId="0" applyFont="1" applyFill="1" applyBorder="1" applyAlignment="1">
      <alignment horizontal="right" vertical="center" wrapText="1"/>
    </xf>
    <xf numFmtId="0" fontId="25" fillId="2" borderId="85" xfId="0" applyFont="1" applyFill="1" applyBorder="1" applyAlignment="1" applyProtection="1">
      <alignment horizontal="right" vertical="center" wrapText="1"/>
      <protection hidden="1"/>
    </xf>
    <xf numFmtId="9" fontId="63" fillId="4" borderId="1" xfId="1" applyFont="1" applyFill="1" applyBorder="1" applyAlignment="1">
      <alignment horizontal="center" vertical="center" wrapText="1"/>
    </xf>
    <xf numFmtId="164" fontId="63" fillId="4" borderId="29" xfId="0" applyNumberFormat="1" applyFont="1" applyFill="1" applyBorder="1" applyAlignment="1">
      <alignment horizontal="center" vertical="center" wrapText="1"/>
    </xf>
    <xf numFmtId="164" fontId="63" fillId="4" borderId="28" xfId="0" applyNumberFormat="1" applyFont="1" applyFill="1" applyBorder="1" applyAlignment="1">
      <alignment horizontal="center" vertical="center" wrapText="1"/>
    </xf>
    <xf numFmtId="0" fontId="23" fillId="8" borderId="65" xfId="0" applyFont="1" applyFill="1" applyBorder="1" applyAlignment="1">
      <alignment vertical="center" wrapText="1"/>
    </xf>
    <xf numFmtId="164" fontId="82" fillId="4" borderId="2" xfId="6" applyNumberFormat="1" applyFont="1" applyFill="1" applyBorder="1" applyAlignment="1">
      <alignment vertical="center"/>
    </xf>
    <xf numFmtId="0" fontId="83" fillId="8" borderId="35" xfId="0" applyFont="1" applyFill="1" applyBorder="1" applyAlignment="1">
      <alignment vertical="center" wrapText="1"/>
    </xf>
    <xf numFmtId="164" fontId="23" fillId="4" borderId="48" xfId="0" applyNumberFormat="1" applyFont="1" applyFill="1" applyBorder="1" applyAlignment="1">
      <alignment vertical="center"/>
    </xf>
    <xf numFmtId="0" fontId="83" fillId="8" borderId="65" xfId="0" applyFont="1" applyFill="1" applyBorder="1" applyAlignment="1">
      <alignment vertical="center" wrapText="1"/>
    </xf>
    <xf numFmtId="164" fontId="23" fillId="4" borderId="15" xfId="0" applyNumberFormat="1" applyFont="1" applyFill="1" applyBorder="1" applyAlignment="1">
      <alignment vertical="center" wrapText="1"/>
    </xf>
    <xf numFmtId="0" fontId="83" fillId="8" borderId="65" xfId="0" applyFont="1" applyFill="1" applyBorder="1" applyAlignment="1">
      <alignment vertical="center"/>
    </xf>
    <xf numFmtId="0" fontId="82" fillId="0" borderId="0" xfId="0" applyFont="1" applyAlignment="1">
      <alignment vertical="center"/>
    </xf>
    <xf numFmtId="20" fontId="23" fillId="10" borderId="16" xfId="0" applyNumberFormat="1" applyFont="1" applyFill="1" applyBorder="1" applyAlignment="1">
      <alignment horizontal="center" vertical="center" wrapText="1"/>
    </xf>
    <xf numFmtId="164" fontId="23" fillId="10" borderId="1" xfId="0" applyNumberFormat="1" applyFont="1" applyFill="1" applyBorder="1" applyAlignment="1">
      <alignment horizontal="center" vertical="center" wrapText="1"/>
    </xf>
    <xf numFmtId="20" fontId="23" fillId="10" borderId="2" xfId="0" applyNumberFormat="1" applyFont="1" applyFill="1" applyBorder="1" applyAlignment="1">
      <alignment horizontal="center" vertical="center" wrapText="1"/>
    </xf>
    <xf numFmtId="164" fontId="82" fillId="4" borderId="28" xfId="0" applyNumberFormat="1" applyFont="1" applyFill="1" applyBorder="1" applyAlignment="1">
      <alignment horizontal="center" vertical="center" wrapText="1"/>
    </xf>
    <xf numFmtId="164" fontId="82" fillId="4" borderId="29" xfId="0" applyNumberFormat="1" applyFont="1" applyFill="1" applyBorder="1" applyAlignment="1">
      <alignment horizontal="center" vertical="center" wrapText="1"/>
    </xf>
    <xf numFmtId="7" fontId="23" fillId="4" borderId="49" xfId="0" applyNumberFormat="1" applyFont="1" applyFill="1" applyBorder="1" applyAlignment="1">
      <alignment horizontal="center" vertical="center"/>
    </xf>
    <xf numFmtId="164" fontId="24" fillId="3" borderId="50" xfId="0" applyNumberFormat="1" applyFont="1" applyFill="1" applyBorder="1" applyAlignment="1">
      <alignment horizontal="right" vertical="center"/>
    </xf>
    <xf numFmtId="9" fontId="24" fillId="3" borderId="68" xfId="1" applyFont="1" applyFill="1" applyBorder="1" applyAlignment="1">
      <alignment horizontal="center" vertical="center"/>
    </xf>
    <xf numFmtId="0" fontId="23" fillId="8" borderId="66" xfId="0" applyFont="1" applyFill="1" applyBorder="1" applyAlignment="1">
      <alignment vertical="center" wrapText="1"/>
    </xf>
    <xf numFmtId="164" fontId="82" fillId="4" borderId="52" xfId="6" applyNumberFormat="1" applyFont="1" applyFill="1" applyBorder="1" applyAlignment="1">
      <alignment vertical="center"/>
    </xf>
    <xf numFmtId="164" fontId="23" fillId="4" borderId="15" xfId="0" applyNumberFormat="1" applyFont="1" applyFill="1" applyBorder="1" applyAlignment="1">
      <alignment vertical="center"/>
    </xf>
    <xf numFmtId="7" fontId="24" fillId="4" borderId="49" xfId="0" applyNumberFormat="1" applyFont="1" applyFill="1" applyBorder="1" applyAlignment="1">
      <alignment horizontal="center" vertical="center"/>
    </xf>
    <xf numFmtId="164" fontId="16" fillId="4" borderId="80" xfId="0" applyNumberFormat="1" applyFont="1" applyFill="1" applyBorder="1" applyAlignment="1">
      <alignment horizontal="center" vertical="center" wrapText="1"/>
    </xf>
    <xf numFmtId="164" fontId="63" fillId="4" borderId="14" xfId="1" applyNumberFormat="1" applyFont="1" applyFill="1" applyBorder="1" applyAlignment="1" applyProtection="1">
      <alignment horizontal="center" vertical="center"/>
    </xf>
    <xf numFmtId="164" fontId="63" fillId="4" borderId="14" xfId="1" applyNumberFormat="1" applyFont="1" applyFill="1" applyBorder="1" applyAlignment="1" applyProtection="1">
      <alignment horizontal="center" vertical="center"/>
      <protection hidden="1"/>
    </xf>
    <xf numFmtId="10" fontId="63" fillId="4" borderId="14" xfId="1" applyNumberFormat="1" applyFont="1" applyFill="1" applyBorder="1" applyAlignment="1" applyProtection="1">
      <alignment horizontal="center" vertical="center"/>
      <protection hidden="1"/>
    </xf>
    <xf numFmtId="49" fontId="78" fillId="0" borderId="65" xfId="0" applyNumberFormat="1" applyFont="1" applyBorder="1" applyAlignment="1" applyProtection="1">
      <alignment horizontal="center" vertical="center" wrapText="1"/>
      <protection locked="0"/>
    </xf>
    <xf numFmtId="0" fontId="23" fillId="0" borderId="0" xfId="0" applyFont="1" applyAlignment="1">
      <alignment horizontal="center" vertical="center" wrapText="1"/>
    </xf>
    <xf numFmtId="0" fontId="47" fillId="0" borderId="0" xfId="0" applyFont="1" applyAlignment="1">
      <alignment horizontal="center" vertical="center" wrapText="1"/>
    </xf>
    <xf numFmtId="0" fontId="4" fillId="0" borderId="0" xfId="0" applyFont="1" applyAlignment="1">
      <alignment horizontal="center" vertical="center" wrapText="1"/>
    </xf>
    <xf numFmtId="7" fontId="89" fillId="0" borderId="0" xfId="0" applyNumberFormat="1" applyFont="1" applyAlignment="1" applyProtection="1">
      <alignment vertical="center" wrapText="1"/>
      <protection hidden="1"/>
    </xf>
    <xf numFmtId="7" fontId="88" fillId="0" borderId="0" xfId="0" applyNumberFormat="1" applyFont="1" applyAlignment="1" applyProtection="1">
      <alignment vertical="center" wrapText="1"/>
      <protection hidden="1"/>
    </xf>
    <xf numFmtId="0" fontId="12" fillId="0" borderId="0" xfId="0" applyFont="1" applyAlignment="1">
      <alignment vertical="center" wrapText="1"/>
    </xf>
    <xf numFmtId="0" fontId="91" fillId="11" borderId="47" xfId="0" applyFont="1" applyFill="1" applyBorder="1" applyAlignment="1">
      <alignment horizontal="center" vertical="center" wrapText="1"/>
    </xf>
    <xf numFmtId="0" fontId="4" fillId="10" borderId="98" xfId="0" applyFont="1" applyFill="1" applyBorder="1" applyAlignment="1">
      <alignment horizontal="center" vertical="center" wrapText="1"/>
    </xf>
    <xf numFmtId="0" fontId="4" fillId="8" borderId="18" xfId="0" applyFont="1" applyFill="1" applyBorder="1" applyAlignment="1">
      <alignment horizontal="center" vertical="center" wrapText="1"/>
    </xf>
    <xf numFmtId="0" fontId="4" fillId="8" borderId="70" xfId="0" applyFont="1" applyFill="1" applyBorder="1" applyAlignment="1">
      <alignment horizontal="center" vertical="center" wrapText="1"/>
    </xf>
    <xf numFmtId="0" fontId="4" fillId="8" borderId="19"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7" fillId="11" borderId="14" xfId="0" applyFont="1" applyFill="1" applyBorder="1" applyAlignment="1">
      <alignment horizontal="center" vertical="center" wrapText="1"/>
    </xf>
    <xf numFmtId="0" fontId="47" fillId="10" borderId="14" xfId="0" applyFont="1" applyFill="1" applyBorder="1" applyAlignment="1">
      <alignment horizontal="center" vertical="center" wrapText="1"/>
    </xf>
    <xf numFmtId="0" fontId="47" fillId="9" borderId="72" xfId="0" applyFont="1" applyFill="1" applyBorder="1" applyAlignment="1">
      <alignment horizontal="center" vertical="center" wrapText="1"/>
    </xf>
    <xf numFmtId="0" fontId="47" fillId="9" borderId="73" xfId="0" applyFont="1" applyFill="1" applyBorder="1" applyAlignment="1">
      <alignment horizontal="center" vertical="center" wrapText="1"/>
    </xf>
    <xf numFmtId="0" fontId="47" fillId="9" borderId="74" xfId="0" applyFont="1" applyFill="1" applyBorder="1" applyAlignment="1">
      <alignment horizontal="center" vertical="center" wrapText="1"/>
    </xf>
    <xf numFmtId="0" fontId="47" fillId="9" borderId="75" xfId="0" applyFont="1" applyFill="1" applyBorder="1" applyAlignment="1">
      <alignment horizontal="center" vertical="center" wrapText="1"/>
    </xf>
    <xf numFmtId="0" fontId="47" fillId="29" borderId="14" xfId="0" applyFont="1" applyFill="1" applyBorder="1" applyAlignment="1">
      <alignment horizontal="center" vertical="center" wrapText="1"/>
    </xf>
    <xf numFmtId="0" fontId="47" fillId="29" borderId="32" xfId="0" applyFont="1" applyFill="1" applyBorder="1" applyAlignment="1">
      <alignment horizontal="center" vertical="center" wrapText="1"/>
    </xf>
    <xf numFmtId="0" fontId="47" fillId="37" borderId="14" xfId="0" applyFont="1" applyFill="1" applyBorder="1" applyAlignment="1">
      <alignment horizontal="center" vertical="center" wrapText="1"/>
    </xf>
    <xf numFmtId="0" fontId="47" fillId="10" borderId="32" xfId="0" applyFont="1" applyFill="1" applyBorder="1" applyAlignment="1">
      <alignment horizontal="center" vertical="center" wrapText="1"/>
    </xf>
    <xf numFmtId="0" fontId="47" fillId="11" borderId="28" xfId="0" applyFont="1" applyFill="1" applyBorder="1" applyAlignment="1">
      <alignment horizontal="center" vertical="center"/>
    </xf>
    <xf numFmtId="49" fontId="13" fillId="11" borderId="30" xfId="0" applyNumberFormat="1" applyFont="1" applyFill="1" applyBorder="1" applyAlignment="1">
      <alignment horizontal="center" vertical="center" wrapText="1"/>
    </xf>
    <xf numFmtId="164" fontId="47" fillId="4" borderId="33" xfId="0" applyNumberFormat="1" applyFont="1" applyFill="1" applyBorder="1" applyAlignment="1">
      <alignment horizontal="center" vertical="center"/>
    </xf>
    <xf numFmtId="164" fontId="47" fillId="4" borderId="29" xfId="0" applyNumberFormat="1" applyFont="1" applyFill="1" applyBorder="1" applyAlignment="1">
      <alignment horizontal="center" vertical="center"/>
    </xf>
    <xf numFmtId="164" fontId="2" fillId="4" borderId="49" xfId="0" applyNumberFormat="1" applyFont="1" applyFill="1" applyBorder="1" applyAlignment="1">
      <alignment horizontal="center" vertical="center"/>
    </xf>
    <xf numFmtId="0" fontId="24" fillId="3" borderId="22" xfId="0" applyFont="1" applyFill="1" applyBorder="1" applyAlignment="1">
      <alignment horizontal="center" vertical="center" wrapText="1"/>
    </xf>
    <xf numFmtId="9" fontId="24" fillId="3" borderId="78" xfId="1" applyFont="1" applyFill="1" applyBorder="1" applyAlignment="1">
      <alignment vertical="center"/>
    </xf>
    <xf numFmtId="9" fontId="24" fillId="0" borderId="0" xfId="1" applyFont="1" applyFill="1" applyBorder="1" applyAlignment="1">
      <alignment vertical="center"/>
    </xf>
    <xf numFmtId="164" fontId="82" fillId="0" borderId="0" xfId="0" applyNumberFormat="1" applyFont="1" applyAlignment="1">
      <alignment vertical="center" wrapText="1"/>
    </xf>
    <xf numFmtId="20" fontId="70" fillId="0" borderId="0" xfId="0" applyNumberFormat="1" applyFont="1" applyAlignment="1">
      <alignment vertical="center" wrapText="1"/>
    </xf>
    <xf numFmtId="0" fontId="90" fillId="34" borderId="26" xfId="0" applyFont="1" applyFill="1" applyBorder="1" applyAlignment="1">
      <alignment horizontal="center" vertical="center" wrapText="1"/>
    </xf>
    <xf numFmtId="0" fontId="90" fillId="34" borderId="70" xfId="0" applyFont="1" applyFill="1" applyBorder="1" applyAlignment="1">
      <alignment horizontal="center" vertical="center" wrapText="1"/>
    </xf>
    <xf numFmtId="0" fontId="90" fillId="34" borderId="19" xfId="0" applyFont="1" applyFill="1" applyBorder="1" applyAlignment="1">
      <alignment horizontal="center" vertical="center" wrapText="1"/>
    </xf>
    <xf numFmtId="0" fontId="84" fillId="10" borderId="45" xfId="0" applyFont="1" applyFill="1" applyBorder="1" applyAlignment="1">
      <alignment horizontal="center" vertical="center" wrapText="1"/>
    </xf>
    <xf numFmtId="0" fontId="84" fillId="10" borderId="48" xfId="0" applyFont="1" applyFill="1" applyBorder="1" applyAlignment="1">
      <alignment horizontal="center" vertical="center" wrapText="1"/>
    </xf>
    <xf numFmtId="0" fontId="84" fillId="10" borderId="47" xfId="0" applyFont="1" applyFill="1" applyBorder="1" applyAlignment="1">
      <alignment horizontal="center" vertical="center" wrapText="1"/>
    </xf>
    <xf numFmtId="0" fontId="85" fillId="10" borderId="29" xfId="0" applyFont="1" applyFill="1" applyBorder="1" applyAlignment="1">
      <alignment horizontal="center" vertical="center" wrapText="1"/>
    </xf>
    <xf numFmtId="49" fontId="78" fillId="8" borderId="22" xfId="0" applyNumberFormat="1" applyFont="1" applyFill="1" applyBorder="1" applyAlignment="1" applyProtection="1">
      <alignment horizontal="center" vertical="center" wrapText="1"/>
      <protection locked="0"/>
    </xf>
    <xf numFmtId="164" fontId="63" fillId="4" borderId="50" xfId="1" applyNumberFormat="1" applyFont="1" applyFill="1" applyBorder="1" applyAlignment="1">
      <alignment horizontal="center" vertical="center"/>
    </xf>
    <xf numFmtId="10" fontId="63" fillId="4" borderId="50" xfId="1" applyNumberFormat="1" applyFont="1" applyFill="1" applyBorder="1" applyAlignment="1">
      <alignment horizontal="center" vertical="center"/>
    </xf>
    <xf numFmtId="10" fontId="63" fillId="4" borderId="50" xfId="1" applyNumberFormat="1" applyFont="1" applyFill="1" applyBorder="1" applyAlignment="1" applyProtection="1">
      <alignment horizontal="center" vertical="center"/>
      <protection locked="0"/>
    </xf>
    <xf numFmtId="164" fontId="63" fillId="4" borderId="71" xfId="0" applyNumberFormat="1" applyFont="1" applyFill="1" applyBorder="1" applyAlignment="1">
      <alignment vertical="center"/>
    </xf>
    <xf numFmtId="9" fontId="63" fillId="4" borderId="50" xfId="1" applyFont="1" applyFill="1" applyBorder="1" applyAlignment="1">
      <alignment horizontal="center" vertical="center"/>
    </xf>
    <xf numFmtId="0" fontId="63" fillId="4" borderId="68" xfId="0" applyFont="1" applyFill="1" applyBorder="1" applyAlignment="1">
      <alignment horizontal="center" vertical="center"/>
    </xf>
    <xf numFmtId="164" fontId="63" fillId="4" borderId="26" xfId="0" applyNumberFormat="1" applyFont="1" applyFill="1" applyBorder="1" applyAlignment="1">
      <alignment vertical="center"/>
    </xf>
    <xf numFmtId="164" fontId="63" fillId="4" borderId="18" xfId="1" applyNumberFormat="1" applyFont="1" applyFill="1" applyBorder="1" applyAlignment="1">
      <alignment horizontal="right" vertical="center"/>
    </xf>
    <xf numFmtId="164" fontId="63" fillId="4" borderId="18" xfId="0" applyNumberFormat="1" applyFont="1" applyFill="1" applyBorder="1" applyAlignment="1">
      <alignment vertical="center"/>
    </xf>
    <xf numFmtId="9" fontId="63" fillId="4" borderId="19" xfId="1" applyFont="1" applyFill="1" applyBorder="1" applyAlignment="1">
      <alignment horizontal="center" vertical="center"/>
    </xf>
    <xf numFmtId="9" fontId="24" fillId="4" borderId="97" xfId="1" applyFont="1" applyFill="1" applyBorder="1" applyAlignment="1">
      <alignment vertical="center" wrapText="1"/>
    </xf>
    <xf numFmtId="164" fontId="24" fillId="4" borderId="97" xfId="0" applyNumberFormat="1" applyFont="1" applyFill="1" applyBorder="1" applyAlignment="1">
      <alignment vertical="center" wrapText="1"/>
    </xf>
    <xf numFmtId="164" fontId="79" fillId="4" borderId="97" xfId="0" applyNumberFormat="1" applyFont="1" applyFill="1" applyBorder="1" applyAlignment="1">
      <alignment vertical="center" wrapText="1"/>
    </xf>
    <xf numFmtId="164" fontId="24" fillId="2" borderId="86" xfId="0" applyNumberFormat="1" applyFont="1" applyFill="1" applyBorder="1" applyAlignment="1">
      <alignment vertical="center" wrapText="1"/>
    </xf>
    <xf numFmtId="20" fontId="23" fillId="8" borderId="2" xfId="0" applyNumberFormat="1" applyFont="1" applyFill="1" applyBorder="1" applyAlignment="1">
      <alignment horizontal="center" vertical="center" wrapText="1"/>
    </xf>
    <xf numFmtId="164" fontId="82" fillId="4" borderId="49" xfId="0" applyNumberFormat="1" applyFont="1" applyFill="1" applyBorder="1" applyAlignment="1">
      <alignment vertical="center" wrapText="1"/>
    </xf>
    <xf numFmtId="0" fontId="76" fillId="0" borderId="0" xfId="0" applyFont="1" applyAlignment="1">
      <alignment vertical="center" wrapText="1"/>
    </xf>
    <xf numFmtId="0" fontId="74" fillId="0" borderId="0" xfId="0" applyFont="1" applyAlignment="1" applyProtection="1">
      <alignment horizontal="center" vertical="center"/>
      <protection hidden="1"/>
    </xf>
    <xf numFmtId="20" fontId="23" fillId="34" borderId="5" xfId="0" applyNumberFormat="1" applyFont="1" applyFill="1" applyBorder="1" applyAlignment="1">
      <alignment horizontal="center" vertical="center" wrapText="1"/>
    </xf>
    <xf numFmtId="0" fontId="92" fillId="10" borderId="29" xfId="0" applyFont="1" applyFill="1" applyBorder="1" applyAlignment="1">
      <alignment horizontal="center" vertical="center" wrapText="1"/>
    </xf>
    <xf numFmtId="0" fontId="92" fillId="10" borderId="28" xfId="0" applyFont="1" applyFill="1" applyBorder="1" applyAlignment="1">
      <alignment horizontal="center" vertical="center" wrapText="1"/>
    </xf>
    <xf numFmtId="0" fontId="93" fillId="10" borderId="30" xfId="0" applyFont="1" applyFill="1" applyBorder="1" applyAlignment="1">
      <alignment horizontal="center" vertical="center" wrapText="1"/>
    </xf>
    <xf numFmtId="0" fontId="80" fillId="10" borderId="31" xfId="0" applyFont="1" applyFill="1" applyBorder="1" applyAlignment="1">
      <alignment horizontal="center" vertical="center" wrapText="1"/>
    </xf>
    <xf numFmtId="0" fontId="81" fillId="10" borderId="17" xfId="0" applyFont="1" applyFill="1" applyBorder="1" applyAlignment="1">
      <alignment horizontal="center" vertical="center" wrapText="1"/>
    </xf>
    <xf numFmtId="0" fontId="95" fillId="10" borderId="29" xfId="0" applyFont="1" applyFill="1" applyBorder="1" applyAlignment="1">
      <alignment horizontal="center" vertical="center" wrapText="1"/>
    </xf>
    <xf numFmtId="164" fontId="63" fillId="4" borderId="25" xfId="101" applyNumberFormat="1" applyFont="1" applyFill="1" applyBorder="1" applyAlignment="1">
      <alignment horizontal="center" vertical="center"/>
    </xf>
    <xf numFmtId="164" fontId="24" fillId="3" borderId="1" xfId="1" applyNumberFormat="1" applyFont="1" applyFill="1" applyBorder="1" applyAlignment="1">
      <alignment vertical="center"/>
    </xf>
    <xf numFmtId="0" fontId="8" fillId="0" borderId="0" xfId="6"/>
    <xf numFmtId="0" fontId="80" fillId="41" borderId="15" xfId="0" applyFont="1" applyFill="1" applyBorder="1" applyAlignment="1">
      <alignment horizontal="center" vertical="center" wrapText="1"/>
    </xf>
    <xf numFmtId="0" fontId="80" fillId="10" borderId="15" xfId="0" applyFont="1" applyFill="1" applyBorder="1" applyAlignment="1">
      <alignment horizontal="center" vertical="center" wrapText="1"/>
    </xf>
    <xf numFmtId="0" fontId="60" fillId="0" borderId="0" xfId="0" applyFont="1" applyAlignment="1">
      <alignment vertical="center" wrapText="1"/>
    </xf>
    <xf numFmtId="20" fontId="23" fillId="29" borderId="47" xfId="0" applyNumberFormat="1" applyFont="1" applyFill="1" applyBorder="1" applyAlignment="1">
      <alignment horizontal="center" vertical="center" wrapText="1"/>
    </xf>
    <xf numFmtId="20" fontId="23" fillId="29" borderId="48" xfId="0" applyNumberFormat="1" applyFont="1" applyFill="1" applyBorder="1" applyAlignment="1">
      <alignment horizontal="center" vertical="center" wrapText="1"/>
    </xf>
    <xf numFmtId="164" fontId="82" fillId="0" borderId="16" xfId="0" applyNumberFormat="1" applyFont="1" applyBorder="1" applyAlignment="1" applyProtection="1">
      <alignment horizontal="center" vertical="center"/>
      <protection locked="0"/>
    </xf>
    <xf numFmtId="0" fontId="82" fillId="0" borderId="1" xfId="0" applyFont="1" applyBorder="1" applyAlignment="1" applyProtection="1">
      <alignment horizontal="center" vertical="center"/>
      <protection locked="0"/>
    </xf>
    <xf numFmtId="0" fontId="23" fillId="0" borderId="15" xfId="0" applyFont="1" applyBorder="1" applyAlignment="1" applyProtection="1">
      <alignment horizontal="center" vertical="center"/>
      <protection locked="0"/>
    </xf>
    <xf numFmtId="164" fontId="82" fillId="0" borderId="28" xfId="0" applyNumberFormat="1" applyFont="1" applyBorder="1" applyAlignment="1" applyProtection="1">
      <alignment horizontal="center" vertical="center"/>
      <protection locked="0"/>
    </xf>
    <xf numFmtId="0" fontId="82" fillId="0" borderId="29" xfId="0" applyFont="1" applyBorder="1" applyAlignment="1" applyProtection="1">
      <alignment horizontal="center" vertical="center"/>
      <protection locked="0"/>
    </xf>
    <xf numFmtId="0" fontId="23" fillId="0" borderId="30" xfId="0" applyFont="1" applyBorder="1" applyAlignment="1" applyProtection="1">
      <alignment horizontal="center" vertical="center"/>
      <protection locked="0"/>
    </xf>
    <xf numFmtId="8" fontId="97" fillId="40" borderId="98" xfId="0" applyNumberFormat="1" applyFont="1" applyFill="1" applyBorder="1" applyAlignment="1">
      <alignment horizontal="center" vertical="center"/>
    </xf>
    <xf numFmtId="0" fontId="80" fillId="10" borderId="47" xfId="0" applyFont="1" applyFill="1" applyBorder="1" applyAlignment="1">
      <alignment horizontal="center" vertical="center" wrapText="1"/>
    </xf>
    <xf numFmtId="0" fontId="23" fillId="0" borderId="2" xfId="0" applyFont="1" applyBorder="1" applyAlignment="1" applyProtection="1">
      <alignment horizontal="center" vertical="center"/>
      <protection locked="0"/>
    </xf>
    <xf numFmtId="0" fontId="23" fillId="0" borderId="49" xfId="0" applyFont="1" applyBorder="1" applyAlignment="1" applyProtection="1">
      <alignment horizontal="center" vertical="center"/>
      <protection locked="0"/>
    </xf>
    <xf numFmtId="0" fontId="93" fillId="10" borderId="103" xfId="0" applyFont="1" applyFill="1" applyBorder="1" applyAlignment="1">
      <alignment horizontal="center" vertical="center" wrapText="1"/>
    </xf>
    <xf numFmtId="9" fontId="63" fillId="4" borderId="14" xfId="1" applyFont="1" applyFill="1" applyBorder="1" applyAlignment="1" applyProtection="1">
      <alignment horizontal="center" vertical="center"/>
      <protection locked="0"/>
    </xf>
    <xf numFmtId="9" fontId="63" fillId="6" borderId="29" xfId="1" applyFont="1" applyFill="1" applyBorder="1" applyAlignment="1" applyProtection="1">
      <alignment horizontal="center" vertical="center"/>
      <protection locked="0"/>
    </xf>
    <xf numFmtId="0" fontId="84" fillId="10" borderId="69" xfId="0" applyFont="1" applyFill="1" applyBorder="1" applyAlignment="1">
      <alignment horizontal="center" vertical="center" wrapText="1"/>
    </xf>
    <xf numFmtId="0" fontId="92" fillId="10" borderId="49" xfId="0" applyFont="1" applyFill="1" applyBorder="1" applyAlignment="1">
      <alignment horizontal="center" vertical="center" wrapText="1"/>
    </xf>
    <xf numFmtId="7" fontId="63" fillId="4" borderId="78" xfId="0" applyNumberFormat="1" applyFont="1" applyFill="1" applyBorder="1" applyAlignment="1">
      <alignment horizontal="center" vertical="center"/>
    </xf>
    <xf numFmtId="164" fontId="24" fillId="3" borderId="4" xfId="1" applyNumberFormat="1" applyFont="1" applyFill="1" applyBorder="1" applyAlignment="1">
      <alignment vertical="center"/>
    </xf>
    <xf numFmtId="0" fontId="85" fillId="10" borderId="49" xfId="0" applyFont="1" applyFill="1" applyBorder="1" applyAlignment="1">
      <alignment horizontal="center" vertical="center" wrapText="1"/>
    </xf>
    <xf numFmtId="7" fontId="63" fillId="4" borderId="5" xfId="0" applyNumberFormat="1" applyFont="1" applyFill="1" applyBorder="1" applyAlignment="1">
      <alignment horizontal="center" vertical="center"/>
    </xf>
    <xf numFmtId="164" fontId="24" fillId="3" borderId="22" xfId="1" applyNumberFormat="1" applyFont="1" applyFill="1" applyBorder="1" applyAlignment="1">
      <alignment vertical="center"/>
    </xf>
    <xf numFmtId="164" fontId="82" fillId="6" borderId="0" xfId="6" applyNumberFormat="1" applyFont="1" applyFill="1" applyBorder="1" applyAlignment="1">
      <alignment vertical="center"/>
    </xf>
    <xf numFmtId="0" fontId="83" fillId="6" borderId="0" xfId="0" applyFont="1" applyFill="1" applyAlignment="1">
      <alignment vertical="center" wrapText="1"/>
    </xf>
    <xf numFmtId="164" fontId="23" fillId="6" borderId="0" xfId="0" applyNumberFormat="1" applyFont="1" applyFill="1" applyAlignment="1">
      <alignment vertical="center"/>
    </xf>
    <xf numFmtId="164" fontId="23" fillId="6" borderId="0" xfId="0" applyNumberFormat="1" applyFont="1" applyFill="1" applyAlignment="1">
      <alignment vertical="center" wrapText="1"/>
    </xf>
    <xf numFmtId="0" fontId="83" fillId="6" borderId="0" xfId="0" applyFont="1" applyFill="1" applyAlignment="1">
      <alignment vertical="center"/>
    </xf>
    <xf numFmtId="0" fontId="82" fillId="6" borderId="0" xfId="0" applyFont="1" applyFill="1" applyAlignment="1">
      <alignment vertical="center"/>
    </xf>
    <xf numFmtId="0" fontId="15" fillId="6" borderId="0" xfId="0" applyFont="1" applyFill="1"/>
    <xf numFmtId="0" fontId="76" fillId="39" borderId="0" xfId="0" applyFont="1" applyFill="1" applyAlignment="1">
      <alignment horizontal="center" vertical="center" wrapText="1"/>
    </xf>
    <xf numFmtId="0" fontId="64" fillId="42" borderId="0" xfId="0" applyFont="1" applyFill="1" applyAlignment="1">
      <alignment horizontal="left" vertical="center"/>
    </xf>
    <xf numFmtId="0" fontId="64" fillId="0" borderId="0" xfId="0" applyFont="1" applyAlignment="1">
      <alignment horizontal="left" vertical="center" wrapText="1"/>
    </xf>
    <xf numFmtId="0" fontId="64" fillId="0" borderId="0" xfId="0" applyFont="1" applyAlignment="1">
      <alignment horizontal="left" vertical="center"/>
    </xf>
    <xf numFmtId="0" fontId="15" fillId="0" borderId="107" xfId="0" applyFont="1" applyBorder="1"/>
    <xf numFmtId="0" fontId="8" fillId="0" borderId="0" xfId="6" quotePrefix="1" applyFill="1" applyAlignment="1">
      <alignment vertical="center"/>
    </xf>
    <xf numFmtId="0" fontId="15" fillId="0" borderId="108" xfId="0" applyFont="1" applyBorder="1"/>
    <xf numFmtId="20" fontId="23" fillId="29" borderId="116" xfId="0" applyNumberFormat="1" applyFont="1" applyFill="1" applyBorder="1" applyAlignment="1">
      <alignment horizontal="center" vertical="center" wrapText="1"/>
    </xf>
    <xf numFmtId="20" fontId="23" fillId="29" borderId="117" xfId="0" applyNumberFormat="1" applyFont="1" applyFill="1" applyBorder="1" applyAlignment="1">
      <alignment horizontal="center" vertical="center" wrapText="1"/>
    </xf>
    <xf numFmtId="20" fontId="23" fillId="29" borderId="1" xfId="0" applyNumberFormat="1" applyFont="1" applyFill="1" applyBorder="1" applyAlignment="1">
      <alignment horizontal="center" vertical="center" wrapText="1"/>
    </xf>
    <xf numFmtId="20" fontId="23" fillId="29" borderId="118" xfId="0" applyNumberFormat="1" applyFont="1" applyFill="1" applyBorder="1" applyAlignment="1">
      <alignment horizontal="center" vertical="center" wrapText="1"/>
    </xf>
    <xf numFmtId="20" fontId="23" fillId="9" borderId="117" xfId="0" applyNumberFormat="1" applyFont="1" applyFill="1" applyBorder="1" applyAlignment="1">
      <alignment horizontal="center" vertical="center" wrapText="1"/>
    </xf>
    <xf numFmtId="164" fontId="23" fillId="9" borderId="1" xfId="0" applyNumberFormat="1" applyFont="1" applyFill="1" applyBorder="1" applyAlignment="1">
      <alignment horizontal="center" vertical="center" wrapText="1"/>
    </xf>
    <xf numFmtId="20" fontId="23" fillId="9" borderId="1" xfId="0" applyNumberFormat="1" applyFont="1" applyFill="1" applyBorder="1" applyAlignment="1">
      <alignment horizontal="center" vertical="center" wrapText="1"/>
    </xf>
    <xf numFmtId="20" fontId="23" fillId="9" borderId="15" xfId="0" applyNumberFormat="1" applyFont="1" applyFill="1" applyBorder="1" applyAlignment="1">
      <alignment horizontal="center" vertical="center" wrapText="1"/>
    </xf>
    <xf numFmtId="20" fontId="23" fillId="9" borderId="16" xfId="0" applyNumberFormat="1" applyFont="1" applyFill="1" applyBorder="1" applyAlignment="1">
      <alignment horizontal="center" vertical="center" wrapText="1"/>
    </xf>
    <xf numFmtId="164" fontId="23" fillId="9" borderId="118" xfId="0" applyNumberFormat="1" applyFont="1" applyFill="1" applyBorder="1" applyAlignment="1">
      <alignment horizontal="center" vertical="center" wrapText="1"/>
    </xf>
    <xf numFmtId="164" fontId="23" fillId="9" borderId="117" xfId="0" applyNumberFormat="1" applyFont="1" applyFill="1" applyBorder="1" applyAlignment="1">
      <alignment horizontal="center" vertical="center" wrapText="1"/>
    </xf>
    <xf numFmtId="20" fontId="23" fillId="9" borderId="118" xfId="0" applyNumberFormat="1" applyFont="1" applyFill="1" applyBorder="1" applyAlignment="1">
      <alignment horizontal="center" vertical="center" wrapText="1"/>
    </xf>
    <xf numFmtId="164" fontId="82" fillId="4" borderId="119" xfId="0" applyNumberFormat="1" applyFont="1" applyFill="1" applyBorder="1" applyAlignment="1">
      <alignment horizontal="center" vertical="center" wrapText="1"/>
    </xf>
    <xf numFmtId="164" fontId="82" fillId="4" borderId="121" xfId="0" applyNumberFormat="1" applyFont="1" applyFill="1" applyBorder="1" applyAlignment="1">
      <alignment horizontal="center" vertical="center" wrapText="1"/>
    </xf>
    <xf numFmtId="164" fontId="55" fillId="4" borderId="122" xfId="0" applyNumberFormat="1" applyFont="1" applyFill="1" applyBorder="1" applyAlignment="1">
      <alignment horizontal="center" vertical="center" wrapText="1"/>
    </xf>
    <xf numFmtId="9" fontId="23" fillId="4" borderId="120" xfId="0" applyNumberFormat="1" applyFont="1" applyFill="1" applyBorder="1" applyAlignment="1">
      <alignment horizontal="center" vertical="center"/>
    </xf>
    <xf numFmtId="164" fontId="23" fillId="4" borderId="120" xfId="0" applyNumberFormat="1" applyFont="1" applyFill="1" applyBorder="1" applyAlignment="1">
      <alignment horizontal="center" vertical="center" wrapText="1"/>
    </xf>
    <xf numFmtId="164" fontId="23" fillId="4" borderId="122" xfId="0" applyNumberFormat="1" applyFont="1" applyFill="1" applyBorder="1" applyAlignment="1">
      <alignment horizontal="center" vertical="center" wrapText="1"/>
    </xf>
    <xf numFmtId="0" fontId="15" fillId="0" borderId="123" xfId="0" applyFont="1" applyBorder="1"/>
    <xf numFmtId="0" fontId="15" fillId="0" borderId="124" xfId="0" applyFont="1" applyBorder="1"/>
    <xf numFmtId="164" fontId="82" fillId="0" borderId="124" xfId="0" applyNumberFormat="1" applyFont="1" applyBorder="1" applyAlignment="1">
      <alignment horizontal="center" vertical="center" wrapText="1"/>
    </xf>
    <xf numFmtId="7" fontId="23" fillId="0" borderId="124" xfId="0" applyNumberFormat="1" applyFont="1" applyBorder="1" applyAlignment="1">
      <alignment horizontal="center" vertical="center"/>
    </xf>
    <xf numFmtId="164" fontId="55" fillId="0" borderId="124" xfId="0" applyNumberFormat="1" applyFont="1" applyBorder="1" applyAlignment="1">
      <alignment horizontal="center" vertical="center" wrapText="1"/>
    </xf>
    <xf numFmtId="9" fontId="23" fillId="0" borderId="124" xfId="0" applyNumberFormat="1" applyFont="1" applyBorder="1" applyAlignment="1">
      <alignment horizontal="center" vertical="center"/>
    </xf>
    <xf numFmtId="164" fontId="23" fillId="0" borderId="124" xfId="0" applyNumberFormat="1" applyFont="1" applyBorder="1" applyAlignment="1">
      <alignment horizontal="center" vertical="center" wrapText="1"/>
    </xf>
    <xf numFmtId="0" fontId="15" fillId="0" borderId="125" xfId="0" applyFont="1" applyBorder="1"/>
    <xf numFmtId="0" fontId="67" fillId="43" borderId="0" xfId="0" applyFont="1" applyFill="1" applyAlignment="1">
      <alignment horizontal="center" vertical="center" wrapText="1"/>
    </xf>
    <xf numFmtId="0" fontId="0" fillId="0" borderId="108" xfId="0" applyBorder="1"/>
    <xf numFmtId="0" fontId="80" fillId="29" borderId="47" xfId="0" applyFont="1" applyFill="1" applyBorder="1" applyAlignment="1">
      <alignment horizontal="center" vertical="center" wrapText="1"/>
    </xf>
    <xf numFmtId="0" fontId="80" fillId="9" borderId="47" xfId="0" applyFont="1" applyFill="1" applyBorder="1" applyAlignment="1">
      <alignment horizontal="center" vertical="center" wrapText="1"/>
    </xf>
    <xf numFmtId="164" fontId="18" fillId="26" borderId="26" xfId="0" applyNumberFormat="1" applyFont="1" applyFill="1" applyBorder="1" applyAlignment="1">
      <alignment vertical="center" wrapText="1"/>
    </xf>
    <xf numFmtId="164" fontId="82" fillId="4" borderId="19" xfId="0" applyNumberFormat="1" applyFont="1" applyFill="1" applyBorder="1" applyAlignment="1">
      <alignment horizontal="center" vertical="center" wrapText="1"/>
    </xf>
    <xf numFmtId="0" fontId="93" fillId="29" borderId="17" xfId="0" applyFont="1" applyFill="1" applyBorder="1" applyAlignment="1">
      <alignment horizontal="center" vertical="center" wrapText="1"/>
    </xf>
    <xf numFmtId="0" fontId="81" fillId="9" borderId="17" xfId="0" applyFont="1" applyFill="1" applyBorder="1" applyAlignment="1">
      <alignment horizontal="center" vertical="center" wrapText="1"/>
    </xf>
    <xf numFmtId="0" fontId="0" fillId="0" borderId="107" xfId="0" applyBorder="1"/>
    <xf numFmtId="8" fontId="97" fillId="40" borderId="93" xfId="0" applyNumberFormat="1" applyFont="1" applyFill="1" applyBorder="1" applyAlignment="1">
      <alignment horizontal="center" vertical="center"/>
    </xf>
    <xf numFmtId="0" fontId="82" fillId="0" borderId="0" xfId="0" applyFont="1" applyAlignment="1" applyProtection="1">
      <alignment horizontal="center" vertical="center"/>
      <protection locked="0"/>
    </xf>
    <xf numFmtId="0" fontId="23" fillId="0" borderId="0" xfId="0" applyFont="1" applyAlignment="1" applyProtection="1">
      <alignment horizontal="center" vertical="center"/>
      <protection locked="0"/>
    </xf>
    <xf numFmtId="0" fontId="80" fillId="9" borderId="45" xfId="0" applyFont="1" applyFill="1" applyBorder="1" applyAlignment="1" applyProtection="1">
      <alignment horizontal="center" vertical="center" wrapText="1"/>
      <protection hidden="1"/>
    </xf>
    <xf numFmtId="0" fontId="23" fillId="9" borderId="45" xfId="0" applyFont="1" applyFill="1" applyBorder="1" applyAlignment="1" applyProtection="1">
      <alignment horizontal="center" vertical="center" wrapText="1"/>
      <protection hidden="1"/>
    </xf>
    <xf numFmtId="0" fontId="80" fillId="9" borderId="45" xfId="0" applyFont="1" applyFill="1" applyBorder="1" applyAlignment="1">
      <alignment horizontal="center" vertical="center" wrapText="1"/>
    </xf>
    <xf numFmtId="0" fontId="102" fillId="9" borderId="29" xfId="0" applyFont="1" applyFill="1" applyBorder="1" applyAlignment="1" applyProtection="1">
      <alignment horizontal="center" vertical="center" wrapText="1"/>
      <protection hidden="1"/>
    </xf>
    <xf numFmtId="0" fontId="93" fillId="9" borderId="29" xfId="0" applyFont="1" applyFill="1" applyBorder="1" applyAlignment="1" applyProtection="1">
      <alignment horizontal="center" vertical="center" wrapText="1"/>
      <protection hidden="1"/>
    </xf>
    <xf numFmtId="0" fontId="103" fillId="9" borderId="29" xfId="0" applyFont="1" applyFill="1" applyBorder="1" applyAlignment="1" applyProtection="1">
      <alignment horizontal="center" vertical="center" wrapText="1"/>
      <protection hidden="1"/>
    </xf>
    <xf numFmtId="0" fontId="93" fillId="9" borderId="29" xfId="0" applyFont="1" applyFill="1" applyBorder="1" applyAlignment="1">
      <alignment horizontal="center" vertical="center" wrapText="1"/>
    </xf>
    <xf numFmtId="0" fontId="96" fillId="9" borderId="29" xfId="0" applyFont="1" applyFill="1" applyBorder="1" applyAlignment="1">
      <alignment horizontal="center" vertical="center" wrapText="1"/>
    </xf>
    <xf numFmtId="0" fontId="83" fillId="9" borderId="29" xfId="0" quotePrefix="1" applyFont="1" applyFill="1" applyBorder="1" applyAlignment="1" applyProtection="1">
      <alignment horizontal="center" vertical="center" wrapText="1"/>
      <protection hidden="1"/>
    </xf>
    <xf numFmtId="0" fontId="83" fillId="9" borderId="29" xfId="0" applyFont="1" applyFill="1" applyBorder="1" applyAlignment="1" applyProtection="1">
      <alignment horizontal="center" vertical="center" wrapText="1"/>
      <protection hidden="1"/>
    </xf>
    <xf numFmtId="0" fontId="23" fillId="9" borderId="29" xfId="0" applyFont="1" applyFill="1" applyBorder="1" applyAlignment="1" applyProtection="1">
      <alignment horizontal="center" vertical="center" wrapText="1"/>
      <protection hidden="1"/>
    </xf>
    <xf numFmtId="0" fontId="81" fillId="9" borderId="29" xfId="0" applyFont="1" applyFill="1" applyBorder="1" applyAlignment="1" applyProtection="1">
      <alignment horizontal="center" vertical="center" wrapText="1"/>
      <protection hidden="1"/>
    </xf>
    <xf numFmtId="10" fontId="82" fillId="4" borderId="14" xfId="1" applyNumberFormat="1" applyFont="1" applyFill="1" applyBorder="1" applyAlignment="1" applyProtection="1">
      <alignment horizontal="center" vertical="center"/>
      <protection hidden="1"/>
    </xf>
    <xf numFmtId="164" fontId="82" fillId="4" borderId="14" xfId="0" applyNumberFormat="1" applyFont="1" applyFill="1" applyBorder="1" applyAlignment="1" applyProtection="1">
      <alignment horizontal="right" vertical="center"/>
      <protection hidden="1"/>
    </xf>
    <xf numFmtId="9" fontId="82" fillId="4" borderId="14" xfId="1" applyFont="1" applyFill="1" applyBorder="1" applyAlignment="1" applyProtection="1">
      <alignment horizontal="center" vertical="center"/>
      <protection locked="0"/>
    </xf>
    <xf numFmtId="7" fontId="82" fillId="4" borderId="14" xfId="0" applyNumberFormat="1" applyFont="1" applyFill="1" applyBorder="1" applyAlignment="1">
      <alignment horizontal="right" vertical="center"/>
    </xf>
    <xf numFmtId="164" fontId="82" fillId="4" borderId="14" xfId="0" applyNumberFormat="1" applyFont="1" applyFill="1" applyBorder="1" applyAlignment="1" applyProtection="1">
      <alignment vertical="center"/>
      <protection hidden="1"/>
    </xf>
    <xf numFmtId="164" fontId="82" fillId="4" borderId="14" xfId="1" applyNumberFormat="1" applyFont="1" applyFill="1" applyBorder="1" applyAlignment="1" applyProtection="1">
      <alignment horizontal="right" vertical="center"/>
      <protection hidden="1"/>
    </xf>
    <xf numFmtId="10" fontId="82" fillId="4" borderId="14" xfId="0" applyNumberFormat="1" applyFont="1" applyFill="1" applyBorder="1" applyAlignment="1" applyProtection="1">
      <alignment horizontal="center" vertical="center"/>
      <protection hidden="1"/>
    </xf>
    <xf numFmtId="0" fontId="82" fillId="6" borderId="129" xfId="0" applyFont="1" applyFill="1" applyBorder="1" applyAlignment="1" applyProtection="1">
      <alignment vertical="center"/>
      <protection hidden="1"/>
    </xf>
    <xf numFmtId="0" fontId="23" fillId="3" borderId="126" xfId="0" applyFont="1" applyFill="1" applyBorder="1" applyAlignment="1">
      <alignment horizontal="center" vertical="center"/>
    </xf>
    <xf numFmtId="8" fontId="97" fillId="40" borderId="68" xfId="0" applyNumberFormat="1" applyFont="1" applyFill="1" applyBorder="1" applyAlignment="1">
      <alignment vertical="center"/>
    </xf>
    <xf numFmtId="0" fontId="82" fillId="0" borderId="0" xfId="0" applyFont="1"/>
    <xf numFmtId="164" fontId="23" fillId="3" borderId="22" xfId="1" applyNumberFormat="1" applyFont="1" applyFill="1" applyBorder="1" applyAlignment="1">
      <alignment vertical="center"/>
    </xf>
    <xf numFmtId="164" fontId="23" fillId="3" borderId="98" xfId="1" applyNumberFormat="1" applyFont="1" applyFill="1" applyBorder="1" applyAlignment="1">
      <alignment vertical="center"/>
    </xf>
    <xf numFmtId="8" fontId="97" fillId="40" borderId="98" xfId="0" applyNumberFormat="1" applyFont="1" applyFill="1" applyBorder="1" applyAlignment="1">
      <alignment vertical="center"/>
    </xf>
    <xf numFmtId="8" fontId="97" fillId="40" borderId="19" xfId="0" applyNumberFormat="1" applyFont="1" applyFill="1" applyBorder="1" applyAlignment="1">
      <alignment vertical="center"/>
    </xf>
    <xf numFmtId="9" fontId="97" fillId="40" borderId="68" xfId="1" applyFont="1" applyFill="1" applyBorder="1" applyAlignment="1">
      <alignment horizontal="center" vertical="center"/>
    </xf>
    <xf numFmtId="8" fontId="97" fillId="40" borderId="130" xfId="0" applyNumberFormat="1" applyFont="1" applyFill="1" applyBorder="1" applyAlignment="1">
      <alignment vertical="center"/>
    </xf>
    <xf numFmtId="0" fontId="82" fillId="0" borderId="107" xfId="0" applyFont="1" applyBorder="1"/>
    <xf numFmtId="164" fontId="82" fillId="0" borderId="0" xfId="0" applyNumberFormat="1" applyFont="1"/>
    <xf numFmtId="164" fontId="82" fillId="0" borderId="0" xfId="0" applyNumberFormat="1" applyFont="1" applyAlignment="1" applyProtection="1">
      <alignment vertical="center"/>
      <protection hidden="1"/>
    </xf>
    <xf numFmtId="0" fontId="82" fillId="0" borderId="0" xfId="0" applyFont="1" applyAlignment="1" applyProtection="1">
      <alignment vertical="center"/>
      <protection hidden="1"/>
    </xf>
    <xf numFmtId="9" fontId="82" fillId="0" borderId="0" xfId="1" applyFont="1" applyFill="1" applyBorder="1" applyAlignment="1" applyProtection="1">
      <alignment vertical="center"/>
      <protection hidden="1"/>
    </xf>
    <xf numFmtId="164" fontId="82" fillId="0" borderId="0" xfId="1" applyNumberFormat="1" applyFont="1" applyFill="1" applyBorder="1" applyAlignment="1" applyProtection="1">
      <alignment horizontal="right" vertical="center"/>
      <protection hidden="1"/>
    </xf>
    <xf numFmtId="10" fontId="0" fillId="0" borderId="0" xfId="1" applyNumberFormat="1" applyFont="1" applyBorder="1" applyAlignment="1">
      <alignment vertical="center"/>
    </xf>
    <xf numFmtId="0" fontId="0" fillId="0" borderId="123" xfId="0" applyBorder="1"/>
    <xf numFmtId="164" fontId="0" fillId="0" borderId="124" xfId="0" applyNumberFormat="1" applyBorder="1"/>
    <xf numFmtId="0" fontId="0" fillId="0" borderId="124" xfId="0" applyBorder="1"/>
    <xf numFmtId="10" fontId="0" fillId="0" borderId="124" xfId="1" applyNumberFormat="1" applyFont="1" applyFill="1" applyBorder="1" applyAlignment="1" applyProtection="1">
      <alignment horizontal="center" vertical="center"/>
    </xf>
    <xf numFmtId="10" fontId="0" fillId="0" borderId="124" xfId="1" applyNumberFormat="1" applyFont="1" applyFill="1" applyBorder="1" applyAlignment="1" applyProtection="1">
      <alignment vertical="center"/>
      <protection locked="0"/>
    </xf>
    <xf numFmtId="0" fontId="0" fillId="0" borderId="124" xfId="0" applyBorder="1" applyAlignment="1">
      <alignment vertical="center"/>
    </xf>
    <xf numFmtId="0" fontId="105" fillId="4" borderId="14" xfId="0" applyFont="1" applyFill="1" applyBorder="1" applyAlignment="1" applyProtection="1">
      <alignment horizontal="center" vertical="center"/>
      <protection hidden="1"/>
    </xf>
    <xf numFmtId="0" fontId="82" fillId="6" borderId="0" xfId="0" applyFont="1" applyFill="1" applyAlignment="1" applyProtection="1">
      <alignment vertical="center"/>
      <protection hidden="1"/>
    </xf>
    <xf numFmtId="164" fontId="70" fillId="39" borderId="0" xfId="0" applyNumberFormat="1" applyFont="1" applyFill="1" applyAlignment="1">
      <alignment horizontal="center" vertical="center" wrapText="1"/>
    </xf>
    <xf numFmtId="0" fontId="23" fillId="9" borderId="69" xfId="0" applyFont="1" applyFill="1" applyBorder="1" applyAlignment="1" applyProtection="1">
      <alignment horizontal="center" vertical="center" wrapText="1"/>
      <protection hidden="1"/>
    </xf>
    <xf numFmtId="0" fontId="23" fillId="9" borderId="49" xfId="0" applyFont="1" applyFill="1" applyBorder="1" applyAlignment="1" applyProtection="1">
      <alignment horizontal="center" vertical="center" wrapText="1"/>
      <protection hidden="1"/>
    </xf>
    <xf numFmtId="0" fontId="80" fillId="9" borderId="1" xfId="0" applyFont="1" applyFill="1" applyBorder="1" applyAlignment="1">
      <alignment horizontal="center" vertical="center" wrapText="1"/>
    </xf>
    <xf numFmtId="0" fontId="96" fillId="9" borderId="1" xfId="0" applyFont="1" applyFill="1" applyBorder="1" applyAlignment="1">
      <alignment horizontal="center" vertical="center" wrapText="1"/>
    </xf>
    <xf numFmtId="20" fontId="23" fillId="6" borderId="0" xfId="0" applyNumberFormat="1" applyFont="1" applyFill="1" applyAlignment="1">
      <alignment horizontal="center" vertical="center" wrapText="1"/>
    </xf>
    <xf numFmtId="164" fontId="82" fillId="6" borderId="0" xfId="0" applyNumberFormat="1" applyFont="1" applyFill="1" applyAlignment="1">
      <alignment horizontal="center" vertical="center"/>
    </xf>
    <xf numFmtId="164" fontId="70" fillId="6" borderId="0" xfId="0" applyNumberFormat="1" applyFont="1" applyFill="1" applyAlignment="1">
      <alignment vertical="center" wrapText="1"/>
    </xf>
    <xf numFmtId="164" fontId="23" fillId="3" borderId="14" xfId="0" applyNumberFormat="1" applyFont="1" applyFill="1" applyBorder="1" applyAlignment="1" applyProtection="1">
      <alignment vertical="center"/>
      <protection hidden="1"/>
    </xf>
    <xf numFmtId="0" fontId="60" fillId="0" borderId="131" xfId="0" applyFont="1" applyBorder="1" applyAlignment="1">
      <alignment vertical="center" wrapText="1"/>
    </xf>
    <xf numFmtId="9" fontId="60" fillId="0" borderId="0" xfId="1" applyFont="1" applyAlignment="1">
      <alignment vertical="center" wrapText="1"/>
    </xf>
    <xf numFmtId="0" fontId="60" fillId="0" borderId="132" xfId="0" applyFont="1" applyBorder="1" applyAlignment="1">
      <alignment vertical="center" wrapText="1"/>
    </xf>
    <xf numFmtId="20" fontId="23" fillId="29" borderId="99" xfId="0" applyNumberFormat="1" applyFont="1" applyFill="1" applyBorder="1" applyAlignment="1">
      <alignment horizontal="center" vertical="center" wrapText="1"/>
    </xf>
    <xf numFmtId="20" fontId="24" fillId="8" borderId="16" xfId="0" applyNumberFormat="1" applyFont="1" applyFill="1" applyBorder="1" applyAlignment="1">
      <alignment vertical="center" wrapText="1"/>
    </xf>
    <xf numFmtId="0" fontId="106" fillId="11" borderId="96" xfId="0" applyFont="1" applyFill="1" applyBorder="1" applyAlignment="1">
      <alignment horizontal="right" vertical="center" wrapText="1"/>
    </xf>
    <xf numFmtId="44" fontId="24" fillId="4" borderId="1" xfId="101" applyFont="1" applyFill="1" applyBorder="1" applyAlignment="1">
      <alignment vertical="center" wrapText="1"/>
    </xf>
    <xf numFmtId="164" fontId="24" fillId="4" borderId="15" xfId="0" applyNumberFormat="1" applyFont="1" applyFill="1" applyBorder="1" applyAlignment="1">
      <alignment horizontal="right" vertical="center" wrapText="1"/>
    </xf>
    <xf numFmtId="20" fontId="25" fillId="2" borderId="28" xfId="0" applyNumberFormat="1" applyFont="1" applyFill="1" applyBorder="1" applyAlignment="1" applyProtection="1">
      <alignment horizontal="right" vertical="center" wrapText="1"/>
      <protection hidden="1"/>
    </xf>
    <xf numFmtId="0" fontId="18" fillId="6" borderId="0" xfId="0" applyFont="1" applyFill="1" applyAlignment="1">
      <alignment vertical="center" wrapText="1"/>
    </xf>
    <xf numFmtId="20" fontId="25" fillId="6" borderId="0" xfId="0" applyNumberFormat="1" applyFont="1" applyFill="1" applyAlignment="1" applyProtection="1">
      <alignment horizontal="right" vertical="center" wrapText="1"/>
      <protection hidden="1"/>
    </xf>
    <xf numFmtId="44" fontId="24" fillId="6" borderId="0" xfId="101" applyFont="1" applyFill="1" applyBorder="1" applyAlignment="1">
      <alignment horizontal="center" vertical="center" wrapText="1"/>
    </xf>
    <xf numFmtId="164" fontId="24" fillId="6" borderId="0" xfId="0" applyNumberFormat="1" applyFont="1" applyFill="1" applyAlignment="1">
      <alignment horizontal="right" vertical="center" wrapText="1"/>
    </xf>
    <xf numFmtId="44" fontId="24" fillId="2" borderId="1" xfId="101" applyFont="1" applyFill="1" applyBorder="1" applyAlignment="1">
      <alignment horizontal="center" vertical="center" wrapText="1"/>
    </xf>
    <xf numFmtId="0" fontId="63" fillId="6" borderId="0" xfId="0" applyFont="1" applyFill="1" applyAlignment="1">
      <alignment horizontal="center" vertical="center" wrapText="1"/>
    </xf>
    <xf numFmtId="14" fontId="63" fillId="6" borderId="0" xfId="0" applyNumberFormat="1" applyFont="1" applyFill="1" applyAlignment="1">
      <alignment horizontal="center" vertical="center" wrapText="1"/>
    </xf>
    <xf numFmtId="9" fontId="63" fillId="6" borderId="0" xfId="1" applyFont="1" applyFill="1" applyBorder="1" applyAlignment="1">
      <alignment horizontal="center" vertical="center" wrapText="1"/>
    </xf>
    <xf numFmtId="0" fontId="23" fillId="29" borderId="47" xfId="0" applyFont="1" applyFill="1" applyBorder="1" applyAlignment="1">
      <alignment horizontal="center" vertical="center" wrapText="1"/>
    </xf>
    <xf numFmtId="0" fontId="23" fillId="29" borderId="45" xfId="0" applyFont="1" applyFill="1" applyBorder="1" applyAlignment="1">
      <alignment horizontal="center" vertical="center" wrapText="1"/>
    </xf>
    <xf numFmtId="9" fontId="23" fillId="29" borderId="45" xfId="1" applyFont="1" applyFill="1" applyBorder="1" applyAlignment="1">
      <alignment horizontal="center" vertical="center" wrapText="1"/>
    </xf>
    <xf numFmtId="0" fontId="23" fillId="29" borderId="48" xfId="0" applyFont="1" applyFill="1" applyBorder="1" applyAlignment="1">
      <alignment horizontal="center" vertical="center" wrapText="1"/>
    </xf>
    <xf numFmtId="0" fontId="63" fillId="4" borderId="16" xfId="0" applyFont="1" applyFill="1" applyBorder="1" applyAlignment="1">
      <alignment horizontal="center" vertical="center" wrapText="1"/>
    </xf>
    <xf numFmtId="164" fontId="24" fillId="4" borderId="15" xfId="101" applyNumberFormat="1" applyFont="1" applyFill="1" applyBorder="1" applyAlignment="1">
      <alignment horizontal="center" vertical="center" wrapText="1"/>
    </xf>
    <xf numFmtId="0" fontId="63" fillId="4" borderId="28" xfId="0" applyFont="1" applyFill="1" applyBorder="1" applyAlignment="1">
      <alignment horizontal="center" vertical="center" wrapText="1"/>
    </xf>
    <xf numFmtId="0" fontId="63" fillId="4" borderId="29" xfId="0" applyFont="1" applyFill="1" applyBorder="1" applyAlignment="1">
      <alignment horizontal="center" vertical="center" wrapText="1"/>
    </xf>
    <xf numFmtId="9" fontId="63" fillId="4" borderId="29" xfId="1" applyFont="1" applyFill="1" applyBorder="1" applyAlignment="1">
      <alignment horizontal="center" vertical="center" wrapText="1"/>
    </xf>
    <xf numFmtId="164" fontId="24" fillId="4" borderId="30" xfId="101" applyNumberFormat="1" applyFont="1" applyFill="1" applyBorder="1" applyAlignment="1">
      <alignment horizontal="center" vertical="center" wrapText="1"/>
    </xf>
    <xf numFmtId="20" fontId="56" fillId="30" borderId="16" xfId="0" applyNumberFormat="1" applyFont="1" applyFill="1" applyBorder="1" applyAlignment="1">
      <alignment horizontal="right" vertical="center" wrapText="1"/>
    </xf>
    <xf numFmtId="164" fontId="24" fillId="2" borderId="15" xfId="101" applyNumberFormat="1" applyFont="1" applyFill="1" applyBorder="1" applyAlignment="1">
      <alignment horizontal="center" vertical="center" wrapText="1"/>
    </xf>
    <xf numFmtId="49" fontId="47" fillId="0" borderId="16" xfId="0" applyNumberFormat="1" applyFont="1" applyBorder="1" applyAlignment="1" applyProtection="1">
      <alignment horizontal="center" vertical="center" wrapText="1"/>
      <protection locked="0"/>
    </xf>
    <xf numFmtId="8" fontId="24" fillId="4" borderId="15" xfId="101" applyNumberFormat="1" applyFont="1" applyFill="1" applyBorder="1" applyAlignment="1">
      <alignment vertical="center" wrapText="1"/>
    </xf>
    <xf numFmtId="164" fontId="24" fillId="2" borderId="29" xfId="0" applyNumberFormat="1" applyFont="1" applyFill="1" applyBorder="1" applyAlignment="1">
      <alignment vertical="center" wrapText="1"/>
    </xf>
    <xf numFmtId="164" fontId="24" fillId="2" borderId="30" xfId="0" applyNumberFormat="1" applyFont="1" applyFill="1" applyBorder="1" applyAlignment="1">
      <alignment vertical="center" wrapText="1"/>
    </xf>
    <xf numFmtId="20" fontId="23" fillId="29" borderId="17" xfId="0" applyNumberFormat="1" applyFont="1" applyFill="1" applyBorder="1" applyAlignment="1">
      <alignment vertical="center" wrapText="1"/>
    </xf>
    <xf numFmtId="20" fontId="70" fillId="6" borderId="0" xfId="0" applyNumberFormat="1" applyFont="1" applyFill="1" applyAlignment="1">
      <alignment horizontal="center" vertical="center" wrapText="1"/>
    </xf>
    <xf numFmtId="0" fontId="23" fillId="6" borderId="0" xfId="0" applyFont="1" applyFill="1" applyAlignment="1" applyProtection="1">
      <alignment horizontal="center" vertical="center" wrapText="1"/>
      <protection hidden="1"/>
    </xf>
    <xf numFmtId="8" fontId="97" fillId="45" borderId="0" xfId="0" applyNumberFormat="1" applyFont="1" applyFill="1" applyAlignment="1">
      <alignment vertical="center"/>
    </xf>
    <xf numFmtId="10" fontId="82" fillId="6" borderId="0" xfId="0" applyNumberFormat="1" applyFont="1" applyFill="1" applyAlignment="1" applyProtection="1">
      <alignment horizontal="center" vertical="center"/>
      <protection hidden="1"/>
    </xf>
    <xf numFmtId="0" fontId="80" fillId="6" borderId="0" xfId="0" applyFont="1" applyFill="1" applyAlignment="1">
      <alignment horizontal="center" vertical="center" wrapText="1"/>
    </xf>
    <xf numFmtId="0" fontId="93" fillId="6" borderId="0" xfId="0" applyFont="1" applyFill="1" applyAlignment="1">
      <alignment horizontal="center" vertical="center" wrapText="1"/>
    </xf>
    <xf numFmtId="0" fontId="0" fillId="0" borderId="143" xfId="0" applyBorder="1"/>
    <xf numFmtId="10" fontId="82" fillId="0" borderId="143" xfId="0" applyNumberFormat="1" applyFont="1" applyBorder="1" applyAlignment="1" applyProtection="1">
      <alignment horizontal="center" vertical="center"/>
      <protection hidden="1"/>
    </xf>
    <xf numFmtId="0" fontId="0" fillId="0" borderId="144" xfId="0" applyBorder="1"/>
    <xf numFmtId="0" fontId="0" fillId="6" borderId="143" xfId="0" applyFill="1" applyBorder="1"/>
    <xf numFmtId="20" fontId="70" fillId="6" borderId="143" xfId="0" applyNumberFormat="1" applyFont="1" applyFill="1" applyBorder="1" applyAlignment="1">
      <alignment vertical="center" wrapText="1"/>
    </xf>
    <xf numFmtId="164" fontId="24" fillId="4" borderId="19" xfId="0" applyNumberFormat="1" applyFont="1" applyFill="1" applyBorder="1" applyAlignment="1">
      <alignment horizontal="center" vertical="center" wrapText="1"/>
    </xf>
    <xf numFmtId="164" fontId="82" fillId="4" borderId="30" xfId="0" applyNumberFormat="1" applyFont="1" applyFill="1" applyBorder="1" applyAlignment="1">
      <alignment horizontal="center" vertical="center" wrapText="1"/>
    </xf>
    <xf numFmtId="0" fontId="10" fillId="9" borderId="1" xfId="0" applyFont="1" applyFill="1" applyBorder="1" applyAlignment="1">
      <alignment horizontal="left" vertical="center" wrapText="1"/>
    </xf>
    <xf numFmtId="0" fontId="107" fillId="9" borderId="15" xfId="0" applyFont="1" applyFill="1" applyBorder="1" applyAlignment="1">
      <alignment horizontal="left" vertical="center" wrapText="1"/>
    </xf>
    <xf numFmtId="164" fontId="24" fillId="4" borderId="97" xfId="1" applyNumberFormat="1" applyFont="1" applyFill="1" applyBorder="1" applyAlignment="1">
      <alignment vertical="center" wrapText="1"/>
    </xf>
    <xf numFmtId="0" fontId="0" fillId="0" borderId="14"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164" fontId="2" fillId="2" borderId="2" xfId="0" applyNumberFormat="1" applyFont="1" applyFill="1" applyBorder="1" applyAlignment="1" applyProtection="1">
      <alignment vertical="center"/>
      <protection locked="0"/>
    </xf>
    <xf numFmtId="164" fontId="82" fillId="4" borderId="1" xfId="0" applyNumberFormat="1" applyFont="1" applyFill="1" applyBorder="1" applyAlignment="1" applyProtection="1">
      <alignment horizontal="center" vertical="center"/>
      <protection locked="0"/>
    </xf>
    <xf numFmtId="0" fontId="22" fillId="11" borderId="2" xfId="0" applyFont="1" applyFill="1" applyBorder="1" applyAlignment="1">
      <alignment horizontal="left" vertical="top" wrapText="1"/>
    </xf>
    <xf numFmtId="0" fontId="22" fillId="11" borderId="9" xfId="0" applyFont="1" applyFill="1" applyBorder="1" applyAlignment="1">
      <alignment horizontal="left" vertical="top"/>
    </xf>
    <xf numFmtId="0" fontId="22" fillId="11" borderId="3" xfId="0" applyFont="1" applyFill="1" applyBorder="1" applyAlignment="1">
      <alignment horizontal="left" vertical="top"/>
    </xf>
    <xf numFmtId="0" fontId="25" fillId="0" borderId="8" xfId="0" applyFont="1" applyBorder="1" applyAlignment="1">
      <alignment horizontal="center" vertical="center"/>
    </xf>
    <xf numFmtId="0" fontId="25" fillId="0" borderId="0" xfId="0" applyFont="1" applyAlignment="1">
      <alignment horizontal="center" vertical="center"/>
    </xf>
    <xf numFmtId="0" fontId="25" fillId="0" borderId="21" xfId="0" applyFont="1" applyBorder="1" applyAlignment="1">
      <alignment horizontal="center" vertical="center"/>
    </xf>
    <xf numFmtId="0" fontId="70" fillId="32" borderId="4" xfId="0" applyFont="1" applyFill="1" applyBorder="1" applyAlignment="1">
      <alignment horizontal="center" vertical="center" wrapText="1"/>
    </xf>
    <xf numFmtId="0" fontId="70" fillId="32" borderId="0" xfId="0" applyFont="1" applyFill="1" applyAlignment="1">
      <alignment horizontal="center" vertical="center" wrapText="1"/>
    </xf>
    <xf numFmtId="0" fontId="18" fillId="0" borderId="8" xfId="0" applyFont="1" applyBorder="1" applyAlignment="1">
      <alignment horizontal="center" vertical="center"/>
    </xf>
    <xf numFmtId="0" fontId="18" fillId="0" borderId="0" xfId="0" applyFont="1" applyAlignment="1">
      <alignment horizontal="center" vertical="center"/>
    </xf>
    <xf numFmtId="0" fontId="18" fillId="0" borderId="21" xfId="0" applyFont="1" applyBorder="1" applyAlignment="1">
      <alignment horizontal="center" vertical="center"/>
    </xf>
    <xf numFmtId="0" fontId="22" fillId="0" borderId="0" xfId="0" applyFont="1" applyAlignment="1">
      <alignment horizontal="center" vertical="center"/>
    </xf>
    <xf numFmtId="0" fontId="1" fillId="27" borderId="0" xfId="0" applyFont="1" applyFill="1" applyAlignment="1">
      <alignment horizontal="center" vertical="center" wrapText="1"/>
    </xf>
    <xf numFmtId="0" fontId="1" fillId="27" borderId="0" xfId="0" applyFont="1" applyFill="1" applyAlignment="1">
      <alignment horizontal="center" vertical="center"/>
    </xf>
    <xf numFmtId="0" fontId="1" fillId="27" borderId="21" xfId="0" applyFont="1" applyFill="1" applyBorder="1" applyAlignment="1">
      <alignment horizontal="center" vertical="center"/>
    </xf>
    <xf numFmtId="0" fontId="19" fillId="0" borderId="0" xfId="0" applyFont="1" applyAlignment="1">
      <alignment horizontal="center" vertical="center" wrapText="1"/>
    </xf>
    <xf numFmtId="0" fontId="69" fillId="0" borderId="6" xfId="0" applyFont="1" applyBorder="1" applyAlignment="1">
      <alignment horizontal="center" vertical="center"/>
    </xf>
    <xf numFmtId="0" fontId="69" fillId="0" borderId="7" xfId="0" applyFont="1" applyBorder="1" applyAlignment="1">
      <alignment horizontal="center" vertical="center"/>
    </xf>
    <xf numFmtId="0" fontId="55" fillId="7" borderId="7" xfId="0" applyFont="1" applyFill="1" applyBorder="1" applyAlignment="1" applyProtection="1">
      <alignment horizontal="center" vertical="center" wrapText="1"/>
      <protection locked="0"/>
    </xf>
    <xf numFmtId="0" fontId="55" fillId="7" borderId="20" xfId="0" applyFont="1" applyFill="1" applyBorder="1" applyAlignment="1" applyProtection="1">
      <alignment horizontal="center" vertical="center" wrapText="1"/>
      <protection locked="0"/>
    </xf>
    <xf numFmtId="0" fontId="69" fillId="0" borderId="8" xfId="0" applyFont="1" applyBorder="1" applyAlignment="1">
      <alignment horizontal="center" vertical="center"/>
    </xf>
    <xf numFmtId="0" fontId="69" fillId="0" borderId="0" xfId="0" applyFont="1" applyAlignment="1">
      <alignment horizontal="center" vertical="center"/>
    </xf>
    <xf numFmtId="0" fontId="55" fillId="7" borderId="0" xfId="0" applyFont="1" applyFill="1" applyAlignment="1" applyProtection="1">
      <alignment horizontal="center" vertical="center" wrapText="1"/>
      <protection locked="0"/>
    </xf>
    <xf numFmtId="0" fontId="55" fillId="7" borderId="21" xfId="0" applyFont="1" applyFill="1" applyBorder="1" applyAlignment="1" applyProtection="1">
      <alignment horizontal="center" vertical="center" wrapText="1"/>
      <protection locked="0"/>
    </xf>
    <xf numFmtId="0" fontId="55" fillId="7" borderId="4" xfId="0" applyFont="1" applyFill="1" applyBorder="1" applyAlignment="1" applyProtection="1">
      <alignment horizontal="center" vertical="center" wrapText="1"/>
      <protection locked="0"/>
    </xf>
    <xf numFmtId="0" fontId="55" fillId="7" borderId="23" xfId="0" applyFont="1" applyFill="1" applyBorder="1" applyAlignment="1" applyProtection="1">
      <alignment horizontal="center" vertical="center" wrapText="1"/>
      <protection locked="0"/>
    </xf>
    <xf numFmtId="0" fontId="71" fillId="34" borderId="6" xfId="0" applyFont="1" applyFill="1" applyBorder="1" applyAlignment="1">
      <alignment horizontal="center" vertical="center" wrapText="1"/>
    </xf>
    <xf numFmtId="0" fontId="71" fillId="34" borderId="7" xfId="0" applyFont="1" applyFill="1" applyBorder="1" applyAlignment="1">
      <alignment horizontal="center" vertical="center" wrapText="1"/>
    </xf>
    <xf numFmtId="0" fontId="71" fillId="34" borderId="20" xfId="0" applyFont="1" applyFill="1" applyBorder="1" applyAlignment="1">
      <alignment horizontal="center" vertical="center" wrapText="1"/>
    </xf>
    <xf numFmtId="0" fontId="14" fillId="6" borderId="22" xfId="0" applyFont="1" applyFill="1" applyBorder="1" applyAlignment="1">
      <alignment horizontal="left" vertical="top" wrapText="1"/>
    </xf>
    <xf numFmtId="0" fontId="14" fillId="6" borderId="4" xfId="0" applyFont="1" applyFill="1" applyBorder="1" applyAlignment="1">
      <alignment horizontal="left" vertical="top" wrapText="1"/>
    </xf>
    <xf numFmtId="0" fontId="14" fillId="6" borderId="23" xfId="0" applyFont="1" applyFill="1" applyBorder="1" applyAlignment="1">
      <alignment horizontal="left" vertical="top" wrapText="1"/>
    </xf>
    <xf numFmtId="0" fontId="14" fillId="6" borderId="8" xfId="0" applyFont="1" applyFill="1" applyBorder="1" applyAlignment="1">
      <alignment horizontal="left" vertical="top" wrapText="1"/>
    </xf>
    <xf numFmtId="0" fontId="14" fillId="6" borderId="0" xfId="0" applyFont="1" applyFill="1" applyAlignment="1">
      <alignment horizontal="left" vertical="top" wrapText="1"/>
    </xf>
    <xf numFmtId="0" fontId="14" fillId="6" borderId="21" xfId="0" applyFont="1" applyFill="1" applyBorder="1" applyAlignment="1">
      <alignment horizontal="left" vertical="top" wrapText="1"/>
    </xf>
    <xf numFmtId="0" fontId="71" fillId="35" borderId="6" xfId="0" applyFont="1" applyFill="1" applyBorder="1" applyAlignment="1">
      <alignment horizontal="center" vertical="center" wrapText="1"/>
    </xf>
    <xf numFmtId="0" fontId="71" fillId="35" borderId="7" xfId="0" applyFont="1" applyFill="1" applyBorder="1" applyAlignment="1">
      <alignment horizontal="center" vertical="center" wrapText="1"/>
    </xf>
    <xf numFmtId="0" fontId="71" fillId="35" borderId="20" xfId="0" applyFont="1" applyFill="1" applyBorder="1" applyAlignment="1">
      <alignment horizontal="center" vertical="center" wrapText="1"/>
    </xf>
    <xf numFmtId="0" fontId="22" fillId="6" borderId="8" xfId="0" applyFont="1" applyFill="1" applyBorder="1" applyAlignment="1">
      <alignment horizontal="left" vertical="top" wrapText="1"/>
    </xf>
    <xf numFmtId="0" fontId="22" fillId="6" borderId="0" xfId="0" applyFont="1" applyFill="1" applyAlignment="1">
      <alignment horizontal="left" vertical="top" wrapText="1"/>
    </xf>
    <xf numFmtId="0" fontId="22" fillId="6" borderId="21" xfId="0" applyFont="1" applyFill="1" applyBorder="1" applyAlignment="1">
      <alignment horizontal="left" vertical="top" wrapText="1"/>
    </xf>
    <xf numFmtId="0" fontId="22" fillId="6" borderId="22" xfId="0" applyFont="1" applyFill="1" applyBorder="1" applyAlignment="1">
      <alignment horizontal="left" vertical="top" wrapText="1"/>
    </xf>
    <xf numFmtId="0" fontId="22" fillId="6" borderId="4" xfId="0" applyFont="1" applyFill="1" applyBorder="1" applyAlignment="1">
      <alignment horizontal="left" vertical="top" wrapText="1"/>
    </xf>
    <xf numFmtId="0" fontId="22" fillId="6" borderId="23" xfId="0" applyFont="1" applyFill="1" applyBorder="1" applyAlignment="1">
      <alignment horizontal="left" vertical="top" wrapText="1"/>
    </xf>
    <xf numFmtId="0" fontId="71" fillId="33" borderId="6" xfId="0" applyFont="1" applyFill="1" applyBorder="1" applyAlignment="1">
      <alignment horizontal="center" vertical="center" wrapText="1"/>
    </xf>
    <xf numFmtId="0" fontId="71" fillId="33" borderId="7" xfId="0" applyFont="1" applyFill="1" applyBorder="1" applyAlignment="1">
      <alignment horizontal="center" vertical="center" wrapText="1"/>
    </xf>
    <xf numFmtId="0" fontId="71" fillId="33" borderId="20" xfId="0" applyFont="1" applyFill="1" applyBorder="1" applyAlignment="1">
      <alignment horizontal="center" vertical="center" wrapText="1"/>
    </xf>
    <xf numFmtId="0" fontId="23" fillId="12" borderId="10" xfId="0" applyFont="1" applyFill="1" applyBorder="1" applyAlignment="1">
      <alignment horizontal="center" vertical="center" wrapText="1"/>
    </xf>
    <xf numFmtId="0" fontId="23" fillId="12" borderId="12" xfId="0" applyFont="1" applyFill="1" applyBorder="1" applyAlignment="1">
      <alignment horizontal="center" vertical="center" wrapText="1"/>
    </xf>
    <xf numFmtId="0" fontId="23" fillId="12" borderId="13" xfId="0" applyFont="1" applyFill="1" applyBorder="1" applyAlignment="1">
      <alignment horizontal="center" vertical="center" wrapText="1"/>
    </xf>
    <xf numFmtId="7" fontId="88" fillId="35" borderId="10" xfId="0" applyNumberFormat="1" applyFont="1" applyFill="1" applyBorder="1" applyAlignment="1" applyProtection="1">
      <alignment horizontal="center" vertical="center" wrapText="1"/>
      <protection hidden="1"/>
    </xf>
    <xf numFmtId="7" fontId="88" fillId="35" borderId="12" xfId="0" applyNumberFormat="1" applyFont="1" applyFill="1" applyBorder="1" applyAlignment="1" applyProtection="1">
      <alignment horizontal="center" vertical="center" wrapText="1"/>
      <protection hidden="1"/>
    </xf>
    <xf numFmtId="7" fontId="88" fillId="35" borderId="13" xfId="0" applyNumberFormat="1" applyFont="1" applyFill="1" applyBorder="1" applyAlignment="1" applyProtection="1">
      <alignment horizontal="center" vertical="center" wrapText="1"/>
      <protection hidden="1"/>
    </xf>
    <xf numFmtId="0" fontId="2" fillId="2" borderId="77" xfId="0" applyFont="1" applyFill="1" applyBorder="1" applyAlignment="1">
      <alignment horizontal="right" vertical="center"/>
    </xf>
    <xf numFmtId="0" fontId="2" fillId="2" borderId="24" xfId="0" applyFont="1" applyFill="1" applyBorder="1" applyAlignment="1">
      <alignment horizontal="right" vertical="center"/>
    </xf>
    <xf numFmtId="0" fontId="2" fillId="2" borderId="27" xfId="0" applyFont="1" applyFill="1" applyBorder="1" applyAlignment="1">
      <alignment horizontal="right" vertical="center"/>
    </xf>
    <xf numFmtId="44" fontId="2" fillId="2" borderId="38" xfId="0" applyNumberFormat="1" applyFont="1" applyFill="1" applyBorder="1" applyAlignment="1">
      <alignment horizontal="center" vertical="center"/>
    </xf>
    <xf numFmtId="44" fontId="2" fillId="2" borderId="0" xfId="0" applyNumberFormat="1" applyFont="1" applyFill="1" applyAlignment="1">
      <alignment horizontal="center" vertical="center"/>
    </xf>
    <xf numFmtId="44" fontId="2" fillId="2" borderId="34" xfId="0" applyNumberFormat="1" applyFont="1" applyFill="1" applyBorder="1" applyAlignment="1">
      <alignment horizontal="center" vertical="center"/>
    </xf>
    <xf numFmtId="0" fontId="67" fillId="36" borderId="45" xfId="0" applyFont="1" applyFill="1" applyBorder="1" applyAlignment="1">
      <alignment horizontal="center" vertical="center" wrapText="1"/>
    </xf>
    <xf numFmtId="0" fontId="67" fillId="36" borderId="45" xfId="0" applyFont="1" applyFill="1" applyBorder="1" applyAlignment="1">
      <alignment horizontal="center" vertical="center"/>
    </xf>
    <xf numFmtId="0" fontId="65" fillId="12" borderId="35" xfId="0" applyFont="1" applyFill="1" applyBorder="1" applyAlignment="1">
      <alignment horizontal="center" vertical="center" wrapText="1"/>
    </xf>
    <xf numFmtId="0" fontId="10" fillId="12" borderId="36" xfId="0" applyFont="1" applyFill="1" applyBorder="1" applyAlignment="1">
      <alignment horizontal="center" vertical="center"/>
    </xf>
    <xf numFmtId="0" fontId="10" fillId="12" borderId="37" xfId="0" applyFont="1" applyFill="1" applyBorder="1" applyAlignment="1">
      <alignment horizontal="center" vertical="center"/>
    </xf>
    <xf numFmtId="0" fontId="10" fillId="26" borderId="12" xfId="0" applyFont="1" applyFill="1" applyBorder="1" applyAlignment="1">
      <alignment horizontal="center" vertical="center"/>
    </xf>
    <xf numFmtId="0" fontId="10" fillId="26" borderId="13" xfId="0" applyFont="1" applyFill="1" applyBorder="1" applyAlignment="1">
      <alignment horizontal="center" vertical="center"/>
    </xf>
    <xf numFmtId="0" fontId="47" fillId="37" borderId="31" xfId="0" applyFont="1" applyFill="1" applyBorder="1" applyAlignment="1">
      <alignment horizontal="center" vertical="center" wrapText="1"/>
    </xf>
    <xf numFmtId="0" fontId="47" fillId="37" borderId="16" xfId="0" applyFont="1" applyFill="1" applyBorder="1" applyAlignment="1">
      <alignment horizontal="center" vertical="center" wrapText="1"/>
    </xf>
    <xf numFmtId="0" fontId="67" fillId="35" borderId="47" xfId="0" applyFont="1" applyFill="1" applyBorder="1" applyAlignment="1">
      <alignment horizontal="center" vertical="center" wrapText="1"/>
    </xf>
    <xf numFmtId="0" fontId="67" fillId="35" borderId="45" xfId="0" applyFont="1" applyFill="1" applyBorder="1" applyAlignment="1">
      <alignment horizontal="center" vertical="center" wrapText="1"/>
    </xf>
    <xf numFmtId="0" fontId="67" fillId="35" borderId="28" xfId="0" applyFont="1" applyFill="1" applyBorder="1" applyAlignment="1">
      <alignment horizontal="center" vertical="center" wrapText="1"/>
    </xf>
    <xf numFmtId="0" fontId="67" fillId="35" borderId="29" xfId="0" applyFont="1" applyFill="1" applyBorder="1" applyAlignment="1">
      <alignment horizontal="center" vertical="center" wrapText="1"/>
    </xf>
    <xf numFmtId="0" fontId="67" fillId="36" borderId="29" xfId="0" applyFont="1" applyFill="1" applyBorder="1" applyAlignment="1">
      <alignment horizontal="center" vertical="center" wrapText="1"/>
    </xf>
    <xf numFmtId="0" fontId="67" fillId="36" borderId="29" xfId="0" applyFont="1" applyFill="1" applyBorder="1" applyAlignment="1">
      <alignment horizontal="center" vertical="center"/>
    </xf>
    <xf numFmtId="0" fontId="72" fillId="36" borderId="29" xfId="0" applyFont="1" applyFill="1" applyBorder="1" applyAlignment="1">
      <alignment horizontal="center" vertical="center" wrapText="1"/>
    </xf>
    <xf numFmtId="0" fontId="66" fillId="38" borderId="69" xfId="0" applyFont="1" applyFill="1" applyBorder="1" applyAlignment="1">
      <alignment horizontal="center" vertical="center" wrapText="1"/>
    </xf>
    <xf numFmtId="0" fontId="66" fillId="38" borderId="49" xfId="0" applyFont="1" applyFill="1" applyBorder="1" applyAlignment="1">
      <alignment horizontal="center" vertical="center" wrapText="1"/>
    </xf>
    <xf numFmtId="0" fontId="67" fillId="34" borderId="48" xfId="0" applyFont="1" applyFill="1" applyBorder="1" applyAlignment="1">
      <alignment horizontal="center" vertical="center" wrapText="1"/>
    </xf>
    <xf numFmtId="0" fontId="67" fillId="34" borderId="30" xfId="0" applyFont="1" applyFill="1" applyBorder="1" applyAlignment="1">
      <alignment horizontal="center" vertical="center" wrapText="1"/>
    </xf>
    <xf numFmtId="0" fontId="66" fillId="31" borderId="47" xfId="0" applyFont="1" applyFill="1" applyBorder="1" applyAlignment="1">
      <alignment horizontal="center" vertical="center"/>
    </xf>
    <xf numFmtId="0" fontId="66" fillId="31" borderId="45" xfId="0" applyFont="1" applyFill="1" applyBorder="1" applyAlignment="1">
      <alignment horizontal="center" vertical="center"/>
    </xf>
    <xf numFmtId="0" fontId="66" fillId="31" borderId="28" xfId="0" applyFont="1" applyFill="1" applyBorder="1" applyAlignment="1">
      <alignment horizontal="center" vertical="center"/>
    </xf>
    <xf numFmtId="0" fontId="66" fillId="31" borderId="29" xfId="0" applyFont="1" applyFill="1" applyBorder="1" applyAlignment="1">
      <alignment horizontal="center" vertical="center"/>
    </xf>
    <xf numFmtId="0" fontId="10" fillId="26" borderId="45" xfId="0" applyFont="1" applyFill="1" applyBorder="1" applyAlignment="1">
      <alignment horizontal="center" vertical="center" wrapText="1"/>
    </xf>
    <xf numFmtId="0" fontId="10" fillId="26" borderId="29" xfId="0" applyFont="1" applyFill="1" applyBorder="1" applyAlignment="1">
      <alignment horizontal="center" vertical="center" wrapText="1"/>
    </xf>
    <xf numFmtId="0" fontId="66" fillId="26" borderId="67" xfId="0" applyFont="1" applyFill="1" applyBorder="1" applyAlignment="1">
      <alignment horizontal="center" vertical="center" wrapText="1"/>
    </xf>
    <xf numFmtId="0" fontId="66" fillId="26" borderId="7" xfId="0" applyFont="1" applyFill="1" applyBorder="1" applyAlignment="1">
      <alignment horizontal="center" vertical="center" wrapText="1"/>
    </xf>
    <xf numFmtId="0" fontId="66" fillId="26" borderId="100" xfId="0" applyFont="1" applyFill="1" applyBorder="1" applyAlignment="1">
      <alignment horizontal="center" vertical="center" wrapText="1"/>
    </xf>
    <xf numFmtId="0" fontId="66" fillId="26" borderId="78" xfId="0" applyFont="1" applyFill="1" applyBorder="1" applyAlignment="1">
      <alignment horizontal="center" vertical="center" wrapText="1"/>
    </xf>
    <xf numFmtId="0" fontId="66" fillId="26" borderId="4" xfId="0" applyFont="1" applyFill="1" applyBorder="1" applyAlignment="1">
      <alignment horizontal="center" vertical="center" wrapText="1"/>
    </xf>
    <xf numFmtId="0" fontId="66" fillId="26" borderId="102" xfId="0" applyFont="1" applyFill="1" applyBorder="1" applyAlignment="1">
      <alignment horizontal="center" vertical="center" wrapText="1"/>
    </xf>
    <xf numFmtId="0" fontId="67" fillId="26" borderId="7" xfId="0" applyFont="1" applyFill="1" applyBorder="1" applyAlignment="1">
      <alignment horizontal="center" vertical="center" wrapText="1"/>
    </xf>
    <xf numFmtId="0" fontId="67" fillId="26" borderId="100" xfId="0" applyFont="1" applyFill="1" applyBorder="1" applyAlignment="1">
      <alignment horizontal="center" vertical="center" wrapText="1"/>
    </xf>
    <xf numFmtId="0" fontId="67" fillId="26" borderId="4" xfId="0" applyFont="1" applyFill="1" applyBorder="1" applyAlignment="1">
      <alignment horizontal="center" vertical="center" wrapText="1"/>
    </xf>
    <xf numFmtId="0" fontId="67" fillId="26" borderId="102" xfId="0" applyFont="1" applyFill="1" applyBorder="1" applyAlignment="1">
      <alignment horizontal="center" vertical="center" wrapText="1"/>
    </xf>
    <xf numFmtId="0" fontId="65" fillId="26" borderId="45" xfId="0" applyFont="1" applyFill="1" applyBorder="1" applyAlignment="1">
      <alignment horizontal="center" vertical="center" wrapText="1"/>
    </xf>
    <xf numFmtId="0" fontId="65" fillId="26" borderId="29" xfId="0" applyFont="1" applyFill="1" applyBorder="1" applyAlignment="1">
      <alignment horizontal="center" vertical="center" wrapText="1"/>
    </xf>
    <xf numFmtId="0" fontId="10" fillId="26" borderId="67" xfId="0" applyFont="1" applyFill="1" applyBorder="1" applyAlignment="1">
      <alignment horizontal="center" vertical="center" wrapText="1"/>
    </xf>
    <xf numFmtId="0" fontId="10" fillId="26" borderId="7" xfId="0" applyFont="1" applyFill="1" applyBorder="1" applyAlignment="1">
      <alignment horizontal="center" vertical="center" wrapText="1"/>
    </xf>
    <xf numFmtId="0" fontId="10" fillId="26" borderId="20" xfId="0" applyFont="1" applyFill="1" applyBorder="1" applyAlignment="1">
      <alignment horizontal="center" vertical="center" wrapText="1"/>
    </xf>
    <xf numFmtId="0" fontId="10" fillId="26" borderId="78" xfId="0" applyFont="1" applyFill="1" applyBorder="1" applyAlignment="1">
      <alignment horizontal="center" vertical="center" wrapText="1"/>
    </xf>
    <xf numFmtId="0" fontId="10" fillId="26" borderId="4" xfId="0" applyFont="1" applyFill="1" applyBorder="1" applyAlignment="1">
      <alignment horizontal="center" vertical="center" wrapText="1"/>
    </xf>
    <xf numFmtId="0" fontId="10" fillId="26" borderId="23" xfId="0" applyFont="1" applyFill="1" applyBorder="1" applyAlignment="1">
      <alignment horizontal="center" vertical="center" wrapText="1"/>
    </xf>
    <xf numFmtId="0" fontId="73" fillId="26" borderId="7" xfId="0" applyFont="1" applyFill="1" applyBorder="1" applyAlignment="1">
      <alignment horizontal="center" vertical="center" wrapText="1"/>
    </xf>
    <xf numFmtId="0" fontId="73" fillId="26" borderId="100" xfId="0" applyFont="1" applyFill="1" applyBorder="1" applyAlignment="1">
      <alignment horizontal="center" vertical="center" wrapText="1"/>
    </xf>
    <xf numFmtId="0" fontId="73" fillId="26" borderId="4" xfId="0" applyFont="1" applyFill="1" applyBorder="1" applyAlignment="1">
      <alignment horizontal="center" vertical="center" wrapText="1"/>
    </xf>
    <xf numFmtId="0" fontId="73" fillId="26" borderId="102" xfId="0" applyFont="1" applyFill="1" applyBorder="1" applyAlignment="1">
      <alignment horizontal="center" vertical="center" wrapText="1"/>
    </xf>
    <xf numFmtId="0" fontId="66" fillId="26" borderId="29" xfId="0" applyFont="1" applyFill="1" applyBorder="1" applyAlignment="1">
      <alignment horizontal="center" vertical="center"/>
    </xf>
    <xf numFmtId="0" fontId="66" fillId="26" borderId="69" xfId="0" applyFont="1" applyFill="1" applyBorder="1" applyAlignment="1">
      <alignment horizontal="center" vertical="center"/>
    </xf>
    <xf numFmtId="0" fontId="66" fillId="26" borderId="36" xfId="0" applyFont="1" applyFill="1" applyBorder="1" applyAlignment="1">
      <alignment horizontal="center" vertical="center"/>
    </xf>
    <xf numFmtId="0" fontId="66" fillId="26" borderId="101" xfId="0" applyFont="1" applyFill="1" applyBorder="1" applyAlignment="1">
      <alignment horizontal="center" vertical="center"/>
    </xf>
    <xf numFmtId="164" fontId="84" fillId="10" borderId="64" xfId="0" applyNumberFormat="1" applyFont="1" applyFill="1" applyBorder="1" applyAlignment="1">
      <alignment horizontal="center" vertical="center" wrapText="1"/>
    </xf>
    <xf numFmtId="164" fontId="84" fillId="10" borderId="71" xfId="0" applyNumberFormat="1" applyFont="1" applyFill="1" applyBorder="1" applyAlignment="1">
      <alignment horizontal="center" vertical="center" wrapText="1"/>
    </xf>
    <xf numFmtId="164" fontId="84" fillId="10" borderId="46" xfId="0" applyNumberFormat="1" applyFont="1" applyFill="1" applyBorder="1" applyAlignment="1">
      <alignment horizontal="center" vertical="center" wrapText="1"/>
    </xf>
    <xf numFmtId="164" fontId="84" fillId="10" borderId="50" xfId="0" applyNumberFormat="1" applyFont="1" applyFill="1" applyBorder="1" applyAlignment="1">
      <alignment horizontal="center" vertical="center" wrapText="1"/>
    </xf>
    <xf numFmtId="0" fontId="84" fillId="10" borderId="46" xfId="0" applyFont="1" applyFill="1" applyBorder="1" applyAlignment="1">
      <alignment horizontal="center" vertical="center" wrapText="1"/>
    </xf>
    <xf numFmtId="0" fontId="84" fillId="10" borderId="50" xfId="0" applyFont="1" applyFill="1" applyBorder="1" applyAlignment="1">
      <alignment horizontal="center" vertical="center" wrapText="1"/>
    </xf>
    <xf numFmtId="0" fontId="84" fillId="10" borderId="64" xfId="0" applyFont="1" applyFill="1" applyBorder="1" applyAlignment="1">
      <alignment horizontal="center" vertical="center" wrapText="1"/>
    </xf>
    <xf numFmtId="0" fontId="84" fillId="10" borderId="71" xfId="0" applyFont="1" applyFill="1" applyBorder="1" applyAlignment="1">
      <alignment horizontal="center" vertical="center" wrapText="1"/>
    </xf>
    <xf numFmtId="0" fontId="74" fillId="0" borderId="8" xfId="0" applyFont="1" applyBorder="1" applyAlignment="1" applyProtection="1">
      <alignment horizontal="center" vertical="center"/>
      <protection hidden="1"/>
    </xf>
    <xf numFmtId="0" fontId="74" fillId="0" borderId="0" xfId="0" applyFont="1" applyAlignment="1" applyProtection="1">
      <alignment horizontal="center" vertical="center"/>
      <protection hidden="1"/>
    </xf>
    <xf numFmtId="0" fontId="70" fillId="36" borderId="6" xfId="0" applyFont="1" applyFill="1" applyBorder="1" applyAlignment="1" applyProtection="1">
      <alignment horizontal="center" vertical="center" wrapText="1"/>
      <protection hidden="1"/>
    </xf>
    <xf numFmtId="0" fontId="70" fillId="36" borderId="7" xfId="0" applyFont="1" applyFill="1" applyBorder="1" applyAlignment="1" applyProtection="1">
      <alignment horizontal="center" vertical="center" wrapText="1"/>
      <protection hidden="1"/>
    </xf>
    <xf numFmtId="0" fontId="70" fillId="36" borderId="20" xfId="0" applyFont="1" applyFill="1" applyBorder="1" applyAlignment="1" applyProtection="1">
      <alignment horizontal="center" vertical="center" wrapText="1"/>
      <protection hidden="1"/>
    </xf>
    <xf numFmtId="20" fontId="70" fillId="36" borderId="22" xfId="0" applyNumberFormat="1" applyFont="1" applyFill="1" applyBorder="1" applyAlignment="1">
      <alignment horizontal="center" vertical="center" wrapText="1"/>
    </xf>
    <xf numFmtId="20" fontId="70" fillId="36" borderId="4" xfId="0" applyNumberFormat="1" applyFont="1" applyFill="1" applyBorder="1" applyAlignment="1">
      <alignment horizontal="center" vertical="center" wrapText="1"/>
    </xf>
    <xf numFmtId="0" fontId="84" fillId="10" borderId="81" xfId="0" applyFont="1" applyFill="1" applyBorder="1" applyAlignment="1">
      <alignment horizontal="center" vertical="center" wrapText="1"/>
    </xf>
    <xf numFmtId="0" fontId="84" fillId="10" borderId="68" xfId="0" applyFont="1" applyFill="1" applyBorder="1" applyAlignment="1">
      <alignment horizontal="center" vertical="center" wrapText="1"/>
    </xf>
    <xf numFmtId="44" fontId="23" fillId="4" borderId="15" xfId="101" applyFont="1" applyFill="1" applyBorder="1" applyAlignment="1" applyProtection="1">
      <alignment horizontal="center" vertical="center"/>
    </xf>
    <xf numFmtId="44" fontId="23" fillId="4" borderId="30" xfId="101" applyFont="1" applyFill="1" applyBorder="1" applyAlignment="1" applyProtection="1">
      <alignment horizontal="center" vertical="center"/>
    </xf>
    <xf numFmtId="0" fontId="24" fillId="10" borderId="1" xfId="0" applyFont="1" applyFill="1" applyBorder="1" applyAlignment="1">
      <alignment horizontal="center" vertical="center" wrapText="1"/>
    </xf>
    <xf numFmtId="164" fontId="24" fillId="4" borderId="1" xfId="0" applyNumberFormat="1" applyFont="1" applyFill="1" applyBorder="1" applyAlignment="1">
      <alignment horizontal="center" vertical="center" wrapText="1"/>
    </xf>
    <xf numFmtId="0" fontId="96" fillId="10" borderId="16" xfId="0" applyFont="1" applyFill="1" applyBorder="1" applyAlignment="1">
      <alignment horizontal="center" vertical="center" wrapText="1"/>
    </xf>
    <xf numFmtId="0" fontId="96" fillId="10" borderId="1" xfId="0" applyFont="1" applyFill="1" applyBorder="1" applyAlignment="1">
      <alignment horizontal="center" vertical="center" wrapText="1"/>
    </xf>
    <xf numFmtId="0" fontId="96" fillId="10" borderId="28" xfId="0" applyFont="1" applyFill="1" applyBorder="1" applyAlignment="1">
      <alignment horizontal="center" vertical="center" wrapText="1"/>
    </xf>
    <xf numFmtId="0" fontId="96" fillId="10" borderId="29" xfId="0" applyFont="1" applyFill="1" applyBorder="1" applyAlignment="1">
      <alignment horizontal="center" vertical="center" wrapText="1"/>
    </xf>
    <xf numFmtId="20" fontId="23" fillId="34" borderId="47" xfId="0" applyNumberFormat="1" applyFont="1" applyFill="1" applyBorder="1" applyAlignment="1">
      <alignment horizontal="center" vertical="center" wrapText="1"/>
    </xf>
    <xf numFmtId="20" fontId="23" fillId="34" borderId="48" xfId="0" applyNumberFormat="1" applyFont="1" applyFill="1" applyBorder="1" applyAlignment="1">
      <alignment horizontal="center" vertical="center" wrapText="1"/>
    </xf>
    <xf numFmtId="20" fontId="70" fillId="36" borderId="10" xfId="0" applyNumberFormat="1" applyFont="1" applyFill="1" applyBorder="1" applyAlignment="1">
      <alignment horizontal="center" vertical="center" wrapText="1"/>
    </xf>
    <xf numFmtId="20" fontId="70" fillId="36" borderId="12" xfId="0" applyNumberFormat="1" applyFont="1" applyFill="1" applyBorder="1" applyAlignment="1">
      <alignment horizontal="center" vertical="center" wrapText="1"/>
    </xf>
    <xf numFmtId="20" fontId="70" fillId="36" borderId="13" xfId="0" applyNumberFormat="1" applyFont="1" applyFill="1" applyBorder="1" applyAlignment="1">
      <alignment horizontal="center" vertical="center" wrapText="1"/>
    </xf>
    <xf numFmtId="0" fontId="80" fillId="41" borderId="16" xfId="0" applyFont="1" applyFill="1" applyBorder="1" applyAlignment="1">
      <alignment horizontal="center" vertical="center" wrapText="1"/>
    </xf>
    <xf numFmtId="0" fontId="80" fillId="41" borderId="1" xfId="0" applyFont="1" applyFill="1" applyBorder="1" applyAlignment="1">
      <alignment horizontal="center" vertical="center" wrapText="1"/>
    </xf>
    <xf numFmtId="164" fontId="82" fillId="4" borderId="28" xfId="1" applyNumberFormat="1" applyFont="1" applyFill="1" applyBorder="1" applyAlignment="1">
      <alignment horizontal="center" vertical="center"/>
    </xf>
    <xf numFmtId="164" fontId="82" fillId="4" borderId="30" xfId="1" applyNumberFormat="1" applyFont="1" applyFill="1" applyBorder="1" applyAlignment="1">
      <alignment horizontal="center" vertical="center"/>
    </xf>
    <xf numFmtId="0" fontId="67" fillId="35" borderId="8" xfId="0" applyFont="1" applyFill="1" applyBorder="1" applyAlignment="1" applyProtection="1">
      <alignment horizontal="center" vertical="center" wrapText="1"/>
      <protection hidden="1"/>
    </xf>
    <xf numFmtId="0" fontId="67" fillId="35" borderId="0" xfId="0" applyFont="1" applyFill="1" applyAlignment="1" applyProtection="1">
      <alignment horizontal="center" vertical="center" wrapText="1"/>
      <protection hidden="1"/>
    </xf>
    <xf numFmtId="0" fontId="23" fillId="34" borderId="10" xfId="0" applyFont="1" applyFill="1" applyBorder="1" applyAlignment="1">
      <alignment horizontal="center" vertical="center" wrapText="1"/>
    </xf>
    <xf numFmtId="0" fontId="23" fillId="34" borderId="13" xfId="0" applyFont="1" applyFill="1" applyBorder="1" applyAlignment="1">
      <alignment horizontal="center" vertical="center" wrapText="1"/>
    </xf>
    <xf numFmtId="0" fontId="23" fillId="0" borderId="1" xfId="0" applyFont="1" applyBorder="1" applyAlignment="1" applyProtection="1">
      <alignment horizontal="center" vertical="center"/>
      <protection locked="0"/>
    </xf>
    <xf numFmtId="0" fontId="76" fillId="12" borderId="8" xfId="0" applyFont="1" applyFill="1" applyBorder="1" applyAlignment="1">
      <alignment horizontal="center" vertical="center" wrapText="1"/>
    </xf>
    <xf numFmtId="0" fontId="76" fillId="12" borderId="0" xfId="0" applyFont="1" applyFill="1" applyAlignment="1">
      <alignment horizontal="center" vertical="center" wrapText="1"/>
    </xf>
    <xf numFmtId="0" fontId="23" fillId="6" borderId="0" xfId="0" applyFont="1" applyFill="1" applyAlignment="1">
      <alignment horizontal="center" vertical="center"/>
    </xf>
    <xf numFmtId="7" fontId="67" fillId="6" borderId="0" xfId="0" applyNumberFormat="1" applyFont="1" applyFill="1" applyAlignment="1" applyProtection="1">
      <alignment horizontal="center" vertical="center" wrapText="1"/>
      <protection hidden="1"/>
    </xf>
    <xf numFmtId="7" fontId="67" fillId="35" borderId="6" xfId="0" applyNumberFormat="1" applyFont="1" applyFill="1" applyBorder="1" applyAlignment="1" applyProtection="1">
      <alignment horizontal="center" vertical="center" wrapText="1"/>
      <protection hidden="1"/>
    </xf>
    <xf numFmtId="7" fontId="67" fillId="35" borderId="7" xfId="0" applyNumberFormat="1" applyFont="1" applyFill="1" applyBorder="1" applyAlignment="1" applyProtection="1">
      <alignment horizontal="center" vertical="center" wrapText="1"/>
      <protection hidden="1"/>
    </xf>
    <xf numFmtId="7" fontId="67" fillId="35" borderId="20" xfId="0" applyNumberFormat="1" applyFont="1" applyFill="1" applyBorder="1" applyAlignment="1" applyProtection="1">
      <alignment horizontal="center" vertical="center" wrapText="1"/>
      <protection hidden="1"/>
    </xf>
    <xf numFmtId="20" fontId="23" fillId="34" borderId="77" xfId="0" applyNumberFormat="1" applyFont="1" applyFill="1" applyBorder="1" applyAlignment="1">
      <alignment horizontal="center" vertical="center" wrapText="1"/>
    </xf>
    <xf numFmtId="20" fontId="23" fillId="34" borderId="24" xfId="0" applyNumberFormat="1" applyFont="1" applyFill="1" applyBorder="1" applyAlignment="1">
      <alignment horizontal="center" vertical="center" wrapText="1"/>
    </xf>
    <xf numFmtId="0" fontId="80" fillId="10" borderId="11" xfId="0" applyFont="1" applyFill="1" applyBorder="1" applyAlignment="1">
      <alignment horizontal="center" vertical="center" wrapText="1"/>
    </xf>
    <xf numFmtId="0" fontId="80" fillId="10" borderId="50" xfId="0" applyFont="1" applyFill="1" applyBorder="1" applyAlignment="1">
      <alignment horizontal="center" vertical="center" wrapText="1"/>
    </xf>
    <xf numFmtId="49" fontId="69" fillId="8" borderId="16" xfId="0" applyNumberFormat="1" applyFont="1" applyFill="1" applyBorder="1" applyAlignment="1" applyProtection="1">
      <alignment horizontal="center" vertical="center" wrapText="1"/>
      <protection locked="0"/>
    </xf>
    <xf numFmtId="49" fontId="69" fillId="8" borderId="15" xfId="0" applyNumberFormat="1" applyFont="1" applyFill="1" applyBorder="1" applyAlignment="1" applyProtection="1">
      <alignment horizontal="center" vertical="center" wrapText="1"/>
      <protection locked="0"/>
    </xf>
    <xf numFmtId="0" fontId="80" fillId="10" borderId="46" xfId="0" applyFont="1" applyFill="1" applyBorder="1" applyAlignment="1">
      <alignment horizontal="center" vertical="center" wrapText="1"/>
    </xf>
    <xf numFmtId="0" fontId="80" fillId="10" borderId="14" xfId="0" applyFont="1" applyFill="1" applyBorder="1" applyAlignment="1">
      <alignment horizontal="center" vertical="center" wrapText="1"/>
    </xf>
    <xf numFmtId="0" fontId="80" fillId="10" borderId="81" xfId="0" applyFont="1" applyFill="1" applyBorder="1" applyAlignment="1">
      <alignment horizontal="center" vertical="center" wrapText="1"/>
    </xf>
    <xf numFmtId="0" fontId="80" fillId="10" borderId="32" xfId="0" applyFont="1" applyFill="1" applyBorder="1" applyAlignment="1">
      <alignment horizontal="center" vertical="center" wrapText="1"/>
    </xf>
    <xf numFmtId="7" fontId="67" fillId="35" borderId="77" xfId="0" applyNumberFormat="1" applyFont="1" applyFill="1" applyBorder="1" applyAlignment="1" applyProtection="1">
      <alignment horizontal="center" vertical="center" wrapText="1"/>
      <protection hidden="1"/>
    </xf>
    <xf numFmtId="7" fontId="67" fillId="35" borderId="24" xfId="0" applyNumberFormat="1" applyFont="1" applyFill="1" applyBorder="1" applyAlignment="1" applyProtection="1">
      <alignment horizontal="center" vertical="center" wrapText="1"/>
      <protection hidden="1"/>
    </xf>
    <xf numFmtId="0" fontId="48" fillId="0" borderId="0" xfId="0" applyFont="1" applyAlignment="1">
      <alignment horizontal="center" vertical="center" wrapText="1"/>
    </xf>
    <xf numFmtId="0" fontId="80" fillId="10" borderId="1" xfId="0" applyFont="1" applyFill="1" applyBorder="1" applyAlignment="1">
      <alignment horizontal="center" vertical="center" wrapText="1"/>
    </xf>
    <xf numFmtId="0" fontId="80" fillId="10" borderId="29" xfId="0" applyFont="1" applyFill="1" applyBorder="1" applyAlignment="1">
      <alignment horizontal="center" vertical="center" wrapText="1"/>
    </xf>
    <xf numFmtId="7" fontId="67" fillId="35" borderId="0" xfId="0" applyNumberFormat="1" applyFont="1" applyFill="1" applyAlignment="1" applyProtection="1">
      <alignment horizontal="center" vertical="center" wrapText="1"/>
      <protection hidden="1"/>
    </xf>
    <xf numFmtId="0" fontId="51" fillId="0" borderId="0" xfId="0" applyFont="1" applyAlignment="1">
      <alignment horizontal="center" vertical="center" wrapText="1"/>
    </xf>
    <xf numFmtId="0" fontId="23" fillId="6" borderId="0" xfId="0" applyFont="1" applyFill="1" applyAlignment="1" applyProtection="1">
      <alignment horizontal="center" vertical="center"/>
      <protection locked="0"/>
    </xf>
    <xf numFmtId="0" fontId="23" fillId="4" borderId="1" xfId="0" applyFont="1" applyFill="1" applyBorder="1" applyAlignment="1" applyProtection="1">
      <alignment horizontal="center" vertical="center"/>
      <protection locked="0"/>
    </xf>
    <xf numFmtId="164" fontId="70" fillId="44" borderId="35" xfId="0" applyNumberFormat="1" applyFont="1" applyFill="1" applyBorder="1" applyAlignment="1">
      <alignment horizontal="center" vertical="center" wrapText="1"/>
    </xf>
    <xf numFmtId="164" fontId="70" fillId="44" borderId="37" xfId="0" applyNumberFormat="1" applyFont="1" applyFill="1" applyBorder="1" applyAlignment="1">
      <alignment horizontal="center" vertical="center" wrapText="1"/>
    </xf>
    <xf numFmtId="20" fontId="70" fillId="44" borderId="126" xfId="0" applyNumberFormat="1" applyFont="1" applyFill="1" applyBorder="1" applyAlignment="1">
      <alignment horizontal="center" vertical="center" wrapText="1"/>
    </xf>
    <xf numFmtId="20" fontId="70" fillId="44" borderId="4" xfId="0" applyNumberFormat="1" applyFont="1" applyFill="1" applyBorder="1" applyAlignment="1">
      <alignment horizontal="center" vertical="center" wrapText="1"/>
    </xf>
    <xf numFmtId="0" fontId="80" fillId="9" borderId="127" xfId="0" applyFont="1" applyFill="1" applyBorder="1" applyAlignment="1">
      <alignment horizontal="center" vertical="center" wrapText="1"/>
    </xf>
    <xf numFmtId="0" fontId="80" fillId="9" borderId="128" xfId="0" applyFont="1" applyFill="1" applyBorder="1" applyAlignment="1">
      <alignment horizontal="center" vertical="center" wrapText="1"/>
    </xf>
    <xf numFmtId="164" fontId="80" fillId="9" borderId="45" xfId="0" applyNumberFormat="1" applyFont="1" applyFill="1" applyBorder="1" applyAlignment="1">
      <alignment horizontal="center" vertical="center" wrapText="1"/>
    </xf>
    <xf numFmtId="164" fontId="80" fillId="9" borderId="29" xfId="0" applyNumberFormat="1" applyFont="1" applyFill="1" applyBorder="1" applyAlignment="1">
      <alignment horizontal="center" vertical="center" wrapText="1"/>
    </xf>
    <xf numFmtId="9" fontId="23" fillId="9" borderId="45" xfId="1" applyFont="1" applyFill="1" applyBorder="1" applyAlignment="1" applyProtection="1">
      <alignment horizontal="center" vertical="center" wrapText="1"/>
      <protection hidden="1"/>
    </xf>
    <xf numFmtId="9" fontId="23" fillId="9" borderId="29" xfId="1" applyFont="1" applyFill="1" applyBorder="1" applyAlignment="1" applyProtection="1">
      <alignment horizontal="center" vertical="center" wrapText="1"/>
      <protection hidden="1"/>
    </xf>
    <xf numFmtId="164" fontId="70" fillId="39" borderId="10" xfId="0" applyNumberFormat="1" applyFont="1" applyFill="1" applyBorder="1" applyAlignment="1">
      <alignment horizontal="center" vertical="center" wrapText="1"/>
    </xf>
    <xf numFmtId="164" fontId="70" fillId="39" borderId="12" xfId="0" applyNumberFormat="1" applyFont="1" applyFill="1" applyBorder="1" applyAlignment="1">
      <alignment horizontal="center" vertical="center" wrapText="1"/>
    </xf>
    <xf numFmtId="164" fontId="70" fillId="39" borderId="13" xfId="0" applyNumberFormat="1" applyFont="1" applyFill="1" applyBorder="1" applyAlignment="1">
      <alignment horizontal="center" vertical="center" wrapText="1"/>
    </xf>
    <xf numFmtId="164" fontId="70" fillId="39" borderId="4" xfId="0" applyNumberFormat="1" applyFont="1" applyFill="1" applyBorder="1" applyAlignment="1">
      <alignment horizontal="center" vertical="center" wrapText="1"/>
    </xf>
    <xf numFmtId="164" fontId="70" fillId="39" borderId="23" xfId="0" applyNumberFormat="1" applyFont="1" applyFill="1" applyBorder="1" applyAlignment="1">
      <alignment horizontal="center" vertical="center" wrapText="1"/>
    </xf>
    <xf numFmtId="0" fontId="10" fillId="29" borderId="69" xfId="0" applyFont="1" applyFill="1" applyBorder="1" applyAlignment="1">
      <alignment horizontal="center" vertical="center" wrapText="1"/>
    </xf>
    <xf numFmtId="0" fontId="10" fillId="29" borderId="37" xfId="0" applyFont="1" applyFill="1" applyBorder="1" applyAlignment="1">
      <alignment horizontal="center" vertical="center" wrapText="1"/>
    </xf>
    <xf numFmtId="0" fontId="107" fillId="29" borderId="7" xfId="0" applyFont="1" applyFill="1" applyBorder="1" applyAlignment="1">
      <alignment horizontal="center" vertical="center" wrapText="1"/>
    </xf>
    <xf numFmtId="0" fontId="107" fillId="29" borderId="100" xfId="0" applyFont="1" applyFill="1" applyBorder="1" applyAlignment="1">
      <alignment horizontal="center" vertical="center" wrapText="1"/>
    </xf>
    <xf numFmtId="0" fontId="107" fillId="29" borderId="24" xfId="0" applyFont="1" applyFill="1" applyBorder="1" applyAlignment="1">
      <alignment horizontal="center" vertical="center" wrapText="1"/>
    </xf>
    <xf numFmtId="0" fontId="107" fillId="29" borderId="27" xfId="0" applyFont="1" applyFill="1" applyBorder="1" applyAlignment="1">
      <alignment horizontal="center" vertical="center" wrapText="1"/>
    </xf>
    <xf numFmtId="44" fontId="23" fillId="4" borderId="66" xfId="101" applyFont="1" applyFill="1" applyBorder="1" applyAlignment="1" applyProtection="1">
      <alignment horizontal="center" vertical="center"/>
    </xf>
    <xf numFmtId="44" fontId="23" fillId="4" borderId="145" xfId="101" applyFont="1" applyFill="1" applyBorder="1" applyAlignment="1" applyProtection="1">
      <alignment horizontal="center" vertical="center"/>
    </xf>
    <xf numFmtId="20" fontId="23" fillId="29" borderId="115" xfId="0" applyNumberFormat="1" applyFont="1" applyFill="1" applyBorder="1" applyAlignment="1">
      <alignment horizontal="center" vertical="center" wrapText="1"/>
    </xf>
    <xf numFmtId="20" fontId="23" fillId="29" borderId="45" xfId="0" applyNumberFormat="1" applyFont="1" applyFill="1" applyBorder="1" applyAlignment="1">
      <alignment horizontal="center" vertical="center" wrapText="1"/>
    </xf>
    <xf numFmtId="0" fontId="76" fillId="39" borderId="0" xfId="0" applyFont="1" applyFill="1" applyAlignment="1">
      <alignment horizontal="center" vertical="center" wrapText="1"/>
    </xf>
    <xf numFmtId="0" fontId="64" fillId="42" borderId="0" xfId="0" applyFont="1" applyFill="1" applyAlignment="1">
      <alignment horizontal="left" vertical="center" wrapText="1"/>
    </xf>
    <xf numFmtId="0" fontId="64" fillId="42" borderId="0" xfId="0" applyFont="1" applyFill="1" applyAlignment="1">
      <alignment horizontal="left" vertical="center"/>
    </xf>
    <xf numFmtId="0" fontId="67" fillId="43" borderId="104" xfId="0" applyFont="1" applyFill="1" applyBorder="1" applyAlignment="1">
      <alignment horizontal="center" vertical="center" wrapText="1"/>
    </xf>
    <xf numFmtId="0" fontId="67" fillId="43" borderId="105" xfId="0" applyFont="1" applyFill="1" applyBorder="1" applyAlignment="1">
      <alignment horizontal="center" vertical="center" wrapText="1"/>
    </xf>
    <xf numFmtId="0" fontId="67" fillId="43" borderId="106" xfId="0" applyFont="1" applyFill="1" applyBorder="1" applyAlignment="1">
      <alignment horizontal="center" vertical="center" wrapText="1"/>
    </xf>
    <xf numFmtId="164" fontId="70" fillId="39" borderId="109" xfId="0" applyNumberFormat="1" applyFont="1" applyFill="1" applyBorder="1" applyAlignment="1">
      <alignment horizontal="center" vertical="center" wrapText="1"/>
    </xf>
    <xf numFmtId="164" fontId="70" fillId="39" borderId="110" xfId="0" applyNumberFormat="1" applyFont="1" applyFill="1" applyBorder="1" applyAlignment="1">
      <alignment horizontal="center" vertical="center" wrapText="1"/>
    </xf>
    <xf numFmtId="164" fontId="70" fillId="39" borderId="111" xfId="0" applyNumberFormat="1" applyFont="1" applyFill="1" applyBorder="1" applyAlignment="1">
      <alignment horizontal="center" vertical="center" wrapText="1"/>
    </xf>
    <xf numFmtId="164" fontId="70" fillId="39" borderId="112" xfId="0" applyNumberFormat="1" applyFont="1" applyFill="1" applyBorder="1" applyAlignment="1">
      <alignment horizontal="center" vertical="center" wrapText="1"/>
    </xf>
    <xf numFmtId="164" fontId="70" fillId="39" borderId="113" xfId="0" applyNumberFormat="1" applyFont="1" applyFill="1" applyBorder="1" applyAlignment="1">
      <alignment horizontal="center" vertical="center" wrapText="1"/>
    </xf>
    <xf numFmtId="164" fontId="70" fillId="39" borderId="114" xfId="0" applyNumberFormat="1" applyFont="1" applyFill="1" applyBorder="1" applyAlignment="1">
      <alignment horizontal="center" vertical="center" wrapText="1"/>
    </xf>
    <xf numFmtId="0" fontId="67" fillId="43" borderId="107" xfId="0" applyFont="1" applyFill="1" applyBorder="1" applyAlignment="1">
      <alignment horizontal="center" vertical="center" wrapText="1"/>
    </xf>
    <xf numFmtId="0" fontId="67" fillId="43" borderId="0" xfId="0" applyFont="1" applyFill="1" applyAlignment="1">
      <alignment horizontal="center" vertical="center" wrapText="1"/>
    </xf>
    <xf numFmtId="0" fontId="67" fillId="43" borderId="108" xfId="0" applyFont="1" applyFill="1" applyBorder="1" applyAlignment="1">
      <alignment horizontal="center" vertical="center" wrapText="1"/>
    </xf>
    <xf numFmtId="0" fontId="80" fillId="29" borderId="46" xfId="0" applyFont="1" applyFill="1" applyBorder="1" applyAlignment="1">
      <alignment horizontal="center" vertical="center" wrapText="1"/>
    </xf>
    <xf numFmtId="0" fontId="80" fillId="29" borderId="14" xfId="0" applyFont="1" applyFill="1" applyBorder="1" applyAlignment="1">
      <alignment horizontal="center" vertical="center" wrapText="1"/>
    </xf>
    <xf numFmtId="0" fontId="80" fillId="29" borderId="81" xfId="0" applyFont="1" applyFill="1" applyBorder="1" applyAlignment="1">
      <alignment horizontal="center" vertical="center" wrapText="1"/>
    </xf>
    <xf numFmtId="0" fontId="80" fillId="29" borderId="32" xfId="0" applyFont="1" applyFill="1" applyBorder="1" applyAlignment="1">
      <alignment horizontal="center" vertical="center" wrapText="1"/>
    </xf>
    <xf numFmtId="0" fontId="80" fillId="9" borderId="46" xfId="0" applyFont="1" applyFill="1" applyBorder="1" applyAlignment="1">
      <alignment horizontal="center" vertical="center" wrapText="1"/>
    </xf>
    <xf numFmtId="0" fontId="80" fillId="9" borderId="14" xfId="0" applyFont="1" applyFill="1" applyBorder="1" applyAlignment="1">
      <alignment horizontal="center" vertical="center" wrapText="1"/>
    </xf>
    <xf numFmtId="0" fontId="24" fillId="6" borderId="0" xfId="0" applyFont="1" applyFill="1" applyAlignment="1">
      <alignment horizontal="right" vertical="center" wrapText="1"/>
    </xf>
    <xf numFmtId="0" fontId="23" fillId="6" borderId="0" xfId="0" applyFont="1" applyFill="1" applyAlignment="1">
      <alignment horizontal="center" vertical="center" wrapText="1"/>
    </xf>
    <xf numFmtId="0" fontId="0" fillId="6" borderId="0" xfId="0" applyFill="1" applyAlignment="1">
      <alignment horizontal="center" vertical="center" wrapText="1"/>
    </xf>
    <xf numFmtId="0" fontId="63" fillId="6" borderId="0" xfId="0" applyFont="1" applyFill="1" applyAlignment="1">
      <alignment horizontal="center" vertical="center" wrapText="1"/>
    </xf>
    <xf numFmtId="0" fontId="82" fillId="6" borderId="0" xfId="0" applyFont="1" applyFill="1" applyAlignment="1">
      <alignment horizontal="center" vertical="center" wrapText="1"/>
    </xf>
    <xf numFmtId="0" fontId="18" fillId="6" borderId="0" xfId="0" applyFont="1" applyFill="1" applyAlignment="1">
      <alignment horizontal="center" vertical="center" wrapText="1"/>
    </xf>
    <xf numFmtId="0" fontId="15" fillId="6" borderId="0" xfId="0" applyFont="1" applyFill="1" applyAlignment="1">
      <alignment horizontal="center" vertical="center" wrapText="1"/>
    </xf>
    <xf numFmtId="0" fontId="63" fillId="8" borderId="11" xfId="0" applyFont="1" applyFill="1" applyBorder="1" applyAlignment="1">
      <alignment horizontal="center" vertical="center" wrapText="1"/>
    </xf>
    <xf numFmtId="0" fontId="63" fillId="8" borderId="25" xfId="0" applyFont="1" applyFill="1" applyBorder="1" applyAlignment="1">
      <alignment horizontal="center" vertical="center" wrapText="1"/>
    </xf>
    <xf numFmtId="0" fontId="63" fillId="8" borderId="50" xfId="0" applyFont="1" applyFill="1" applyBorder="1" applyAlignment="1">
      <alignment horizontal="center" vertical="center" wrapText="1"/>
    </xf>
    <xf numFmtId="0" fontId="48" fillId="28" borderId="131" xfId="0" applyFont="1" applyFill="1" applyBorder="1" applyAlignment="1">
      <alignment horizontal="center" vertical="center" wrapText="1"/>
    </xf>
    <xf numFmtId="0" fontId="48" fillId="28" borderId="0" xfId="0" applyFont="1" applyFill="1" applyAlignment="1">
      <alignment horizontal="center" vertical="center" wrapText="1"/>
    </xf>
    <xf numFmtId="0" fontId="48" fillId="28" borderId="132" xfId="0" applyFont="1" applyFill="1" applyBorder="1" applyAlignment="1">
      <alignment horizontal="center" vertical="center" wrapText="1"/>
    </xf>
    <xf numFmtId="0" fontId="25" fillId="0" borderId="131" xfId="0" applyFont="1" applyBorder="1" applyAlignment="1">
      <alignment horizontal="center" vertical="center" wrapText="1"/>
    </xf>
    <xf numFmtId="0" fontId="25" fillId="0" borderId="0" xfId="0" applyFont="1" applyAlignment="1">
      <alignment horizontal="center" vertical="center" wrapText="1"/>
    </xf>
    <xf numFmtId="0" fontId="25" fillId="0" borderId="132" xfId="0" applyFont="1" applyBorder="1" applyAlignment="1">
      <alignment horizontal="center" vertical="center" wrapText="1"/>
    </xf>
    <xf numFmtId="0" fontId="61" fillId="0" borderId="133" xfId="0" applyFont="1" applyBorder="1" applyAlignment="1">
      <alignment horizontal="center" vertical="center" wrapText="1"/>
    </xf>
    <xf numFmtId="0" fontId="61" fillId="0" borderId="134" xfId="0" applyFont="1" applyBorder="1" applyAlignment="1">
      <alignment horizontal="center" vertical="center" wrapText="1"/>
    </xf>
    <xf numFmtId="0" fontId="61" fillId="0" borderId="135" xfId="0" applyFont="1" applyBorder="1" applyAlignment="1">
      <alignment horizontal="center" vertical="center" wrapText="1"/>
    </xf>
    <xf numFmtId="0" fontId="57" fillId="0" borderId="0" xfId="0" applyFont="1" applyAlignment="1">
      <alignment horizontal="center" vertical="center" wrapText="1"/>
    </xf>
    <xf numFmtId="20" fontId="18" fillId="26" borderId="136" xfId="0" applyNumberFormat="1" applyFont="1" applyFill="1" applyBorder="1" applyAlignment="1">
      <alignment horizontal="center" vertical="center" wrapText="1"/>
    </xf>
    <xf numFmtId="20" fontId="18" fillId="26" borderId="137" xfId="0" applyNumberFormat="1" applyFont="1" applyFill="1" applyBorder="1" applyAlignment="1">
      <alignment horizontal="center" vertical="center" wrapText="1"/>
    </xf>
    <xf numFmtId="20" fontId="18" fillId="26" borderId="138" xfId="0" applyNumberFormat="1" applyFont="1" applyFill="1" applyBorder="1" applyAlignment="1">
      <alignment horizontal="center" vertical="center" wrapText="1"/>
    </xf>
    <xf numFmtId="0" fontId="18" fillId="26" borderId="94" xfId="0" applyFont="1" applyFill="1" applyBorder="1" applyAlignment="1">
      <alignment horizontal="center" vertical="center" wrapText="1"/>
    </xf>
    <xf numFmtId="0" fontId="18" fillId="26" borderId="95" xfId="0" applyFont="1" applyFill="1" applyBorder="1" applyAlignment="1">
      <alignment horizontal="center" vertical="center" wrapText="1"/>
    </xf>
    <xf numFmtId="20" fontId="23" fillId="29" borderId="139" xfId="0" applyNumberFormat="1" applyFont="1" applyFill="1" applyBorder="1" applyAlignment="1">
      <alignment horizontal="center" vertical="center" wrapText="1"/>
    </xf>
    <xf numFmtId="20" fontId="23" fillId="29" borderId="140" xfId="0" applyNumberFormat="1" applyFont="1" applyFill="1" applyBorder="1" applyAlignment="1">
      <alignment horizontal="center" vertical="center" wrapText="1"/>
    </xf>
    <xf numFmtId="20" fontId="23" fillId="9" borderId="139" xfId="0" applyNumberFormat="1" applyFont="1" applyFill="1" applyBorder="1" applyAlignment="1">
      <alignment horizontal="center" vertical="center" wrapText="1"/>
    </xf>
    <xf numFmtId="20" fontId="23" fillId="9" borderId="83" xfId="0" applyNumberFormat="1" applyFont="1" applyFill="1" applyBorder="1" applyAlignment="1">
      <alignment horizontal="center" vertical="center" wrapText="1"/>
    </xf>
    <xf numFmtId="20" fontId="23" fillId="9" borderId="141" xfId="0" applyNumberFormat="1" applyFont="1" applyFill="1" applyBorder="1" applyAlignment="1">
      <alignment horizontal="center" vertical="center" wrapText="1"/>
    </xf>
    <xf numFmtId="20" fontId="23" fillId="9" borderId="77" xfId="0" applyNumberFormat="1" applyFont="1" applyFill="1" applyBorder="1" applyAlignment="1">
      <alignment horizontal="center" vertical="center" wrapText="1"/>
    </xf>
    <xf numFmtId="20" fontId="23" fillId="9" borderId="24" xfId="0" applyNumberFormat="1" applyFont="1" applyFill="1" applyBorder="1" applyAlignment="1">
      <alignment horizontal="center" vertical="center" wrapText="1"/>
    </xf>
    <xf numFmtId="20" fontId="23" fillId="9" borderId="76" xfId="0" applyNumberFormat="1" applyFont="1" applyFill="1" applyBorder="1" applyAlignment="1">
      <alignment horizontal="center" vertical="center" wrapText="1"/>
    </xf>
    <xf numFmtId="0" fontId="18" fillId="26" borderId="82" xfId="0" applyFont="1" applyFill="1" applyBorder="1" applyAlignment="1">
      <alignment horizontal="center" vertical="center" wrapText="1"/>
    </xf>
    <xf numFmtId="0" fontId="18" fillId="26" borderId="83" xfId="0" applyFont="1" applyFill="1" applyBorder="1" applyAlignment="1">
      <alignment horizontal="center" vertical="center" wrapText="1"/>
    </xf>
    <xf numFmtId="0" fontId="18" fillId="26" borderId="84" xfId="0" applyFont="1" applyFill="1" applyBorder="1" applyAlignment="1">
      <alignment horizontal="center" vertical="center" wrapText="1"/>
    </xf>
    <xf numFmtId="0" fontId="23" fillId="9" borderId="66" xfId="0" applyFont="1" applyFill="1" applyBorder="1" applyAlignment="1">
      <alignment horizontal="center" vertical="center" wrapText="1"/>
    </xf>
    <xf numFmtId="0" fontId="23" fillId="9" borderId="51" xfId="0" applyFont="1" applyFill="1" applyBorder="1" applyAlignment="1">
      <alignment horizontal="center" vertical="center" wrapText="1"/>
    </xf>
    <xf numFmtId="0" fontId="23" fillId="9" borderId="142" xfId="0" applyFont="1" applyFill="1" applyBorder="1" applyAlignment="1">
      <alignment horizontal="center" vertical="center" wrapText="1"/>
    </xf>
    <xf numFmtId="0" fontId="14" fillId="12" borderId="0" xfId="0" applyFont="1" applyFill="1" applyAlignment="1">
      <alignment horizontal="left" vertical="center" wrapText="1"/>
    </xf>
    <xf numFmtId="0" fontId="58" fillId="0" borderId="0" xfId="0" applyFont="1" applyAlignment="1">
      <alignment horizontal="left" vertical="center" wrapText="1"/>
    </xf>
    <xf numFmtId="0" fontId="21" fillId="0" borderId="82" xfId="0" applyFont="1" applyBorder="1" applyAlignment="1">
      <alignment horizontal="center" vertical="center" wrapText="1"/>
    </xf>
    <xf numFmtId="0" fontId="21" fillId="0" borderId="83" xfId="0" applyFont="1" applyBorder="1" applyAlignment="1">
      <alignment horizontal="center" vertical="center" wrapText="1"/>
    </xf>
    <xf numFmtId="0" fontId="21" fillId="0" borderId="84" xfId="0" applyFont="1" applyBorder="1" applyAlignment="1">
      <alignment horizontal="center" vertical="center" wrapText="1"/>
    </xf>
  </cellXfs>
  <cellStyles count="102">
    <cellStyle name="2" xfId="11" xr:uid="{04E0009C-42EB-404F-BB61-CF460429193E}"/>
    <cellStyle name="Borne VE" xfId="12" xr:uid="{717B46F4-96BD-4CED-A875-97E262C0BA5C}"/>
    <cellStyle name="cellule blanche" xfId="13" xr:uid="{31E09DCA-025B-4774-9785-F06B55B66555}"/>
    <cellStyle name="cellule grise" xfId="14" xr:uid="{2F005B5C-8E7A-44F1-AF68-24CE7C20DCA2}"/>
    <cellStyle name="Cellule grise + rouge italique" xfId="15" xr:uid="{46D5B942-6AD3-42C6-B2E5-3779B3129908}"/>
    <cellStyle name="Cellule grise orange" xfId="16" xr:uid="{D4470B65-FBFD-4ACA-BCB5-41307D0D92DD}"/>
    <cellStyle name="cellule jaune" xfId="17" xr:uid="{EA04BAC5-0FD8-44FF-BBBA-64247A8FFA80}"/>
    <cellStyle name="celluleUpgradeV2.01" xfId="18" xr:uid="{BD279B21-9A24-4FCC-947F-4F13B3CCBCA8}"/>
    <cellStyle name="celluleUpgradeV2.02" xfId="19" xr:uid="{5863FE55-585B-4C6B-B8CC-F5271AB45FC2}"/>
    <cellStyle name="celluleUpgradeV2.03" xfId="20" xr:uid="{053D2684-FE53-421F-9420-0DAB9E8847DE}"/>
    <cellStyle name="celluleUpgradeV3.00" xfId="21" xr:uid="{E1266104-8EEA-4364-B06E-5EE5AC34B53E}"/>
    <cellStyle name="celluleUpgradeV3.01" xfId="22" xr:uid="{1FFFF7B5-9918-425F-84F9-8D8816BAE4B6}"/>
    <cellStyle name="celluleUpgradeV3.02" xfId="23" xr:uid="{4340D659-29F9-46CE-9B8F-F1207CB3F2A9}"/>
    <cellStyle name="celluleUpgradeV3.03" xfId="24" xr:uid="{4B24100F-4884-4422-9262-588BF2A3C1AF}"/>
    <cellStyle name="celluleUpgradeV3.04" xfId="25" xr:uid="{5027F31E-A293-4F86-88F0-D71531890F8C}"/>
    <cellStyle name="celluleUpgradeV4.00" xfId="26" xr:uid="{31A0BF47-069C-4D1A-BF9C-68DF9E07C829}"/>
    <cellStyle name="colonne dénomination FdCR" xfId="27" xr:uid="{69641495-7989-460E-A678-D351F66B3C52}"/>
    <cellStyle name="colonne dénomination MAJ" xfId="28" xr:uid="{7DDF0C7F-B8D6-4DEE-A3D2-C5791B512E6D}"/>
    <cellStyle name="colonne identifiant FdCR" xfId="29" xr:uid="{B6253641-E2BC-4631-AA61-2832459611C0}"/>
    <cellStyle name="colonne identifiant MAJ" xfId="30" xr:uid="{71E85CDE-6795-4EFE-8E74-ABAFAD8E7321}"/>
    <cellStyle name="colonne libellé FdCR" xfId="31" xr:uid="{70E32FA4-60B2-4397-9B65-B6C1A3666624}"/>
    <cellStyle name="colonne libellé MAJ" xfId="32" xr:uid="{D4E81E02-D063-4A91-BBE5-AEC8D3EC0D59}"/>
    <cellStyle name="date liste financeurs" xfId="33" xr:uid="{EEF8A83B-8F2F-4921-8734-224A3F118C27}"/>
    <cellStyle name="date MAJ financeurs" xfId="34" xr:uid="{43F2722B-8062-49E2-A44D-40682E81873D}"/>
    <cellStyle name="décompte lignes Data" xfId="35" xr:uid="{8F7AADBF-1DD1-47DA-A94B-90A7B955CF9D}"/>
    <cellStyle name="décompte lignes UC" xfId="36" xr:uid="{93EEC932-AC05-4D30-850E-E758EEBD3931}"/>
    <cellStyle name="Euro" xfId="37" xr:uid="{288C5ED2-69B1-4BBB-B5D5-6E724BB7DBEA}"/>
    <cellStyle name="Excel_BuiltIn_Percent" xfId="38" xr:uid="{6F6BA74A-9CD0-4F7F-BBAC-87989EC3A0A3}"/>
    <cellStyle name="FEADER et rouge" xfId="39" xr:uid="{9CC615EF-45CA-45CA-88FE-6B3CDEC3FD7D}"/>
    <cellStyle name="FEADER_2" xfId="40" xr:uid="{E25F9528-DCE7-41FB-B584-8A416FA262C0}"/>
    <cellStyle name="feuilleUpgradeV2.01" xfId="41" xr:uid="{522278C1-5FAB-4287-B203-2067EFF747FE}"/>
    <cellStyle name="feuilleUpgradeV2.02" xfId="42" xr:uid="{D7F0679B-F90B-4E3C-93FA-2EE5BC744080}"/>
    <cellStyle name="feuilleUpgradeV2.03" xfId="43" xr:uid="{07D21BF2-5B79-4BDC-92E3-10FB7AE811CD}"/>
    <cellStyle name="feuilleUpgradeV3.00" xfId="44" xr:uid="{4330A7B7-392A-4B44-94AE-19DE0FDFD38E}"/>
    <cellStyle name="feuilleUpgradeV3.01" xfId="45" xr:uid="{607B6FAA-A2FE-4973-899E-F93D07E8EE80}"/>
    <cellStyle name="feuilleUpgradeV3.02" xfId="46" xr:uid="{ECB5F15C-F30F-4772-BD42-1C28C16130D2}"/>
    <cellStyle name="feuilleUpgradeV3.03" xfId="47" xr:uid="{CD1D4C5B-558A-4D05-BA78-1094AC100F8B}"/>
    <cellStyle name="feuilleUpgradeV3.04" xfId="48" xr:uid="{C13AB2DE-3AFE-490B-9D98-9A668E87F9DD}"/>
    <cellStyle name="feuilleUpgradeV4.00" xfId="49" xr:uid="{160C2967-3A48-4645-AF9E-0CFDE157ECA6}"/>
    <cellStyle name="Gris" xfId="50" xr:uid="{7783786A-8398-4C2D-9183-86E16745BBB0}"/>
    <cellStyle name="Gris rose" xfId="51" xr:uid="{607F641A-ADBA-42F6-8988-18B6A815DAF0}"/>
    <cellStyle name="gris_et_vert" xfId="52" xr:uid="{F8518523-8579-48F0-9F59-9A069C74C7E8}"/>
    <cellStyle name="Heading" xfId="53" xr:uid="{CCD4EE56-0F4B-4081-B676-F382B5B535A3}"/>
    <cellStyle name="Heading1" xfId="54" xr:uid="{47E5C29B-60A8-49E2-BFE6-7F0F86735BD5}"/>
    <cellStyle name="Installation patch automatique" xfId="55" xr:uid="{CA9113B9-4DAB-46ED-ADB4-2508AE8B7EC7}"/>
    <cellStyle name="jusDeCitronBleu" xfId="56" xr:uid="{94EE1E82-7D87-438A-B1F9-D4DF7D66BA2A}"/>
    <cellStyle name="KO" xfId="57" xr:uid="{F6066D03-418E-4DAC-A17E-4F30C88FE614}"/>
    <cellStyle name="Lien hypertexte" xfId="6" builtinId="8"/>
    <cellStyle name="MC Dépenses ss opé" xfId="58" xr:uid="{DC3A77EC-8E3B-4121-8DBA-8A051B8FB5E6}"/>
    <cellStyle name="MC GUC calcul sub" xfId="59" xr:uid="{A7AEBF45-9085-43FE-BE35-A710F90BCE84}"/>
    <cellStyle name="Milliers 2" xfId="8" xr:uid="{00000000-0005-0000-0000-000035000000}"/>
    <cellStyle name="Milliers 2 2" xfId="60" xr:uid="{2E3906E1-FFC5-4C93-BF87-F58B0ACC636F}"/>
    <cellStyle name="modif_en_vert" xfId="61" xr:uid="{1FF914EA-BCEB-4F35-B563-5223FCDEA39E}"/>
    <cellStyle name="Monétaire" xfId="101" builtinId="4"/>
    <cellStyle name="Monétaire 2" xfId="3" xr:uid="{00000000-0005-0000-0000-000002000000}"/>
    <cellStyle name="Monétaire 2 2" xfId="7" xr:uid="{00000000-0005-0000-0000-000002000000}"/>
    <cellStyle name="Monétaire 3" xfId="9" xr:uid="{00000000-0005-0000-0000-000036000000}"/>
    <cellStyle name="New" xfId="62" xr:uid="{969005A8-8F38-45E2-BF3F-30EDBDF2F390}"/>
    <cellStyle name="Normal" xfId="0" builtinId="0"/>
    <cellStyle name="Normal 2" xfId="2" xr:uid="{00000000-0005-0000-0000-000004000000}"/>
    <cellStyle name="Normal 2 2" xfId="63" xr:uid="{76A2657A-F60E-4144-8F20-C3DA4C920E5F}"/>
    <cellStyle name="Normal 3" xfId="4" xr:uid="{00000000-0005-0000-0000-000005000000}"/>
    <cellStyle name="Normal 4" xfId="10" xr:uid="{EB170D02-90C7-4AC1-9850-BFD3C2EE31BE}"/>
    <cellStyle name="offset ligne contrôle moteur formules" xfId="64" xr:uid="{33B47F17-1BDC-43EF-8846-14B7BA43270A}"/>
    <cellStyle name="offset ligne contrôle Sub*" xfId="65" xr:uid="{A3037A5B-392F-4855-BA60-D1CF01FE5B27}"/>
    <cellStyle name="OK" xfId="66" xr:uid="{871DD451-21BE-4EAE-81C8-64DED1C6C9A4}"/>
    <cellStyle name="orange parme" xfId="67" xr:uid="{AACE495A-C257-4B2A-9BFD-480BF4252368}"/>
    <cellStyle name="plage étirement Assiette TO - Data" xfId="68" xr:uid="{8CFFCD84-6750-4CFE-AD51-61003B72E3CE}"/>
    <cellStyle name="plage étirement Assiette TO - UC" xfId="69" xr:uid="{26FE2F96-D362-4926-AAD8-417CE54731B4}"/>
    <cellStyle name="plage étirement Sub*" xfId="70" xr:uid="{186BA4E8-0C8F-41B5-971C-5EF23109E762}"/>
    <cellStyle name="plage MAJ libellés financeurs" xfId="71" xr:uid="{F9A1D9FB-8F6C-4192-9DD4-944CEE6FCDD2}"/>
    <cellStyle name="plage moteur formules" xfId="72" xr:uid="{20647E00-854D-4E57-9B45-2E54D20F673F}"/>
    <cellStyle name="plage moteur formules obligatoire" xfId="73" xr:uid="{76A675F9-56B5-44A2-A237-518E882E78BB}"/>
    <cellStyle name="Position cellule note patch" xfId="74" xr:uid="{A939A732-49F8-4373-AF9F-39FA1B53A04C}"/>
    <cellStyle name="Position cellule version FDCR" xfId="75" xr:uid="{1FF40AEE-4027-469D-AB3B-4A3C050793DD}"/>
    <cellStyle name="position cellule version patch" xfId="76" xr:uid="{B7FAB01F-DA34-4293-B7C0-D10B3AC0BE77}"/>
    <cellStyle name="position colonne contrôle moteur formules" xfId="77" xr:uid="{37122EFF-CF1C-436B-9293-F74DD01C9EF8}"/>
    <cellStyle name="position colonne contrôle Sub*" xfId="78" xr:uid="{4D6A4752-ADE2-41ED-946F-82079F49C8A5}"/>
    <cellStyle name="Pourcentage" xfId="1" builtinId="5"/>
    <cellStyle name="Pourcentage 2" xfId="79" xr:uid="{8A94931A-6F4E-4C1C-8014-32E10318AAAC}"/>
    <cellStyle name="Princ" xfId="80" xr:uid="{86C26E0D-9D58-48B6-94F6-C8C3D68807EB}"/>
    <cellStyle name="Princ et rouge" xfId="81" xr:uid="{6D025FF4-4CE2-42AE-8F39-965275EB166D}"/>
    <cellStyle name="Result" xfId="82" xr:uid="{9715B7EC-C879-48DA-8EE2-A5DAA3981697}"/>
    <cellStyle name="Result2" xfId="83" xr:uid="{4CEADEDA-CEE1-47FE-831B-4ED401AA4AB4}"/>
    <cellStyle name="Rose Test ATO" xfId="84" xr:uid="{88EACBE7-C654-4EA0-A44D-EA47268B1005}"/>
    <cellStyle name="rouge_2" xfId="85" xr:uid="{6F6BDC27-28DD-4CAE-8158-ACBDDB6308D4}"/>
    <cellStyle name="Sans nom1" xfId="86" xr:uid="{07DCB6D3-3B77-4570-BF47-107D9F3DED4E}"/>
    <cellStyle name="Sans nom2" xfId="87" xr:uid="{9999AADE-5161-4655-82E7-E174A8D0D485}"/>
    <cellStyle name="Sans nom3" xfId="88" xr:uid="{03E3AF92-E840-40F7-A1E1-23061F7E1003}"/>
    <cellStyle name="Sans nom4" xfId="89" xr:uid="{F3DB3104-8BB4-4E87-A83C-73164F5C8D73}"/>
    <cellStyle name="Sans nom5" xfId="90" xr:uid="{CB8366A7-E4ED-4ADA-942A-311859DFCA3C}"/>
    <cellStyle name="Sans nom6" xfId="91" xr:uid="{4B2A77C5-8699-4CC0-9764-3009C803B5F9}"/>
    <cellStyle name="Sans nom7" xfId="92" xr:uid="{63675C14-9F03-497D-8199-2643124AF773}"/>
    <cellStyle name="status connexion sécurisée" xfId="93" xr:uid="{651F22DD-E317-4993-9B95-0AE49296738D}"/>
    <cellStyle name="statut connexion sécurisée" xfId="94" xr:uid="{5782F067-9724-42DC-BC57-38188AACA7B4}"/>
    <cellStyle name="TableStyleLight1" xfId="95" xr:uid="{51ADD55B-3EC2-43D2-8A67-E1E8CCC94C9E}"/>
    <cellStyle name="test" xfId="96" xr:uid="{422211AC-2946-4BD7-801E-9E7F801C69AC}"/>
    <cellStyle name="Texte explicatif 2" xfId="5" xr:uid="{00000000-0005-0000-0000-000007000000}"/>
    <cellStyle name="Tout blanc" xfId="97" xr:uid="{6170235F-B6F2-4B06-B1F4-57547D39A6D2}"/>
    <cellStyle name="typeCollageUpgrade" xfId="98" xr:uid="{CA9878CA-D4A0-44AF-A3C5-DF7E54AE02C7}"/>
    <cellStyle name="URL liste financeurs" xfId="99" xr:uid="{EE86A3A6-3F88-40ED-9138-AD581F5C3CAC}"/>
    <cellStyle name="URL liste patch" xfId="100" xr:uid="{3E7C89C2-776E-4541-A061-F45017478925}"/>
  </cellStyles>
  <dxfs count="13">
    <dxf>
      <font>
        <color theme="0"/>
      </font>
      <fill>
        <patternFill>
          <bgColor rgb="FFC00000"/>
        </patternFill>
      </fill>
    </dxf>
    <dxf>
      <fill>
        <patternFill>
          <bgColor rgb="FF00B050"/>
        </patternFill>
      </fill>
    </dxf>
    <dxf>
      <font>
        <b/>
        <i val="0"/>
        <color theme="0"/>
      </font>
      <fill>
        <patternFill>
          <bgColor rgb="FFC00000"/>
        </patternFill>
      </fill>
    </dxf>
    <dxf>
      <font>
        <b/>
        <i val="0"/>
        <color auto="1"/>
      </font>
      <fill>
        <patternFill>
          <bgColor rgb="FF00B050"/>
        </patternFill>
      </fill>
    </dxf>
    <dxf>
      <font>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color rgb="FFFF0000"/>
      </font>
      <fill>
        <patternFill>
          <bgColor rgb="FFFFFF00"/>
        </patternFill>
      </fill>
    </dxf>
  </dxfs>
  <tableStyles count="0" defaultTableStyle="TableStyleMedium2" defaultPivotStyle="PivotStyleLight16"/>
  <colors>
    <mruColors>
      <color rgb="FFFFFF00"/>
      <color rgb="FF5FAF7A"/>
      <color rgb="FFFFE699"/>
      <color rgb="FF227A56"/>
      <color rgb="FFF5903D"/>
      <color rgb="FF92E133"/>
      <color rgb="FF99FF66"/>
      <color rgb="FFE6B396"/>
      <color rgb="FFF2D8CA"/>
      <color rgb="FFEAC0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 Id="rId9" Type="http://schemas.openxmlformats.org/officeDocument/2006/relationships/image" Target="../media/image9.sv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8" Type="http://schemas.openxmlformats.org/officeDocument/2006/relationships/image" Target="../media/image16.png"/><Relationship Id="rId3" Type="http://schemas.openxmlformats.org/officeDocument/2006/relationships/image" Target="../media/image11.svg"/><Relationship Id="rId7" Type="http://schemas.openxmlformats.org/officeDocument/2006/relationships/image" Target="../media/image15.svg"/><Relationship Id="rId2" Type="http://schemas.openxmlformats.org/officeDocument/2006/relationships/image" Target="../media/image10.png"/><Relationship Id="rId1" Type="http://schemas.openxmlformats.org/officeDocument/2006/relationships/image" Target="../media/image1.png"/><Relationship Id="rId6" Type="http://schemas.openxmlformats.org/officeDocument/2006/relationships/image" Target="../media/image14.png"/><Relationship Id="rId5" Type="http://schemas.openxmlformats.org/officeDocument/2006/relationships/image" Target="../media/image13.svg"/><Relationship Id="rId4" Type="http://schemas.openxmlformats.org/officeDocument/2006/relationships/image" Target="../media/image12.png"/><Relationship Id="rId9" Type="http://schemas.openxmlformats.org/officeDocument/2006/relationships/image" Target="../media/image17.sv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219363</xdr:colOff>
      <xdr:row>0</xdr:row>
      <xdr:rowOff>137154</xdr:rowOff>
    </xdr:from>
    <xdr:to>
      <xdr:col>2</xdr:col>
      <xdr:colOff>515432</xdr:colOff>
      <xdr:row>7</xdr:row>
      <xdr:rowOff>83322</xdr:rowOff>
    </xdr:to>
    <xdr:pic>
      <xdr:nvPicPr>
        <xdr:cNvPr id="2" name="Image 1">
          <a:extLst>
            <a:ext uri="{FF2B5EF4-FFF2-40B4-BE49-F238E27FC236}">
              <a16:creationId xmlns:a16="http://schemas.microsoft.com/office/drawing/2014/main" id="{0CA5FE57-7E10-4D9A-89FE-8EC7A6DBA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9363" y="137154"/>
          <a:ext cx="1889342" cy="1334798"/>
        </a:xfrm>
        <a:prstGeom prst="rect">
          <a:avLst/>
        </a:prstGeom>
      </xdr:spPr>
    </xdr:pic>
    <xdr:clientData/>
  </xdr:twoCellAnchor>
  <xdr:twoCellAnchor editAs="oneCell">
    <xdr:from>
      <xdr:col>10</xdr:col>
      <xdr:colOff>1029474</xdr:colOff>
      <xdr:row>24</xdr:row>
      <xdr:rowOff>1535384</xdr:rowOff>
    </xdr:from>
    <xdr:to>
      <xdr:col>11</xdr:col>
      <xdr:colOff>797699</xdr:colOff>
      <xdr:row>25</xdr:row>
      <xdr:rowOff>160609</xdr:rowOff>
    </xdr:to>
    <xdr:pic>
      <xdr:nvPicPr>
        <xdr:cNvPr id="4" name="Graphique 3" descr="Flèches de chevron avec un remplissage uni">
          <a:extLst>
            <a:ext uri="{FF2B5EF4-FFF2-40B4-BE49-F238E27FC236}">
              <a16:creationId xmlns:a16="http://schemas.microsoft.com/office/drawing/2014/main" id="{1E1B55F4-8A12-9D3A-F7C6-5FD2FE8E341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1739291" y="11571482"/>
          <a:ext cx="929810" cy="925164"/>
        </a:xfrm>
        <a:prstGeom prst="rect">
          <a:avLst/>
        </a:prstGeom>
      </xdr:spPr>
    </xdr:pic>
    <xdr:clientData/>
  </xdr:twoCellAnchor>
  <xdr:twoCellAnchor editAs="oneCell">
    <xdr:from>
      <xdr:col>10</xdr:col>
      <xdr:colOff>990600</xdr:colOff>
      <xdr:row>27</xdr:row>
      <xdr:rowOff>1200150</xdr:rowOff>
    </xdr:from>
    <xdr:to>
      <xdr:col>11</xdr:col>
      <xdr:colOff>762000</xdr:colOff>
      <xdr:row>29</xdr:row>
      <xdr:rowOff>657225</xdr:rowOff>
    </xdr:to>
    <xdr:pic>
      <xdr:nvPicPr>
        <xdr:cNvPr id="7" name="Graphique 6" descr="Flèches de chevron avec un remplissage uni">
          <a:extLst>
            <a:ext uri="{FF2B5EF4-FFF2-40B4-BE49-F238E27FC236}">
              <a16:creationId xmlns:a16="http://schemas.microsoft.com/office/drawing/2014/main" id="{2950ACC5-6033-09AC-3762-B26C324995A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10531475" y="15306675"/>
          <a:ext cx="933450" cy="914400"/>
        </a:xfrm>
        <a:prstGeom prst="rect">
          <a:avLst/>
        </a:prstGeom>
      </xdr:spPr>
    </xdr:pic>
    <xdr:clientData/>
  </xdr:twoCellAnchor>
  <xdr:twoCellAnchor editAs="oneCell">
    <xdr:from>
      <xdr:col>10</xdr:col>
      <xdr:colOff>901700</xdr:colOff>
      <xdr:row>29</xdr:row>
      <xdr:rowOff>1266825</xdr:rowOff>
    </xdr:from>
    <xdr:to>
      <xdr:col>11</xdr:col>
      <xdr:colOff>952500</xdr:colOff>
      <xdr:row>30</xdr:row>
      <xdr:rowOff>314325</xdr:rowOff>
    </xdr:to>
    <xdr:pic>
      <xdr:nvPicPr>
        <xdr:cNvPr id="9" name="Graphique 8" descr="Badge 3 avec un remplissage uni">
          <a:extLst>
            <a:ext uri="{FF2B5EF4-FFF2-40B4-BE49-F238E27FC236}">
              <a16:creationId xmlns:a16="http://schemas.microsoft.com/office/drawing/2014/main" id="{FDFA3F0E-06D8-B0FC-4053-60CB378EB8A2}"/>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0283825" y="16824325"/>
          <a:ext cx="1193800" cy="1193800"/>
        </a:xfrm>
        <a:prstGeom prst="rect">
          <a:avLst/>
        </a:prstGeom>
      </xdr:spPr>
    </xdr:pic>
    <xdr:clientData/>
  </xdr:twoCellAnchor>
  <xdr:twoCellAnchor editAs="oneCell">
    <xdr:from>
      <xdr:col>1</xdr:col>
      <xdr:colOff>122200</xdr:colOff>
      <xdr:row>22</xdr:row>
      <xdr:rowOff>452400</xdr:rowOff>
    </xdr:from>
    <xdr:to>
      <xdr:col>2</xdr:col>
      <xdr:colOff>533400</xdr:colOff>
      <xdr:row>23</xdr:row>
      <xdr:rowOff>609600</xdr:rowOff>
    </xdr:to>
    <xdr:pic>
      <xdr:nvPicPr>
        <xdr:cNvPr id="13" name="Graphique 12" descr="Badge 1 avec un remplissage uni">
          <a:extLst>
            <a:ext uri="{FF2B5EF4-FFF2-40B4-BE49-F238E27FC236}">
              <a16:creationId xmlns:a16="http://schemas.microsoft.com/office/drawing/2014/main" id="{E9EBC2A1-EB93-32AE-A9A3-95787652D8C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935000" y="8428000"/>
          <a:ext cx="1224000" cy="1224000"/>
        </a:xfrm>
        <a:prstGeom prst="rect">
          <a:avLst/>
        </a:prstGeom>
      </xdr:spPr>
    </xdr:pic>
    <xdr:clientData/>
  </xdr:twoCellAnchor>
  <xdr:twoCellAnchor editAs="oneCell">
    <xdr:from>
      <xdr:col>11</xdr:col>
      <xdr:colOff>946150</xdr:colOff>
      <xdr:row>22</xdr:row>
      <xdr:rowOff>434975</xdr:rowOff>
    </xdr:from>
    <xdr:to>
      <xdr:col>12</xdr:col>
      <xdr:colOff>523875</xdr:colOff>
      <xdr:row>23</xdr:row>
      <xdr:rowOff>673100</xdr:rowOff>
    </xdr:to>
    <xdr:pic>
      <xdr:nvPicPr>
        <xdr:cNvPr id="15" name="Graphique 14" descr="Badge avec un remplissage uni">
          <a:extLst>
            <a:ext uri="{FF2B5EF4-FFF2-40B4-BE49-F238E27FC236}">
              <a16:creationId xmlns:a16="http://schemas.microsoft.com/office/drawing/2014/main" id="{C7584C76-5063-5532-89A2-7DA6071DCB9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11471275" y="8372475"/>
          <a:ext cx="1320800" cy="1320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945092</xdr:colOff>
      <xdr:row>1</xdr:row>
      <xdr:rowOff>602001</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2</xdr:row>
      <xdr:rowOff>1</xdr:rowOff>
    </xdr:from>
    <xdr:to>
      <xdr:col>1</xdr:col>
      <xdr:colOff>325119</xdr:colOff>
      <xdr:row>3</xdr:row>
      <xdr:rowOff>11152</xdr:rowOff>
    </xdr:to>
    <xdr:pic>
      <xdr:nvPicPr>
        <xdr:cNvPr id="2" name="Image 1">
          <a:extLst>
            <a:ext uri="{FF2B5EF4-FFF2-40B4-BE49-F238E27FC236}">
              <a16:creationId xmlns:a16="http://schemas.microsoft.com/office/drawing/2014/main" id="{EF197451-3C8C-4DF4-8FCF-D1AC501AD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032001"/>
          <a:ext cx="1195069" cy="9044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1781175</xdr:colOff>
      <xdr:row>2</xdr:row>
      <xdr:rowOff>16379</xdr:rowOff>
    </xdr:to>
    <xdr:pic>
      <xdr:nvPicPr>
        <xdr:cNvPr id="2" name="Image 1">
          <a:extLst>
            <a:ext uri="{FF2B5EF4-FFF2-40B4-BE49-F238E27FC236}">
              <a16:creationId xmlns:a16="http://schemas.microsoft.com/office/drawing/2014/main" id="{6B710B83-C37C-45C0-B2DE-2409CE6F85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77800"/>
          <a:ext cx="1778000" cy="1387979"/>
        </a:xfrm>
        <a:prstGeom prst="rect">
          <a:avLst/>
        </a:prstGeom>
      </xdr:spPr>
    </xdr:pic>
    <xdr:clientData/>
  </xdr:twoCellAnchor>
  <xdr:twoCellAnchor editAs="oneCell">
    <xdr:from>
      <xdr:col>6</xdr:col>
      <xdr:colOff>1718574</xdr:colOff>
      <xdr:row>4</xdr:row>
      <xdr:rowOff>1632675</xdr:rowOff>
    </xdr:from>
    <xdr:to>
      <xdr:col>7</xdr:col>
      <xdr:colOff>371850</xdr:colOff>
      <xdr:row>5</xdr:row>
      <xdr:rowOff>239628</xdr:rowOff>
    </xdr:to>
    <xdr:pic>
      <xdr:nvPicPr>
        <xdr:cNvPr id="3" name="Graphique 2" descr="Flèches de chevron avec un remplissage uni">
          <a:extLst>
            <a:ext uri="{FF2B5EF4-FFF2-40B4-BE49-F238E27FC236}">
              <a16:creationId xmlns:a16="http://schemas.microsoft.com/office/drawing/2014/main" id="{391187A8-F21B-4E50-8D6A-9F479FE2F2B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8188887" y="5025956"/>
          <a:ext cx="932132" cy="912003"/>
        </a:xfrm>
        <a:prstGeom prst="rect">
          <a:avLst/>
        </a:prstGeom>
      </xdr:spPr>
    </xdr:pic>
    <xdr:clientData/>
  </xdr:twoCellAnchor>
  <xdr:twoCellAnchor editAs="oneCell">
    <xdr:from>
      <xdr:col>15</xdr:col>
      <xdr:colOff>1600364</xdr:colOff>
      <xdr:row>4</xdr:row>
      <xdr:rowOff>2230348</xdr:rowOff>
    </xdr:from>
    <xdr:to>
      <xdr:col>15</xdr:col>
      <xdr:colOff>2531827</xdr:colOff>
      <xdr:row>5</xdr:row>
      <xdr:rowOff>800507</xdr:rowOff>
    </xdr:to>
    <xdr:pic>
      <xdr:nvPicPr>
        <xdr:cNvPr id="5" name="Graphique 4" descr="Flèches de chevron avec un remplissage uni">
          <a:extLst>
            <a:ext uri="{FF2B5EF4-FFF2-40B4-BE49-F238E27FC236}">
              <a16:creationId xmlns:a16="http://schemas.microsoft.com/office/drawing/2014/main" id="{91E027EF-18AA-4B8D-B8B5-69E0D89B0BEA}"/>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46609164" y="5608548"/>
          <a:ext cx="931463" cy="88155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809625</xdr:colOff>
      <xdr:row>3</xdr:row>
      <xdr:rowOff>9109</xdr:rowOff>
    </xdr:to>
    <xdr:pic>
      <xdr:nvPicPr>
        <xdr:cNvPr id="2" name="Image 1">
          <a:extLst>
            <a:ext uri="{FF2B5EF4-FFF2-40B4-BE49-F238E27FC236}">
              <a16:creationId xmlns:a16="http://schemas.microsoft.com/office/drawing/2014/main" id="{BDE076EC-9FA0-42CE-A399-1CDF49577A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609725" cy="1241009"/>
        </a:xfrm>
        <a:prstGeom prst="rect">
          <a:avLst/>
        </a:prstGeom>
      </xdr:spPr>
    </xdr:pic>
    <xdr:clientData/>
  </xdr:twoCellAnchor>
  <xdr:twoCellAnchor editAs="oneCell">
    <xdr:from>
      <xdr:col>0</xdr:col>
      <xdr:colOff>0</xdr:colOff>
      <xdr:row>12</xdr:row>
      <xdr:rowOff>810680</xdr:rowOff>
    </xdr:from>
    <xdr:to>
      <xdr:col>1</xdr:col>
      <xdr:colOff>621756</xdr:colOff>
      <xdr:row>15</xdr:row>
      <xdr:rowOff>28009</xdr:rowOff>
    </xdr:to>
    <xdr:pic>
      <xdr:nvPicPr>
        <xdr:cNvPr id="3" name="Graphique 2" descr="Badge 1 avec un remplissage uni">
          <a:extLst>
            <a:ext uri="{FF2B5EF4-FFF2-40B4-BE49-F238E27FC236}">
              <a16:creationId xmlns:a16="http://schemas.microsoft.com/office/drawing/2014/main" id="{EF4216FC-6CDA-4E60-9061-1266E4770DBD}"/>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0" y="11650130"/>
          <a:ext cx="1415506" cy="1528729"/>
        </a:xfrm>
        <a:prstGeom prst="rect">
          <a:avLst/>
        </a:prstGeom>
      </xdr:spPr>
    </xdr:pic>
    <xdr:clientData/>
  </xdr:twoCellAnchor>
  <xdr:twoCellAnchor editAs="oneCell">
    <xdr:from>
      <xdr:col>5</xdr:col>
      <xdr:colOff>3410859</xdr:colOff>
      <xdr:row>13</xdr:row>
      <xdr:rowOff>139083</xdr:rowOff>
    </xdr:from>
    <xdr:to>
      <xdr:col>6</xdr:col>
      <xdr:colOff>11681</xdr:colOff>
      <xdr:row>14</xdr:row>
      <xdr:rowOff>711376</xdr:rowOff>
    </xdr:to>
    <xdr:pic>
      <xdr:nvPicPr>
        <xdr:cNvPr id="4" name="Graphique 7" descr="Badge avec un remplissage uni">
          <a:extLst>
            <a:ext uri="{FF2B5EF4-FFF2-40B4-BE49-F238E27FC236}">
              <a16:creationId xmlns:a16="http://schemas.microsoft.com/office/drawing/2014/main" id="{F02CE3FC-ADF8-4714-A66A-1A6789B437B6}"/>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6815709" y="11797683"/>
          <a:ext cx="1141072" cy="1315243"/>
        </a:xfrm>
        <a:prstGeom prst="rect">
          <a:avLst/>
        </a:prstGeom>
      </xdr:spPr>
    </xdr:pic>
    <xdr:clientData/>
  </xdr:twoCellAnchor>
  <xdr:twoCellAnchor editAs="oneCell">
    <xdr:from>
      <xdr:col>0</xdr:col>
      <xdr:colOff>0</xdr:colOff>
      <xdr:row>21</xdr:row>
      <xdr:rowOff>211667</xdr:rowOff>
    </xdr:from>
    <xdr:to>
      <xdr:col>1</xdr:col>
      <xdr:colOff>484235</xdr:colOff>
      <xdr:row>22</xdr:row>
      <xdr:rowOff>664279</xdr:rowOff>
    </xdr:to>
    <xdr:pic>
      <xdr:nvPicPr>
        <xdr:cNvPr id="5" name="Graphique 4" descr="Badge 4 avec un remplissage uni">
          <a:extLst>
            <a:ext uri="{FF2B5EF4-FFF2-40B4-BE49-F238E27FC236}">
              <a16:creationId xmlns:a16="http://schemas.microsoft.com/office/drawing/2014/main" id="{DE42644B-704A-4C99-B3C7-2EE0942B09B1}"/>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0" y="24005117"/>
          <a:ext cx="1290685" cy="1316212"/>
        </a:xfrm>
        <a:prstGeom prst="rect">
          <a:avLst/>
        </a:prstGeom>
      </xdr:spPr>
    </xdr:pic>
    <xdr:clientData/>
  </xdr:twoCellAnchor>
  <xdr:twoCellAnchor editAs="oneCell">
    <xdr:from>
      <xdr:col>9</xdr:col>
      <xdr:colOff>1759858</xdr:colOff>
      <xdr:row>13</xdr:row>
      <xdr:rowOff>317805</xdr:rowOff>
    </xdr:from>
    <xdr:to>
      <xdr:col>9</xdr:col>
      <xdr:colOff>2858963</xdr:colOff>
      <xdr:row>15</xdr:row>
      <xdr:rowOff>6486</xdr:rowOff>
    </xdr:to>
    <xdr:pic>
      <xdr:nvPicPr>
        <xdr:cNvPr id="6" name="Graphique 15" descr="Badge 3 avec un remplissage uni">
          <a:extLst>
            <a:ext uri="{FF2B5EF4-FFF2-40B4-BE49-F238E27FC236}">
              <a16:creationId xmlns:a16="http://schemas.microsoft.com/office/drawing/2014/main" id="{6DA8A029-8AAA-4A5D-807C-864097CD927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0958408" y="11976405"/>
          <a:ext cx="1092755" cy="118728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C6384743-CD35-431D-BA49-60898173EA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266700"/>
          <a:ext cx="2671042" cy="1957595"/>
        </a:xfrm>
        <a:prstGeom prst="rect">
          <a:avLst/>
        </a:prstGeom>
      </xdr:spPr>
    </xdr:pic>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69F85-4302-42F6-94D5-23A96EC51A1F}">
  <sheetPr codeName="Feuil1">
    <pageSetUpPr fitToPage="1"/>
  </sheetPr>
  <dimension ref="B1:Y41"/>
  <sheetViews>
    <sheetView showGridLines="0" topLeftCell="A8" zoomScale="41" zoomScaleNormal="85" workbookViewId="0">
      <selection activeCell="P19" sqref="P19"/>
    </sheetView>
  </sheetViews>
  <sheetFormatPr baseColWidth="10" defaultColWidth="11.42578125" defaultRowHeight="15"/>
  <cols>
    <col min="1" max="2" width="11.42578125" style="18"/>
    <col min="3" max="3" width="20.85546875" style="18" customWidth="1"/>
    <col min="4" max="4" width="11.42578125" style="18"/>
    <col min="5" max="5" width="30.42578125" style="18" customWidth="1"/>
    <col min="6" max="6" width="22.42578125" style="18" customWidth="1"/>
    <col min="7" max="10" width="11.42578125" style="18"/>
    <col min="11" max="11" width="16.42578125" style="18" customWidth="1"/>
    <col min="12" max="12" width="24.85546875" style="18" customWidth="1"/>
    <col min="13" max="13" width="11.42578125" style="18"/>
    <col min="14" max="14" width="13.28515625" style="18" customWidth="1"/>
    <col min="15" max="20" width="11.42578125" style="18"/>
    <col min="21" max="21" width="29.42578125" style="18" customWidth="1"/>
    <col min="22" max="23" width="11.42578125" style="18"/>
    <col min="24" max="24" width="56.28515625" style="18" customWidth="1"/>
    <col min="25" max="16384" width="11.42578125" style="18"/>
  </cols>
  <sheetData>
    <row r="1" spans="2:25">
      <c r="B1" s="16"/>
      <c r="C1" s="16"/>
      <c r="D1" s="16"/>
      <c r="E1" s="16"/>
      <c r="F1" s="16"/>
      <c r="G1" s="16"/>
      <c r="H1" s="16"/>
      <c r="I1" s="16"/>
      <c r="J1" s="16"/>
      <c r="K1" s="16"/>
      <c r="L1" s="16"/>
      <c r="M1" s="16"/>
      <c r="N1" s="16"/>
      <c r="O1" s="16"/>
      <c r="P1" s="16"/>
      <c r="Q1" s="16"/>
      <c r="R1" s="16"/>
      <c r="S1" s="16"/>
      <c r="T1" s="16"/>
      <c r="U1" s="16"/>
      <c r="V1" s="16"/>
      <c r="W1" s="16"/>
      <c r="X1" s="16"/>
      <c r="Y1" s="17"/>
    </row>
    <row r="2" spans="2:25">
      <c r="Y2" s="19"/>
    </row>
    <row r="3" spans="2:25">
      <c r="Y3" s="19"/>
    </row>
    <row r="4" spans="2:25">
      <c r="Y4" s="19"/>
    </row>
    <row r="5" spans="2:25">
      <c r="Y5" s="19"/>
    </row>
    <row r="6" spans="2:25">
      <c r="Y6" s="19"/>
    </row>
    <row r="7" spans="2:25" ht="21.75" customHeight="1">
      <c r="B7" s="20"/>
      <c r="C7" s="21"/>
      <c r="D7" s="21"/>
      <c r="E7" s="21"/>
      <c r="F7" s="21"/>
      <c r="G7" s="21"/>
      <c r="H7" s="21"/>
      <c r="I7" s="21"/>
      <c r="J7" s="21"/>
      <c r="K7" s="22"/>
      <c r="L7" s="22"/>
      <c r="M7" s="22"/>
      <c r="N7" s="22"/>
      <c r="O7" s="22"/>
      <c r="P7" s="21"/>
      <c r="Q7" s="21"/>
      <c r="R7" s="21"/>
      <c r="S7" s="21"/>
      <c r="T7" s="21"/>
      <c r="U7" s="21"/>
      <c r="V7" s="21"/>
      <c r="W7" s="21"/>
      <c r="X7" s="21"/>
      <c r="Y7" s="23"/>
    </row>
    <row r="8" spans="2:25" ht="28.5">
      <c r="B8" s="499" t="s">
        <v>0</v>
      </c>
      <c r="C8" s="500"/>
      <c r="D8" s="500"/>
      <c r="E8" s="500"/>
      <c r="F8" s="500"/>
      <c r="G8" s="500"/>
      <c r="H8" s="500"/>
      <c r="I8" s="500"/>
      <c r="J8" s="500"/>
      <c r="K8" s="500"/>
      <c r="L8" s="500"/>
      <c r="M8" s="500"/>
      <c r="N8" s="500"/>
      <c r="O8" s="500"/>
      <c r="P8" s="500"/>
      <c r="Q8" s="500"/>
      <c r="R8" s="500"/>
      <c r="S8" s="500"/>
      <c r="T8" s="500"/>
      <c r="U8" s="500"/>
      <c r="V8" s="500"/>
      <c r="W8" s="500"/>
      <c r="X8" s="500"/>
      <c r="Y8" s="501"/>
    </row>
    <row r="9" spans="2:25" ht="21">
      <c r="B9" s="494" t="s">
        <v>1</v>
      </c>
      <c r="C9" s="495"/>
      <c r="D9" s="495"/>
      <c r="E9" s="495"/>
      <c r="F9" s="495"/>
      <c r="G9" s="495"/>
      <c r="H9" s="495"/>
      <c r="I9" s="495"/>
      <c r="J9" s="495"/>
      <c r="K9" s="495"/>
      <c r="L9" s="495"/>
      <c r="M9" s="495"/>
      <c r="N9" s="495"/>
      <c r="O9" s="495"/>
      <c r="P9" s="495"/>
      <c r="Q9" s="495"/>
      <c r="R9" s="495"/>
      <c r="S9" s="495"/>
      <c r="T9" s="495"/>
      <c r="U9" s="495"/>
      <c r="V9" s="495"/>
      <c r="W9" s="495"/>
      <c r="X9" s="495"/>
      <c r="Y9" s="496"/>
    </row>
    <row r="10" spans="2:25" ht="28.5">
      <c r="B10" s="24"/>
      <c r="C10" s="24"/>
      <c r="D10" s="24"/>
      <c r="E10" s="24"/>
      <c r="F10" s="24"/>
      <c r="G10" s="24"/>
      <c r="H10" s="24"/>
      <c r="I10" s="24"/>
      <c r="J10" s="24"/>
      <c r="K10" s="24"/>
      <c r="L10" s="502" t="s">
        <v>2</v>
      </c>
      <c r="M10" s="502"/>
      <c r="N10" s="502"/>
      <c r="O10" s="24"/>
      <c r="P10" s="24"/>
      <c r="Q10" s="24"/>
      <c r="R10" s="24"/>
      <c r="S10" s="24"/>
      <c r="T10" s="24"/>
      <c r="U10" s="24"/>
      <c r="V10" s="24"/>
      <c r="W10" s="24"/>
      <c r="X10" s="24"/>
      <c r="Y10" s="25"/>
    </row>
    <row r="11" spans="2:25" ht="48" customHeight="1">
      <c r="B11" s="503" t="s">
        <v>3</v>
      </c>
      <c r="C11" s="504"/>
      <c r="D11" s="504"/>
      <c r="E11" s="504"/>
      <c r="F11" s="504"/>
      <c r="G11" s="504"/>
      <c r="H11" s="504"/>
      <c r="I11" s="504"/>
      <c r="J11" s="504"/>
      <c r="K11" s="504"/>
      <c r="L11" s="504"/>
      <c r="M11" s="504"/>
      <c r="N11" s="504"/>
      <c r="O11" s="504"/>
      <c r="P11" s="504"/>
      <c r="Q11" s="504"/>
      <c r="R11" s="504"/>
      <c r="S11" s="504"/>
      <c r="T11" s="504"/>
      <c r="U11" s="504"/>
      <c r="V11" s="504"/>
      <c r="W11" s="504"/>
      <c r="X11" s="504"/>
      <c r="Y11" s="505"/>
    </row>
    <row r="12" spans="2:25" ht="35.25" customHeight="1">
      <c r="C12" s="506" t="s">
        <v>4</v>
      </c>
      <c r="D12" s="506"/>
      <c r="E12" s="506"/>
      <c r="F12" s="506"/>
      <c r="G12" s="506"/>
      <c r="H12" s="506"/>
      <c r="I12" s="506"/>
      <c r="J12" s="506"/>
      <c r="K12" s="506"/>
      <c r="L12" s="506"/>
      <c r="M12" s="506"/>
      <c r="N12" s="506"/>
      <c r="O12" s="506"/>
      <c r="P12" s="506"/>
      <c r="Q12" s="506"/>
      <c r="R12" s="506"/>
      <c r="S12" s="506"/>
      <c r="T12" s="506"/>
      <c r="U12" s="506"/>
      <c r="V12" s="506"/>
      <c r="W12" s="506"/>
      <c r="X12" s="506"/>
      <c r="Y12" s="19"/>
    </row>
    <row r="13" spans="2:25" ht="35.25" customHeight="1">
      <c r="C13" s="96"/>
      <c r="D13" s="96"/>
      <c r="E13" s="96"/>
      <c r="F13" s="96"/>
      <c r="G13" s="96"/>
      <c r="H13" s="96"/>
      <c r="I13" s="96"/>
      <c r="J13" s="96"/>
      <c r="K13" s="96"/>
      <c r="L13" s="96"/>
      <c r="M13" s="96"/>
      <c r="N13" s="96"/>
      <c r="O13" s="96"/>
      <c r="P13" s="96"/>
      <c r="Q13" s="96"/>
      <c r="R13" s="96"/>
      <c r="S13" s="96"/>
      <c r="T13" s="96"/>
      <c r="U13" s="96"/>
      <c r="V13" s="96"/>
      <c r="W13" s="96"/>
      <c r="X13" s="96"/>
      <c r="Y13" s="19"/>
    </row>
    <row r="14" spans="2:25" ht="35.25" customHeight="1" thickBot="1">
      <c r="C14" s="497" t="s">
        <v>5</v>
      </c>
      <c r="D14" s="497"/>
      <c r="E14" s="96"/>
      <c r="F14" s="96"/>
      <c r="G14" s="96"/>
      <c r="H14" s="96"/>
      <c r="I14" s="96"/>
      <c r="J14" s="96"/>
      <c r="K14" s="96"/>
      <c r="L14" s="96"/>
      <c r="M14" s="96"/>
      <c r="N14" s="96"/>
      <c r="O14" s="96"/>
      <c r="P14" s="96"/>
      <c r="Q14" s="96"/>
      <c r="R14" s="96"/>
      <c r="S14" s="96"/>
      <c r="T14" s="96"/>
      <c r="U14" s="96"/>
      <c r="V14" s="96"/>
      <c r="W14" s="96"/>
      <c r="X14" s="96"/>
      <c r="Y14" s="19"/>
    </row>
    <row r="15" spans="2:25" ht="35.25" customHeight="1">
      <c r="C15" s="507" t="s">
        <v>6</v>
      </c>
      <c r="D15" s="508"/>
      <c r="E15" s="508"/>
      <c r="F15" s="99"/>
      <c r="G15" s="509" t="s">
        <v>7</v>
      </c>
      <c r="H15" s="509"/>
      <c r="I15" s="509"/>
      <c r="J15" s="509"/>
      <c r="K15" s="509"/>
      <c r="L15" s="509"/>
      <c r="M15" s="509"/>
      <c r="N15" s="509"/>
      <c r="O15" s="509"/>
      <c r="P15" s="509"/>
      <c r="Q15" s="509"/>
      <c r="R15" s="509"/>
      <c r="S15" s="509"/>
      <c r="T15" s="509"/>
      <c r="U15" s="509"/>
      <c r="V15" s="509"/>
      <c r="W15" s="509"/>
      <c r="X15" s="510"/>
      <c r="Y15" s="19"/>
    </row>
    <row r="16" spans="2:25" ht="35.25" customHeight="1">
      <c r="C16" s="511" t="s">
        <v>8</v>
      </c>
      <c r="D16" s="512"/>
      <c r="E16" s="512"/>
      <c r="F16" s="96"/>
      <c r="G16" s="513" t="s">
        <v>7</v>
      </c>
      <c r="H16" s="513"/>
      <c r="I16" s="513"/>
      <c r="J16" s="513"/>
      <c r="K16" s="513"/>
      <c r="L16" s="513"/>
      <c r="M16" s="513"/>
      <c r="N16" s="513"/>
      <c r="O16" s="513"/>
      <c r="P16" s="513"/>
      <c r="Q16" s="513"/>
      <c r="R16" s="513"/>
      <c r="S16" s="513"/>
      <c r="T16" s="513"/>
      <c r="U16" s="513"/>
      <c r="V16" s="513"/>
      <c r="W16" s="513"/>
      <c r="X16" s="514"/>
      <c r="Y16" s="19"/>
    </row>
    <row r="17" spans="3:25" ht="35.25" customHeight="1" thickBot="1">
      <c r="C17" s="101" t="s">
        <v>9</v>
      </c>
      <c r="D17" s="102"/>
      <c r="E17" s="102"/>
      <c r="F17" s="100"/>
      <c r="G17" s="515" t="s">
        <v>7</v>
      </c>
      <c r="H17" s="515"/>
      <c r="I17" s="515"/>
      <c r="J17" s="515"/>
      <c r="K17" s="515"/>
      <c r="L17" s="515"/>
      <c r="M17" s="515"/>
      <c r="N17" s="515"/>
      <c r="O17" s="515"/>
      <c r="P17" s="515"/>
      <c r="Q17" s="515"/>
      <c r="R17" s="515"/>
      <c r="S17" s="515"/>
      <c r="T17" s="515"/>
      <c r="U17" s="515"/>
      <c r="V17" s="515"/>
      <c r="W17" s="515"/>
      <c r="X17" s="516"/>
      <c r="Y17" s="19"/>
    </row>
    <row r="18" spans="3:25" s="103" customFormat="1" ht="35.25" customHeight="1">
      <c r="C18" s="104"/>
      <c r="D18" s="104"/>
      <c r="E18" s="104"/>
      <c r="F18" s="105"/>
      <c r="H18" s="106"/>
      <c r="I18" s="106"/>
      <c r="J18" s="106"/>
      <c r="K18" s="106"/>
      <c r="L18" s="106"/>
      <c r="M18" s="106"/>
      <c r="N18" s="106"/>
      <c r="O18" s="106"/>
      <c r="P18" s="106"/>
      <c r="Q18" s="106"/>
      <c r="R18" s="106"/>
      <c r="S18" s="106"/>
      <c r="T18" s="106"/>
      <c r="U18" s="106"/>
      <c r="V18" s="106"/>
      <c r="W18" s="106"/>
      <c r="X18" s="106"/>
      <c r="Y18" s="107"/>
    </row>
    <row r="19" spans="3:25" s="103" customFormat="1" ht="35.25" customHeight="1">
      <c r="C19" s="104"/>
      <c r="D19" s="104"/>
      <c r="E19" s="104"/>
      <c r="F19" s="105"/>
      <c r="H19" s="106"/>
      <c r="I19" s="106"/>
      <c r="J19" s="106"/>
      <c r="K19" s="106"/>
      <c r="L19" s="106"/>
      <c r="M19" s="106"/>
      <c r="N19" s="106"/>
      <c r="O19" s="106"/>
      <c r="P19" s="106"/>
      <c r="Q19" s="106"/>
      <c r="R19" s="106"/>
      <c r="S19" s="106"/>
      <c r="T19" s="106"/>
      <c r="U19" s="106"/>
      <c r="V19" s="106"/>
      <c r="W19" s="106"/>
      <c r="X19" s="106"/>
      <c r="Y19" s="107"/>
    </row>
    <row r="20" spans="3:25" ht="29.25" customHeight="1">
      <c r="C20" s="498" t="s">
        <v>10</v>
      </c>
      <c r="D20" s="498"/>
      <c r="E20" s="498"/>
      <c r="F20" s="498"/>
      <c r="Y20" s="19"/>
    </row>
    <row r="21" spans="3:25" ht="15.95" customHeight="1">
      <c r="Y21" s="19"/>
    </row>
    <row r="22" spans="3:25" ht="62.25" customHeight="1">
      <c r="C22" s="491" t="s">
        <v>11</v>
      </c>
      <c r="D22" s="492"/>
      <c r="E22" s="492"/>
      <c r="F22" s="492"/>
      <c r="G22" s="492"/>
      <c r="H22" s="492"/>
      <c r="I22" s="492"/>
      <c r="J22" s="492"/>
      <c r="K22" s="492"/>
      <c r="L22" s="492"/>
      <c r="M22" s="492"/>
      <c r="N22" s="492"/>
      <c r="O22" s="492"/>
      <c r="P22" s="492"/>
      <c r="Q22" s="492"/>
      <c r="R22" s="492"/>
      <c r="S22" s="492"/>
      <c r="T22" s="492"/>
      <c r="U22" s="492"/>
      <c r="V22" s="492"/>
      <c r="W22" s="492"/>
      <c r="X22" s="493"/>
      <c r="Y22" s="19"/>
    </row>
    <row r="23" spans="3:25" s="103" customFormat="1" ht="84.75" customHeight="1" thickBot="1">
      <c r="C23" s="108"/>
      <c r="D23" s="109"/>
      <c r="E23" s="109"/>
      <c r="F23" s="109"/>
      <c r="G23" s="109"/>
      <c r="H23" s="109"/>
      <c r="I23" s="109"/>
      <c r="J23" s="109"/>
      <c r="K23" s="109"/>
      <c r="L23" s="109"/>
      <c r="M23" s="109"/>
      <c r="N23" s="109"/>
      <c r="O23" s="109"/>
      <c r="P23" s="109"/>
      <c r="Q23" s="109"/>
      <c r="R23" s="109"/>
      <c r="S23" s="109"/>
      <c r="T23" s="109"/>
      <c r="U23" s="109"/>
      <c r="V23" s="109"/>
      <c r="W23" s="109"/>
      <c r="X23" s="109"/>
      <c r="Y23" s="107"/>
    </row>
    <row r="24" spans="3:25" s="103" customFormat="1" ht="84.75" customHeight="1">
      <c r="C24" s="535" t="s">
        <v>12</v>
      </c>
      <c r="D24" s="536"/>
      <c r="E24" s="536"/>
      <c r="F24" s="536"/>
      <c r="G24" s="536"/>
      <c r="H24" s="536"/>
      <c r="I24" s="536"/>
      <c r="J24" s="537"/>
      <c r="K24" s="109"/>
      <c r="L24" s="109"/>
      <c r="M24" s="526" t="s">
        <v>13</v>
      </c>
      <c r="N24" s="527"/>
      <c r="O24" s="527"/>
      <c r="P24" s="527"/>
      <c r="Q24" s="527"/>
      <c r="R24" s="527"/>
      <c r="S24" s="527"/>
      <c r="T24" s="527"/>
      <c r="U24" s="527"/>
      <c r="V24" s="527"/>
      <c r="W24" s="528"/>
      <c r="Y24" s="107"/>
    </row>
    <row r="25" spans="3:25" s="103" customFormat="1" ht="180.75" customHeight="1">
      <c r="C25" s="523" t="s">
        <v>14</v>
      </c>
      <c r="D25" s="524"/>
      <c r="E25" s="524"/>
      <c r="F25" s="524"/>
      <c r="G25" s="524"/>
      <c r="H25" s="524"/>
      <c r="I25" s="524"/>
      <c r="J25" s="525"/>
      <c r="K25" s="109"/>
      <c r="L25" s="109"/>
      <c r="M25" s="523" t="s">
        <v>15</v>
      </c>
      <c r="N25" s="524"/>
      <c r="O25" s="524"/>
      <c r="P25" s="524"/>
      <c r="Q25" s="524"/>
      <c r="R25" s="524"/>
      <c r="S25" s="524"/>
      <c r="T25" s="524"/>
      <c r="U25" s="524"/>
      <c r="V25" s="524"/>
      <c r="W25" s="525"/>
      <c r="Y25" s="107"/>
    </row>
    <row r="26" spans="3:25" s="103" customFormat="1" ht="51.95" customHeight="1">
      <c r="C26" s="529"/>
      <c r="D26" s="530"/>
      <c r="E26" s="530"/>
      <c r="F26" s="530"/>
      <c r="G26" s="530"/>
      <c r="H26" s="530"/>
      <c r="I26" s="530"/>
      <c r="J26" s="531"/>
      <c r="K26" s="109"/>
      <c r="L26" s="109"/>
      <c r="M26" s="523" t="s">
        <v>16</v>
      </c>
      <c r="N26" s="524"/>
      <c r="O26" s="524"/>
      <c r="P26" s="524"/>
      <c r="Q26" s="524"/>
      <c r="R26" s="524"/>
      <c r="S26" s="524"/>
      <c r="T26" s="524"/>
      <c r="U26" s="524"/>
      <c r="V26" s="524"/>
      <c r="W26" s="525"/>
      <c r="Y26" s="107"/>
    </row>
    <row r="27" spans="3:25" s="103" customFormat="1" ht="81.95" customHeight="1">
      <c r="C27" s="529" t="s">
        <v>17</v>
      </c>
      <c r="D27" s="530"/>
      <c r="E27" s="530"/>
      <c r="F27" s="530"/>
      <c r="G27" s="530"/>
      <c r="H27" s="530"/>
      <c r="I27" s="530"/>
      <c r="J27" s="531"/>
      <c r="K27" s="109"/>
      <c r="L27" s="109"/>
      <c r="M27" s="523"/>
      <c r="N27" s="524"/>
      <c r="O27" s="524"/>
      <c r="P27" s="524"/>
      <c r="Q27" s="524"/>
      <c r="R27" s="524"/>
      <c r="S27" s="524"/>
      <c r="T27" s="524"/>
      <c r="U27" s="524"/>
      <c r="V27" s="524"/>
      <c r="W27" s="525"/>
      <c r="Y27" s="107"/>
    </row>
    <row r="28" spans="3:25" s="103" customFormat="1" ht="102.75" customHeight="1" thickBot="1">
      <c r="C28" s="532"/>
      <c r="D28" s="533"/>
      <c r="E28" s="533"/>
      <c r="F28" s="533"/>
      <c r="G28" s="533"/>
      <c r="H28" s="533"/>
      <c r="I28" s="533"/>
      <c r="J28" s="534"/>
      <c r="K28" s="109"/>
      <c r="L28" s="109"/>
      <c r="M28" s="523"/>
      <c r="N28" s="524"/>
      <c r="O28" s="524"/>
      <c r="P28" s="524"/>
      <c r="Q28" s="524"/>
      <c r="R28" s="524"/>
      <c r="S28" s="524"/>
      <c r="T28" s="524"/>
      <c r="U28" s="524"/>
      <c r="V28" s="524"/>
      <c r="W28" s="525"/>
      <c r="Y28" s="107"/>
    </row>
    <row r="29" spans="3:25" s="103" customFormat="1" ht="12.95" customHeight="1" thickBot="1">
      <c r="C29" s="108"/>
      <c r="D29" s="109"/>
      <c r="E29" s="109"/>
      <c r="F29" s="109"/>
      <c r="G29" s="109"/>
      <c r="H29" s="109"/>
      <c r="I29" s="109"/>
      <c r="J29" s="109"/>
      <c r="K29" s="109"/>
      <c r="L29" s="109"/>
      <c r="M29" s="520"/>
      <c r="N29" s="521"/>
      <c r="O29" s="521"/>
      <c r="P29" s="521"/>
      <c r="Q29" s="521"/>
      <c r="R29" s="521"/>
      <c r="S29" s="521"/>
      <c r="T29" s="521"/>
      <c r="U29" s="521"/>
      <c r="V29" s="521"/>
      <c r="W29" s="522"/>
      <c r="Y29" s="107"/>
    </row>
    <row r="30" spans="3:25" s="103" customFormat="1" ht="168.95" customHeight="1" thickBot="1">
      <c r="N30" s="110"/>
      <c r="O30" s="110"/>
      <c r="P30" s="110"/>
      <c r="Q30" s="110"/>
      <c r="R30" s="110"/>
      <c r="S30" s="110"/>
      <c r="T30" s="110"/>
      <c r="U30" s="110"/>
      <c r="V30" s="110"/>
      <c r="W30" s="110"/>
      <c r="X30" s="110"/>
      <c r="Y30" s="107"/>
    </row>
    <row r="31" spans="3:25" s="103" customFormat="1" ht="83.45" customHeight="1">
      <c r="C31" s="517" t="s">
        <v>18</v>
      </c>
      <c r="D31" s="518"/>
      <c r="E31" s="518"/>
      <c r="F31" s="518"/>
      <c r="G31" s="518"/>
      <c r="H31" s="518"/>
      <c r="I31" s="518"/>
      <c r="J31" s="518"/>
      <c r="K31" s="518"/>
      <c r="L31" s="518"/>
      <c r="M31" s="518"/>
      <c r="N31" s="518"/>
      <c r="O31" s="518"/>
      <c r="P31" s="518"/>
      <c r="Q31" s="518"/>
      <c r="R31" s="518"/>
      <c r="S31" s="518"/>
      <c r="T31" s="518"/>
      <c r="U31" s="518"/>
      <c r="V31" s="518"/>
      <c r="W31" s="519"/>
      <c r="X31" s="110"/>
      <c r="Y31" s="107"/>
    </row>
    <row r="32" spans="3:25" s="103" customFormat="1" ht="144.94999999999999" customHeight="1" thickBot="1">
      <c r="C32" s="520" t="s">
        <v>19</v>
      </c>
      <c r="D32" s="521"/>
      <c r="E32" s="521"/>
      <c r="F32" s="521"/>
      <c r="G32" s="521"/>
      <c r="H32" s="521"/>
      <c r="I32" s="521"/>
      <c r="J32" s="521"/>
      <c r="K32" s="521"/>
      <c r="L32" s="521"/>
      <c r="M32" s="521"/>
      <c r="N32" s="521"/>
      <c r="O32" s="521"/>
      <c r="P32" s="521"/>
      <c r="Q32" s="521"/>
      <c r="R32" s="521"/>
      <c r="S32" s="521"/>
      <c r="T32" s="521"/>
      <c r="U32" s="521"/>
      <c r="V32" s="521"/>
      <c r="W32" s="522"/>
      <c r="X32" s="110"/>
      <c r="Y32" s="107"/>
    </row>
    <row r="33" spans="13:25" s="103" customFormat="1" ht="54.95" customHeight="1">
      <c r="N33" s="110"/>
      <c r="O33" s="110"/>
      <c r="P33" s="110"/>
      <c r="Q33" s="110"/>
      <c r="R33" s="110"/>
      <c r="S33" s="110"/>
      <c r="T33" s="110"/>
      <c r="U33" s="110"/>
      <c r="V33" s="110"/>
      <c r="W33" s="110"/>
      <c r="X33" s="110"/>
      <c r="Y33" s="107"/>
    </row>
    <row r="34" spans="13:25" s="103" customFormat="1" ht="93" customHeight="1">
      <c r="N34" s="110"/>
      <c r="O34" s="110"/>
      <c r="P34" s="110"/>
      <c r="Q34" s="110"/>
      <c r="R34" s="110"/>
      <c r="S34" s="110"/>
      <c r="T34" s="110"/>
      <c r="U34" s="110"/>
      <c r="V34" s="110"/>
      <c r="W34" s="110"/>
      <c r="X34" s="110"/>
      <c r="Y34" s="107"/>
    </row>
    <row r="35" spans="13:25" s="103" customFormat="1" ht="87" customHeight="1">
      <c r="N35" s="110"/>
      <c r="O35" s="110"/>
      <c r="P35" s="110"/>
      <c r="Q35" s="110"/>
      <c r="R35" s="110"/>
      <c r="S35" s="110"/>
      <c r="T35" s="110"/>
      <c r="U35" s="110"/>
      <c r="V35" s="110"/>
      <c r="W35" s="110"/>
      <c r="X35" s="110"/>
      <c r="Y35" s="107"/>
    </row>
    <row r="36" spans="13:25" s="103" customFormat="1" ht="58.5" customHeight="1">
      <c r="Y36" s="107"/>
    </row>
    <row r="37" spans="13:25" s="103" customFormat="1" ht="85.5" customHeight="1">
      <c r="N37" s="18"/>
      <c r="O37" s="18"/>
      <c r="P37" s="18"/>
      <c r="Q37" s="18"/>
      <c r="R37" s="18"/>
      <c r="S37" s="18"/>
      <c r="T37" s="18"/>
      <c r="U37" s="18"/>
      <c r="V37" s="18"/>
      <c r="W37" s="18"/>
      <c r="X37" s="18"/>
    </row>
    <row r="38" spans="13:25" s="103" customFormat="1" ht="84.75" customHeight="1">
      <c r="M38" s="109"/>
      <c r="N38" s="109"/>
      <c r="O38" s="109"/>
      <c r="P38" s="109"/>
      <c r="Q38" s="109"/>
      <c r="R38" s="109"/>
      <c r="S38" s="109"/>
      <c r="T38" s="109"/>
      <c r="U38" s="109"/>
      <c r="V38" s="109"/>
      <c r="W38" s="109"/>
      <c r="X38" s="109"/>
    </row>
    <row r="41" spans="13:25" ht="117" customHeight="1"/>
  </sheetData>
  <sheetProtection algorithmName="SHA-512" hashValue="6XTMm4YDHgpdhk61KaBDJBG+h/Ni1MAAqQFuBhWjmP+hxkw79OaOeQhnSt5P3D3eB0qucmMI+HrOJnYLXHpFdA==" saltValue="hlqMqzAkNtEHaRUnyv0sjg==" spinCount="100000" sheet="1" formatCells="0" formatColumns="0" formatRows="0" insertColumns="0" insertRows="0" insertHyperlinks="0" deleteColumns="0" deleteRows="0" sort="0" autoFilter="0" pivotTables="0"/>
  <mergeCells count="22">
    <mergeCell ref="C31:W31"/>
    <mergeCell ref="C32:W32"/>
    <mergeCell ref="M26:W29"/>
    <mergeCell ref="M24:W24"/>
    <mergeCell ref="M25:W25"/>
    <mergeCell ref="C27:J28"/>
    <mergeCell ref="C24:J24"/>
    <mergeCell ref="C25:J25"/>
    <mergeCell ref="C26:J26"/>
    <mergeCell ref="C22:X22"/>
    <mergeCell ref="B9:Y9"/>
    <mergeCell ref="C14:D14"/>
    <mergeCell ref="C20:F20"/>
    <mergeCell ref="B8:Y8"/>
    <mergeCell ref="L10:N10"/>
    <mergeCell ref="B11:Y11"/>
    <mergeCell ref="C12:X12"/>
    <mergeCell ref="C15:E15"/>
    <mergeCell ref="G15:X15"/>
    <mergeCell ref="C16:E16"/>
    <mergeCell ref="G16:X16"/>
    <mergeCell ref="G17:X17"/>
  </mergeCells>
  <pageMargins left="6.6666666666666671E-3" right="0.7" top="3.3333333333333335E-3" bottom="0.75" header="0.3" footer="0.3"/>
  <pageSetup paperSize="9" scale="2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0853-78F1-4521-8CE0-72CF8BCD8C17}">
  <sheetPr codeName="Feuil2">
    <tabColor rgb="FF7030A0"/>
  </sheetPr>
  <dimension ref="A1:L8"/>
  <sheetViews>
    <sheetView showGridLines="0" topLeftCell="A2" zoomScaleNormal="100" workbookViewId="0">
      <selection activeCell="C16" sqref="C16"/>
    </sheetView>
  </sheetViews>
  <sheetFormatPr baseColWidth="10" defaultColWidth="11.42578125" defaultRowHeight="15" outlineLevelCol="1"/>
  <cols>
    <col min="1" max="1" width="16.85546875" customWidth="1"/>
    <col min="2" max="2" width="58.42578125" customWidth="1"/>
    <col min="3" max="3" width="21.42578125" customWidth="1"/>
    <col min="4" max="4" width="25.42578125" customWidth="1"/>
    <col min="5" max="5" width="11.42578125" customWidth="1"/>
    <col min="8" max="8" width="50.85546875" hidden="1" customWidth="1" outlineLevel="1"/>
    <col min="9" max="9" width="11.42578125" collapsed="1"/>
  </cols>
  <sheetData>
    <row r="1" spans="1:12" ht="15.75" thickBot="1"/>
    <row r="2" spans="1:12" ht="54.95" customHeight="1" thickBot="1">
      <c r="B2" s="538" t="s">
        <v>20</v>
      </c>
      <c r="C2" s="539"/>
      <c r="D2" s="540"/>
    </row>
    <row r="3" spans="1:12" ht="24.95" customHeight="1" thickBot="1">
      <c r="B3" s="239"/>
      <c r="C3" s="239"/>
      <c r="D3" s="239"/>
    </row>
    <row r="4" spans="1:12" ht="54.95" customHeight="1" thickBot="1">
      <c r="B4" s="541" t="s">
        <v>21</v>
      </c>
      <c r="C4" s="542"/>
      <c r="D4" s="543"/>
      <c r="E4" s="199"/>
      <c r="F4" s="242"/>
      <c r="G4" s="243"/>
      <c r="H4" s="243"/>
      <c r="I4" s="199"/>
      <c r="J4" s="199"/>
    </row>
    <row r="5" spans="1:12" ht="21.75" customHeight="1" thickBot="1">
      <c r="B5" s="239"/>
      <c r="C5" s="239"/>
      <c r="D5" s="239"/>
    </row>
    <row r="6" spans="1:12" ht="32.25" thickBot="1">
      <c r="B6" s="271" t="s">
        <v>22</v>
      </c>
      <c r="C6" s="272" t="s">
        <v>23</v>
      </c>
      <c r="D6" s="273" t="s">
        <v>24</v>
      </c>
      <c r="H6" s="245" t="s">
        <v>25</v>
      </c>
      <c r="I6" s="244"/>
      <c r="J6" s="244"/>
      <c r="K6" s="244"/>
      <c r="L6" s="244"/>
    </row>
    <row r="7" spans="1:12" ht="78.75" customHeight="1" thickBot="1">
      <c r="A7" s="246" t="s">
        <v>26</v>
      </c>
      <c r="B7" s="247" t="s">
        <v>27</v>
      </c>
      <c r="C7" s="248" t="s">
        <v>28</v>
      </c>
      <c r="D7" s="249" t="s">
        <v>29</v>
      </c>
      <c r="H7" s="250" t="s">
        <v>27</v>
      </c>
      <c r="I7" s="244"/>
      <c r="J7" s="244"/>
      <c r="K7" s="244"/>
      <c r="L7" s="244"/>
    </row>
    <row r="8" spans="1:12" ht="29.45" customHeight="1">
      <c r="A8" s="240"/>
      <c r="B8" s="241"/>
      <c r="C8" s="241"/>
      <c r="D8" s="241"/>
      <c r="H8" s="244"/>
      <c r="I8" s="244"/>
      <c r="J8" s="244"/>
      <c r="K8" s="244"/>
      <c r="L8" s="244"/>
    </row>
  </sheetData>
  <sheetProtection algorithmName="SHA-512" hashValue="5a5A79iVuGjtDdIxYchlAmELKfBtwBSuZn6QGj7lsL2DXcmrMCmnMAp5SyrB1VRpcZ5mMO4krKV1w8DlrpQTFw==" saltValue="eydNcE6RCzWyCXUAw6x+QA==" spinCount="100000" sheet="1" objects="1" scenarios="1"/>
  <mergeCells count="2">
    <mergeCell ref="B2:D2"/>
    <mergeCell ref="B4:D4"/>
  </mergeCells>
  <phoneticPr fontId="11" type="noConversion"/>
  <dataValidations count="3">
    <dataValidation type="list" allowBlank="1" showInputMessage="1" showErrorMessage="1" sqref="C8" xr:uid="{5664F73D-52DB-4FA8-8D9A-5124B0363109}">
      <formula1>"1-Investissements,2-Frais généraux,3-Contributions en nature,4-Amortissement,5-Tx forf personnel+autoconst,6-Coût unitaire bananes,7-Coût unitaire cannes à sucre"</formula1>
    </dataValidation>
    <dataValidation allowBlank="1" showErrorMessage="1" promptTitle="Sélectionnez un type d'action" sqref="H7 B7" xr:uid="{0C51D37B-2250-4CC7-AB01-FB6A7EBDBC3E}"/>
    <dataValidation type="list" allowBlank="1" showInputMessage="1" showErrorMessage="1" sqref="C7" xr:uid="{4778FF48-1EE6-4C1E-ACE4-A6CDC05BD5A1}">
      <formula1>"1-Investissements immatériels"</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6F89B-832B-4560-B209-59DB0F544350}">
  <sheetPr codeName="Feuil3">
    <tabColor rgb="FF227A56"/>
    <pageSetUpPr fitToPage="1"/>
  </sheetPr>
  <dimension ref="A2:BE110"/>
  <sheetViews>
    <sheetView showGridLines="0" topLeftCell="A6" zoomScale="40" zoomScaleNormal="40" workbookViewId="0">
      <selection activeCell="H28" sqref="H28"/>
    </sheetView>
  </sheetViews>
  <sheetFormatPr baseColWidth="10" defaultColWidth="11.42578125" defaultRowHeight="15" outlineLevelCol="1"/>
  <cols>
    <col min="1" max="1" width="12.42578125" bestFit="1" customWidth="1"/>
    <col min="2" max="2" width="27.140625" customWidth="1"/>
    <col min="3" max="3" width="28.42578125" customWidth="1"/>
    <col min="4" max="4" width="27.42578125" customWidth="1"/>
    <col min="5" max="5" width="27" customWidth="1"/>
    <col min="6" max="6" width="31.85546875" customWidth="1"/>
    <col min="7" max="7" width="21" customWidth="1"/>
    <col min="8" max="8" width="19.42578125" customWidth="1"/>
    <col min="9" max="9" width="25" customWidth="1"/>
    <col min="10" max="10" width="22.42578125" customWidth="1"/>
    <col min="11" max="11" width="19.42578125" customWidth="1"/>
    <col min="12" max="12" width="20.85546875" customWidth="1"/>
    <col min="13" max="13" width="19.85546875" customWidth="1"/>
    <col min="14" max="14" width="21.140625" customWidth="1"/>
    <col min="15" max="15" width="20.85546875" customWidth="1"/>
    <col min="16" max="16" width="20.42578125" customWidth="1"/>
    <col min="17" max="17" width="21.140625" customWidth="1"/>
    <col min="18" max="18" width="21.42578125" customWidth="1"/>
    <col min="19" max="19" width="20.42578125" customWidth="1"/>
    <col min="20" max="20" width="54.42578125" customWidth="1"/>
    <col min="21" max="21" width="17.42578125" customWidth="1"/>
    <col min="22" max="23" width="18.140625" customWidth="1"/>
    <col min="24" max="24" width="49.42578125" customWidth="1"/>
    <col min="25" max="29" width="27.42578125" hidden="1" customWidth="1" outlineLevel="1"/>
    <col min="30" max="31" width="19.85546875" hidden="1" customWidth="1" outlineLevel="1"/>
    <col min="32" max="32" width="25" hidden="1" customWidth="1" outlineLevel="1"/>
    <col min="33" max="33" width="22.42578125" hidden="1" customWidth="1" outlineLevel="1"/>
    <col min="34" max="35" width="19.85546875" hidden="1" customWidth="1" outlineLevel="1"/>
    <col min="36" max="36" width="19.140625" hidden="1" customWidth="1" outlineLevel="1"/>
    <col min="37" max="42" width="20.42578125" hidden="1" customWidth="1" outlineLevel="1"/>
    <col min="43" max="43" width="19.85546875" hidden="1" customWidth="1" outlineLevel="1"/>
    <col min="44" max="44" width="24.42578125" hidden="1" customWidth="1" outlineLevel="1"/>
    <col min="45" max="45" width="25" hidden="1" customWidth="1" outlineLevel="1"/>
    <col min="46" max="46" width="27.42578125" hidden="1" customWidth="1" outlineLevel="1"/>
    <col min="47" max="50" width="25" hidden="1" customWidth="1" outlineLevel="1"/>
    <col min="51" max="51" width="43.140625" hidden="1" customWidth="1" outlineLevel="1"/>
    <col min="52" max="52" width="27.42578125" hidden="1" customWidth="1" outlineLevel="1"/>
    <col min="53" max="53" width="27.85546875" hidden="1" customWidth="1" outlineLevel="1"/>
    <col min="54" max="54" width="17.42578125" hidden="1" customWidth="1" outlineLevel="1"/>
    <col min="55" max="55" width="19.85546875" hidden="1" customWidth="1" outlineLevel="1"/>
    <col min="56" max="56" width="19.42578125" hidden="1" customWidth="1" outlineLevel="1"/>
    <col min="57" max="57" width="11.42578125" collapsed="1"/>
  </cols>
  <sheetData>
    <row r="2" spans="1:57" ht="65.25" customHeight="1" thickBot="1"/>
    <row r="3" spans="1:57" ht="69.95" customHeight="1" thickBot="1">
      <c r="A3" s="552" t="s">
        <v>30</v>
      </c>
      <c r="B3" s="553"/>
      <c r="C3" s="553"/>
      <c r="D3" s="553"/>
      <c r="E3" s="553"/>
      <c r="F3" s="553"/>
      <c r="G3" s="553"/>
      <c r="H3" s="553"/>
      <c r="I3" s="553"/>
      <c r="J3" s="553"/>
      <c r="K3" s="553"/>
      <c r="L3" s="553"/>
      <c r="M3" s="553"/>
      <c r="N3" s="553"/>
      <c r="O3" s="553"/>
      <c r="P3" s="553"/>
      <c r="Q3" s="553"/>
      <c r="R3" s="553"/>
      <c r="S3" s="553"/>
      <c r="T3" s="553"/>
      <c r="U3" s="553"/>
      <c r="V3" s="553"/>
      <c r="W3" s="553"/>
      <c r="X3" s="554"/>
      <c r="Y3" s="555" t="s">
        <v>31</v>
      </c>
      <c r="Z3" s="555"/>
      <c r="AA3" s="555"/>
      <c r="AB3" s="555"/>
      <c r="AC3" s="555"/>
      <c r="AD3" s="555"/>
      <c r="AE3" s="555"/>
      <c r="AF3" s="555"/>
      <c r="AG3" s="555"/>
      <c r="AH3" s="555"/>
      <c r="AI3" s="555"/>
      <c r="AJ3" s="555"/>
      <c r="AK3" s="555"/>
      <c r="AL3" s="555"/>
      <c r="AM3" s="555"/>
      <c r="AN3" s="555"/>
      <c r="AO3" s="555"/>
      <c r="AP3" s="555"/>
      <c r="AQ3" s="555"/>
      <c r="AR3" s="555"/>
      <c r="AS3" s="555"/>
      <c r="AT3" s="555"/>
      <c r="AU3" s="555"/>
      <c r="AV3" s="555"/>
      <c r="AW3" s="555"/>
      <c r="AX3" s="555"/>
      <c r="AY3" s="555"/>
      <c r="AZ3" s="555"/>
      <c r="BA3" s="555"/>
      <c r="BB3" s="555"/>
      <c r="BC3" s="555"/>
      <c r="BD3" s="556"/>
    </row>
    <row r="4" spans="1:57" s="91" customFormat="1" ht="78.95" customHeight="1" thickBot="1">
      <c r="A4" s="98"/>
      <c r="B4" s="97"/>
      <c r="C4" s="97"/>
      <c r="D4" s="97"/>
      <c r="E4" s="97"/>
      <c r="F4" s="97"/>
      <c r="G4" s="97"/>
      <c r="H4" s="97"/>
      <c r="I4" s="97"/>
      <c r="J4" s="97"/>
      <c r="K4" s="97"/>
      <c r="L4" s="97"/>
      <c r="M4" s="97"/>
      <c r="N4" s="97"/>
      <c r="O4" s="97"/>
      <c r="P4" s="97"/>
      <c r="Q4" s="97"/>
      <c r="R4" s="97"/>
      <c r="S4" s="97"/>
      <c r="T4" s="97"/>
      <c r="U4" s="97"/>
      <c r="V4" s="97"/>
      <c r="W4" s="97"/>
      <c r="X4" s="97"/>
      <c r="Y4" s="97"/>
      <c r="Z4" s="97"/>
      <c r="AA4" s="97"/>
      <c r="AB4" s="97"/>
      <c r="AC4" s="97"/>
      <c r="AD4" s="97"/>
      <c r="AE4" s="97"/>
      <c r="AF4" s="97"/>
      <c r="AG4" s="97"/>
      <c r="AH4" s="97"/>
      <c r="AI4" s="97"/>
      <c r="AJ4" s="97"/>
      <c r="AK4" s="97"/>
      <c r="AL4" s="97"/>
      <c r="AM4" s="97"/>
      <c r="AN4" s="97"/>
      <c r="AO4" s="97"/>
      <c r="AP4" s="97"/>
      <c r="AQ4" s="97"/>
      <c r="AR4" s="97"/>
      <c r="AS4" s="97"/>
      <c r="AT4" s="97"/>
      <c r="AU4" s="97"/>
      <c r="AV4" s="97"/>
      <c r="AW4" s="97"/>
      <c r="AX4" s="97"/>
      <c r="AY4" s="97"/>
      <c r="AZ4" s="97"/>
      <c r="BA4" s="97"/>
      <c r="BB4" s="97"/>
      <c r="BC4" s="97"/>
      <c r="BD4" s="97"/>
    </row>
    <row r="5" spans="1:57" ht="93.95" customHeight="1">
      <c r="A5" s="559" t="s">
        <v>32</v>
      </c>
      <c r="B5" s="560"/>
      <c r="C5" s="560"/>
      <c r="D5" s="560"/>
      <c r="E5" s="560"/>
      <c r="F5" s="560"/>
      <c r="G5" s="560"/>
      <c r="H5" s="560"/>
      <c r="I5" s="560"/>
      <c r="J5" s="560"/>
      <c r="K5" s="550" t="s">
        <v>33</v>
      </c>
      <c r="L5" s="551"/>
      <c r="M5" s="551"/>
      <c r="N5" s="551"/>
      <c r="O5" s="551"/>
      <c r="P5" s="551"/>
      <c r="Q5" s="551"/>
      <c r="R5" s="551"/>
      <c r="S5" s="551"/>
      <c r="T5" s="566" t="s">
        <v>34</v>
      </c>
      <c r="U5" s="570" t="s">
        <v>35</v>
      </c>
      <c r="V5" s="571"/>
      <c r="W5" s="571"/>
      <c r="X5" s="568" t="s">
        <v>36</v>
      </c>
      <c r="Y5" s="582" t="s">
        <v>37</v>
      </c>
      <c r="Z5" s="582"/>
      <c r="AA5" s="582"/>
      <c r="AB5" s="582"/>
      <c r="AC5" s="582"/>
      <c r="AD5" s="582"/>
      <c r="AE5" s="582"/>
      <c r="AF5" s="582"/>
      <c r="AG5" s="583"/>
      <c r="AH5" s="576" t="s">
        <v>38</v>
      </c>
      <c r="AI5" s="577"/>
      <c r="AJ5" s="577"/>
      <c r="AK5" s="577"/>
      <c r="AL5" s="577"/>
      <c r="AM5" s="577"/>
      <c r="AN5" s="577"/>
      <c r="AO5" s="577"/>
      <c r="AP5" s="577"/>
      <c r="AQ5" s="578"/>
      <c r="AR5" s="574" t="s">
        <v>39</v>
      </c>
      <c r="AS5" s="599" t="s">
        <v>40</v>
      </c>
      <c r="AT5" s="600"/>
      <c r="AU5" s="600"/>
      <c r="AV5" s="600"/>
      <c r="AW5" s="600"/>
      <c r="AX5" s="601"/>
      <c r="AY5" s="586" t="s">
        <v>41</v>
      </c>
      <c r="AZ5" s="594" t="s">
        <v>42</v>
      </c>
      <c r="BA5" s="595"/>
      <c r="BB5" s="588" t="s">
        <v>43</v>
      </c>
      <c r="BC5" s="589"/>
      <c r="BD5" s="590"/>
    </row>
    <row r="6" spans="1:57" ht="59.45" customHeight="1" thickBot="1">
      <c r="A6" s="561"/>
      <c r="B6" s="562"/>
      <c r="C6" s="562"/>
      <c r="D6" s="562"/>
      <c r="E6" s="562"/>
      <c r="F6" s="562"/>
      <c r="G6" s="562"/>
      <c r="H6" s="562"/>
      <c r="I6" s="562"/>
      <c r="J6" s="562"/>
      <c r="K6" s="563" t="s">
        <v>44</v>
      </c>
      <c r="L6" s="563"/>
      <c r="M6" s="563"/>
      <c r="N6" s="563" t="s">
        <v>45</v>
      </c>
      <c r="O6" s="564"/>
      <c r="P6" s="564"/>
      <c r="Q6" s="565" t="s">
        <v>46</v>
      </c>
      <c r="R6" s="564"/>
      <c r="S6" s="564"/>
      <c r="T6" s="567"/>
      <c r="U6" s="572"/>
      <c r="V6" s="573"/>
      <c r="W6" s="573"/>
      <c r="X6" s="569"/>
      <c r="Y6" s="584"/>
      <c r="Z6" s="584"/>
      <c r="AA6" s="584"/>
      <c r="AB6" s="584"/>
      <c r="AC6" s="584"/>
      <c r="AD6" s="584"/>
      <c r="AE6" s="584"/>
      <c r="AF6" s="584"/>
      <c r="AG6" s="585"/>
      <c r="AH6" s="579"/>
      <c r="AI6" s="580"/>
      <c r="AJ6" s="580"/>
      <c r="AK6" s="580"/>
      <c r="AL6" s="580"/>
      <c r="AM6" s="580"/>
      <c r="AN6" s="580"/>
      <c r="AO6" s="580"/>
      <c r="AP6" s="580"/>
      <c r="AQ6" s="581"/>
      <c r="AR6" s="575"/>
      <c r="AS6" s="598" t="s">
        <v>47</v>
      </c>
      <c r="AT6" s="598"/>
      <c r="AU6" s="598"/>
      <c r="AV6" s="598" t="s">
        <v>48</v>
      </c>
      <c r="AW6" s="598"/>
      <c r="AX6" s="598"/>
      <c r="AY6" s="587"/>
      <c r="AZ6" s="596"/>
      <c r="BA6" s="597"/>
      <c r="BB6" s="591"/>
      <c r="BC6" s="592"/>
      <c r="BD6" s="593"/>
    </row>
    <row r="7" spans="1:57" s="28" customFormat="1" ht="164.25" customHeight="1">
      <c r="A7" s="557" t="s">
        <v>49</v>
      </c>
      <c r="B7" s="259" t="s">
        <v>50</v>
      </c>
      <c r="C7" s="259" t="s">
        <v>51</v>
      </c>
      <c r="D7" s="259" t="s">
        <v>52</v>
      </c>
      <c r="E7" s="259" t="s">
        <v>53</v>
      </c>
      <c r="F7" s="259" t="s">
        <v>54</v>
      </c>
      <c r="G7" s="259" t="s">
        <v>55</v>
      </c>
      <c r="H7" s="259" t="s">
        <v>56</v>
      </c>
      <c r="I7" s="259" t="s">
        <v>57</v>
      </c>
      <c r="J7" s="259" t="s">
        <v>58</v>
      </c>
      <c r="K7" s="252" t="s">
        <v>59</v>
      </c>
      <c r="L7" s="252" t="s">
        <v>60</v>
      </c>
      <c r="M7" s="252" t="s">
        <v>61</v>
      </c>
      <c r="N7" s="252" t="s">
        <v>62</v>
      </c>
      <c r="O7" s="252" t="s">
        <v>63</v>
      </c>
      <c r="P7" s="252" t="s">
        <v>64</v>
      </c>
      <c r="Q7" s="252" t="s">
        <v>65</v>
      </c>
      <c r="R7" s="252" t="s">
        <v>66</v>
      </c>
      <c r="S7" s="252" t="s">
        <v>67</v>
      </c>
      <c r="T7" s="259" t="s">
        <v>68</v>
      </c>
      <c r="U7" s="251" t="s">
        <v>69</v>
      </c>
      <c r="V7" s="251" t="s">
        <v>70</v>
      </c>
      <c r="W7" s="251" t="s">
        <v>71</v>
      </c>
      <c r="X7" s="260" t="s">
        <v>72</v>
      </c>
      <c r="Y7" s="26" t="s">
        <v>50</v>
      </c>
      <c r="Z7" s="13" t="s">
        <v>51</v>
      </c>
      <c r="AA7" s="13" t="s">
        <v>52</v>
      </c>
      <c r="AB7" s="13" t="s">
        <v>53</v>
      </c>
      <c r="AC7" s="13" t="s">
        <v>54</v>
      </c>
      <c r="AD7" s="13" t="s">
        <v>55</v>
      </c>
      <c r="AE7" s="13" t="s">
        <v>73</v>
      </c>
      <c r="AF7" s="13" t="s">
        <v>57</v>
      </c>
      <c r="AG7" s="27" t="s">
        <v>58</v>
      </c>
      <c r="AH7" s="253" t="s">
        <v>59</v>
      </c>
      <c r="AI7" s="13" t="s">
        <v>60</v>
      </c>
      <c r="AJ7" s="27" t="s">
        <v>61</v>
      </c>
      <c r="AK7" s="254" t="s">
        <v>62</v>
      </c>
      <c r="AL7" s="13" t="s">
        <v>63</v>
      </c>
      <c r="AM7" s="27" t="s">
        <v>64</v>
      </c>
      <c r="AN7" s="255" t="s">
        <v>65</v>
      </c>
      <c r="AO7" s="13" t="s">
        <v>66</v>
      </c>
      <c r="AP7" s="256" t="s">
        <v>67</v>
      </c>
      <c r="AQ7" s="26" t="s">
        <v>74</v>
      </c>
      <c r="AR7" s="13" t="s">
        <v>75</v>
      </c>
      <c r="AS7" s="13" t="s">
        <v>76</v>
      </c>
      <c r="AT7" s="13" t="s">
        <v>77</v>
      </c>
      <c r="AU7" s="13" t="s">
        <v>78</v>
      </c>
      <c r="AV7" s="257" t="s">
        <v>79</v>
      </c>
      <c r="AW7" s="257" t="s">
        <v>80</v>
      </c>
      <c r="AX7" s="257" t="s">
        <v>81</v>
      </c>
      <c r="AY7" s="13" t="s">
        <v>82</v>
      </c>
      <c r="AZ7" s="13" t="s">
        <v>83</v>
      </c>
      <c r="BA7" s="13" t="s">
        <v>84</v>
      </c>
      <c r="BB7" s="257" t="s">
        <v>85</v>
      </c>
      <c r="BC7" s="257" t="s">
        <v>86</v>
      </c>
      <c r="BD7" s="258" t="s">
        <v>87</v>
      </c>
    </row>
    <row r="8" spans="1:57" s="1" customFormat="1" ht="209.45" customHeight="1">
      <c r="A8" s="558"/>
      <c r="B8" s="132" t="s">
        <v>88</v>
      </c>
      <c r="C8" s="132" t="s">
        <v>89</v>
      </c>
      <c r="D8" s="132" t="s">
        <v>90</v>
      </c>
      <c r="E8" s="132" t="s">
        <v>91</v>
      </c>
      <c r="F8" s="132" t="s">
        <v>92</v>
      </c>
      <c r="G8" s="132" t="s">
        <v>93</v>
      </c>
      <c r="H8" s="132" t="s">
        <v>94</v>
      </c>
      <c r="I8" s="132" t="s">
        <v>95</v>
      </c>
      <c r="J8" s="132" t="s">
        <v>96</v>
      </c>
      <c r="K8" s="9" t="s">
        <v>97</v>
      </c>
      <c r="L8" s="9" t="s">
        <v>98</v>
      </c>
      <c r="M8" s="9" t="s">
        <v>99</v>
      </c>
      <c r="N8" s="9" t="s">
        <v>100</v>
      </c>
      <c r="O8" s="9" t="s">
        <v>98</v>
      </c>
      <c r="P8" s="9" t="s">
        <v>101</v>
      </c>
      <c r="Q8" s="9" t="s">
        <v>100</v>
      </c>
      <c r="R8" s="9" t="s">
        <v>98</v>
      </c>
      <c r="S8" s="9" t="s">
        <v>101</v>
      </c>
      <c r="T8" s="132" t="s">
        <v>102</v>
      </c>
      <c r="U8" s="59" t="s">
        <v>103</v>
      </c>
      <c r="V8" s="59" t="s">
        <v>103</v>
      </c>
      <c r="W8" s="59" t="s">
        <v>103</v>
      </c>
      <c r="X8" s="62" t="s">
        <v>104</v>
      </c>
      <c r="Y8" s="29" t="s">
        <v>105</v>
      </c>
      <c r="Z8" s="3" t="s">
        <v>105</v>
      </c>
      <c r="AA8" s="3" t="s">
        <v>105</v>
      </c>
      <c r="AB8" s="3" t="s">
        <v>105</v>
      </c>
      <c r="AC8" s="3" t="s">
        <v>105</v>
      </c>
      <c r="AD8" s="3" t="s">
        <v>105</v>
      </c>
      <c r="AE8" s="3" t="s">
        <v>105</v>
      </c>
      <c r="AF8" s="3" t="s">
        <v>105</v>
      </c>
      <c r="AG8" s="30" t="s">
        <v>105</v>
      </c>
      <c r="AH8" s="31" t="s">
        <v>105</v>
      </c>
      <c r="AI8" s="3" t="s">
        <v>105</v>
      </c>
      <c r="AJ8" s="30" t="s">
        <v>106</v>
      </c>
      <c r="AK8" s="32" t="s">
        <v>105</v>
      </c>
      <c r="AL8" s="3" t="s">
        <v>105</v>
      </c>
      <c r="AM8" s="30" t="s">
        <v>106</v>
      </c>
      <c r="AN8" s="33" t="s">
        <v>105</v>
      </c>
      <c r="AO8" s="3" t="s">
        <v>105</v>
      </c>
      <c r="AP8" s="34" t="s">
        <v>106</v>
      </c>
      <c r="AQ8" s="29" t="s">
        <v>105</v>
      </c>
      <c r="AR8" s="3" t="s">
        <v>107</v>
      </c>
      <c r="AS8" s="3" t="s">
        <v>106</v>
      </c>
      <c r="AT8" s="3" t="s">
        <v>106</v>
      </c>
      <c r="AU8" s="3" t="s">
        <v>106</v>
      </c>
      <c r="AV8" s="200" t="s">
        <v>106</v>
      </c>
      <c r="AW8" s="200" t="s">
        <v>106</v>
      </c>
      <c r="AX8" s="200" t="s">
        <v>106</v>
      </c>
      <c r="AY8" s="3" t="s">
        <v>108</v>
      </c>
      <c r="AZ8" s="3" t="s">
        <v>109</v>
      </c>
      <c r="BA8" s="3" t="s">
        <v>110</v>
      </c>
      <c r="BB8" s="200" t="s">
        <v>103</v>
      </c>
      <c r="BC8" s="200" t="s">
        <v>103</v>
      </c>
      <c r="BD8" s="201" t="s">
        <v>103</v>
      </c>
    </row>
    <row r="9" spans="1:57" s="35" customFormat="1" ht="44.25" customHeight="1" thickBot="1">
      <c r="A9" s="261" t="s">
        <v>111</v>
      </c>
      <c r="B9" s="162" t="s">
        <v>112</v>
      </c>
      <c r="C9" s="163">
        <v>1</v>
      </c>
      <c r="D9" s="162" t="s">
        <v>113</v>
      </c>
      <c r="E9" s="162" t="s">
        <v>114</v>
      </c>
      <c r="F9" s="164" t="s">
        <v>27</v>
      </c>
      <c r="G9" s="162" t="s">
        <v>115</v>
      </c>
      <c r="H9" s="165">
        <v>900</v>
      </c>
      <c r="I9" s="166" t="s">
        <v>116</v>
      </c>
      <c r="J9" s="162">
        <v>1</v>
      </c>
      <c r="K9" s="167">
        <v>3900</v>
      </c>
      <c r="L9" s="168">
        <f>K9*0.085</f>
        <v>331.5</v>
      </c>
      <c r="M9" s="169">
        <f t="shared" ref="M9:M40" si="0">IF(OR(K9="", L9=""), "", IFERROR(VALUE(TRIM(SUBSTITUTE(K9,CHAR(160),""))),0) + IFERROR(VALUE(TRIM(SUBSTITUTE(L9,CHAR(160),""))),0))</f>
        <v>4231.5</v>
      </c>
      <c r="N9" s="168">
        <v>4200</v>
      </c>
      <c r="O9" s="168">
        <f>0.085*N9</f>
        <v>357</v>
      </c>
      <c r="P9" s="169">
        <f t="shared" ref="P9:P40" si="1">IF(OR(N9="", O9=""), "", IFERROR(VALUE(TRIM(SUBSTITUTE(N9,CHAR(160),""))),0) + IFERROR(VALUE(TRIM(SUBSTITUTE(O9,CHAR(160),""))),0))</f>
        <v>4557</v>
      </c>
      <c r="Q9" s="168"/>
      <c r="R9" s="168"/>
      <c r="S9" s="170" t="str">
        <f t="shared" ref="S9:S40" si="2">IF(OR(Q9="", R9=""), "", IFERROR(VALUE(TRIM(SUBSTITUTE(Q9,CHAR(160),""))),0) + IFERROR(VALUE(TRIM(SUBSTITUTE(R9,CHAR(160),""))),0))</f>
        <v/>
      </c>
      <c r="T9" s="167" t="s">
        <v>117</v>
      </c>
      <c r="U9" s="171" cm="1">
        <f t="array" ref="U9">IF((_xlfn.IFS(TRIM(SUBSTITUTE(T9,CHAR(160),""))="Devis 1",IFERROR(VALUE(TRIM(SUBSTITUTE(K9,CHAR(160),""))),0),TRIM(SUBSTITUTE(T9,CHAR(160),""))="Devis 2",IFERROR(VALUE(TRIM(SUBSTITUTE(N9,CHAR(160),""))),0),TRIM(SUBSTITUTE(T9,CHAR(160),""))="Devis 3",IFERROR(VALUE(TRIM(SUBSTITUTE(Q9,CHAR(160),""))),0),TRUE,0)*IFERROR(VALUE(TRIM(SUBSTITUTE(C9,CHAR(160),""))),0))=0,"",_xlfn.IFS(TRIM(SUBSTITUTE(T9,CHAR(160),""))="Devis 1",IFERROR(VALUE(TRIM(SUBSTITUTE(K9,CHAR(160),""))),0),TRIM(SUBSTITUTE(T9,CHAR(160),""))="Devis 2",IFERROR(VALUE(TRIM(SUBSTITUTE(N9,CHAR(160),""))),0),TRIM(SUBSTITUTE(T9,CHAR(160),""))="Devis 3",IFERROR(VALUE(TRIM(SUBSTITUTE(Q9,CHAR(160),""))),0),TRUE,0)*IFERROR(VALUE(TRIM(SUBSTITUTE(C9,CHAR(160),""))),0))</f>
        <v>3900</v>
      </c>
      <c r="V9" s="171" cm="1">
        <f t="array" ref="V9">IF(_xlfn.IFS(TRIM(SUBSTITUTE(T9,CHAR(160),""))="Devis 1",IFERROR(VALUE(TRIM(SUBSTITUTE(L9,CHAR(160),""))),0),TRIM(SUBSTITUTE(T9,CHAR(160),""))="Devis 2",IFERROR(VALUE(TRIM(SUBSTITUTE(O9,CHAR(160),""))),0),TRIM(SUBSTITUTE(T9,CHAR(160),""))="Devis 3",IFERROR(VALUE(TRIM(SUBSTITUTE(R9,CHAR(160),""))),0),TRUE,0)*IFERROR(VALUE(TRIM(SUBSTITUTE(C9,CHAR(160),""))),0)=0,IF(U9&lt;&gt;"",0,""),_xlfn.IFS(TRIM(SUBSTITUTE(T9,CHAR(160),""))="Devis 1",IFERROR(VALUE(TRIM(SUBSTITUTE(L9,CHAR(160),""))),0),TRIM(SUBSTITUTE(T9,CHAR(160),""))="Devis 2",IFERROR(VALUE(TRIM(SUBSTITUTE(O9,CHAR(160),""))),0),TRIM(SUBSTITUTE(T9,CHAR(160),""))="Devis 3",IFERROR(VALUE(TRIM(SUBSTITUTE(R9,CHAR(160),""))),0),TRUE,0)*IFERROR(VALUE(TRIM(SUBSTITUTE(C9,CHAR(160),""))),0))</f>
        <v>331.5</v>
      </c>
      <c r="W9" s="172">
        <f t="shared" ref="W9:W40" si="3">IF(OR(U9="", V9=""), "", IFERROR(VALUE(TRIM(SUBSTITUTE(U9,CHAR(160),""))),0) + IFERROR(VALUE(TRIM(SUBSTITUTE(V9,CHAR(160),""))),0))</f>
        <v>4231.5</v>
      </c>
      <c r="X9" s="262"/>
      <c r="Y9" s="173" t="str">
        <f t="shared" ref="Y9:AI9" si="4">IF(B9="","",B9)</f>
        <v xml:space="preserve">Cotisation annuelle au système de qualité </v>
      </c>
      <c r="Z9" s="174">
        <f t="shared" si="4"/>
        <v>1</v>
      </c>
      <c r="AA9" s="164" t="str">
        <f t="shared" si="4"/>
        <v>SIQO test</v>
      </c>
      <c r="AB9" s="164" t="str">
        <f t="shared" si="4"/>
        <v>D230115102</v>
      </c>
      <c r="AC9" s="164" t="str">
        <f t="shared" si="4"/>
        <v xml:space="preserve">Participation à un système de qualité </v>
      </c>
      <c r="AD9" s="164" t="str">
        <f t="shared" si="4"/>
        <v xml:space="preserve">Pas de marché public </v>
      </c>
      <c r="AE9" s="175">
        <f t="shared" si="4"/>
        <v>900</v>
      </c>
      <c r="AF9" s="164" t="str">
        <f t="shared" si="4"/>
        <v>mètre</v>
      </c>
      <c r="AG9" s="176">
        <f t="shared" si="4"/>
        <v>1</v>
      </c>
      <c r="AH9" s="177">
        <f t="shared" si="4"/>
        <v>3900</v>
      </c>
      <c r="AI9" s="169">
        <f t="shared" si="4"/>
        <v>331.5</v>
      </c>
      <c r="AJ9" s="178">
        <f t="shared" ref="AJ9:AJ40" si="5">IF(OR(AH9="", AI9=""), "", IFERROR(VALUE(TRIM(SUBSTITUTE(AH9,CHAR(160),""))),0) + IFERROR(VALUE(TRIM(SUBSTITUTE(AI9,CHAR(160),""))),0))</f>
        <v>4231.5</v>
      </c>
      <c r="AK9" s="179">
        <f t="shared" ref="AK9:AK40" si="6">IF(N9="","",N9)</f>
        <v>4200</v>
      </c>
      <c r="AL9" s="169">
        <f t="shared" ref="AL9:AL40" si="7">IF(O9="","",O9)</f>
        <v>357</v>
      </c>
      <c r="AM9" s="178">
        <f t="shared" ref="AM9:AM40" si="8">IF(OR(AK9="",AL9=""),"",IFERROR(VALUE(TRIM(SUBSTITUTE(AK9,CHAR(160),""))),0)+IFERROR(VALUE(TRIM(SUBSTITUTE(AL9,CHAR(160),""))),0))</f>
        <v>4557</v>
      </c>
      <c r="AN9" s="180" t="str">
        <f t="shared" ref="AN9:AN40" si="9">IF(Q9="","",Q9)</f>
        <v/>
      </c>
      <c r="AO9" s="169" t="str">
        <f t="shared" ref="AO9:AO40" si="10">IF(R9="","",R9)</f>
        <v/>
      </c>
      <c r="AP9" s="181" t="str">
        <f t="shared" ref="AP9:AP40" si="11">IF(OR(AN9="",AO9=""),"",IFERROR(VALUE(TRIM(SUBSTITUTE(AN9,CHAR(160),""))),0)+IFERROR(VALUE(TRIM(SUBSTITUTE(AO9,CHAR(160),""))),0))</f>
        <v/>
      </c>
      <c r="AQ9" s="173" t="str">
        <f t="shared" ref="AQ9:AQ40" si="12">IF(T9="","",T9)</f>
        <v>Devis 1</v>
      </c>
      <c r="AR9" s="164" t="s">
        <v>118</v>
      </c>
      <c r="AS9" s="182">
        <f t="shared" ref="AS9:AS40" si="13">IF((1.15*MIN(IF((IFERROR(VALUE(TRIM(SUBSTITUTE(AH9,CHAR(160),""))),0))=0,1E+30,(IFERROR(VALUE(TRIM(SUBSTITUTE(AH9,CHAR(160),""))),0))),IF((IFERROR(VALUE(TRIM(SUBSTITUTE(AK9,CHAR(160),""))),0))=0,1E+30,(IFERROR(VALUE(TRIM(SUBSTITUTE(AK9,CHAR(160),""))),0))),IF((IFERROR(VALUE(TRIM(SUBSTITUTE(AN9,CHAR(160),""))),0))=0,1E+30,(IFERROR(VALUE(TRIM(SUBSTITUTE(AN9,CHAR(160),""))),0))))*(IFERROR(VALUE(TRIM(SUBSTITUTE(Z9,CHAR(160),""))),0)))=0,"",(1.15*MIN(IF((IFERROR(VALUE(TRIM(SUBSTITUTE(AH9,CHAR(160),""))),0))=0,1E+30,(IFERROR(VALUE(TRIM(SUBSTITUTE(AH9,CHAR(160),""))),0))),IF((IFERROR(VALUE(TRIM(SUBSTITUTE(AK9,CHAR(160),""))),0))=0,1E+30,(IFERROR(VALUE(TRIM(SUBSTITUTE(AK9,CHAR(160),""))),0))),IF((IFERROR(VALUE(TRIM(SUBSTITUTE(AN9,CHAR(160),""))),0))=0,1E+30,(IFERROR(VALUE(TRIM(SUBSTITUTE(AN9,CHAR(160),""))),0))))*(IFERROR(VALUE(TRIM(SUBSTITUTE(Z9,CHAR(160),""))),0))))</f>
        <v>4485</v>
      </c>
      <c r="AT9" s="182">
        <f t="shared" ref="AT9:AT40" si="14">IF(AS9="","",IF( AND(IFERROR(VALUE(TRIM(SUBSTITUTE(AI9,CHAR(160),""))),0)=0,IFERROR(VALUE(TRIM(SUBSTITUTE(AL9,CHAR(160),""))),0)=0,IFERROR(VALUE(TRIM(SUBSTITUTE(AO9,CHAR(160),""))),0)=0),0,1.15*MIN(IF(IFERROR(VALUE(TRIM(SUBSTITUTE(AI9,CHAR(160),""))),0)=0, 1E+30, IFERROR(VALUE(TRIM(SUBSTITUTE(AI9,CHAR(160),""))),0)),IF(IFERROR(VALUE(TRIM(SUBSTITUTE(AL9,CHAR(160),""))),0)=0, 1E+30, IFERROR(VALUE(TRIM(SUBSTITUTE(AL9,CHAR(160),""))),0)),IF(IFERROR(VALUE(TRIM(SUBSTITUTE(AO9,CHAR(160),""))),0)=0, 1E+30, IFERROR(VALUE(TRIM(SUBSTITUTE(AO9,CHAR(160),""))),0))) *IFERROR(VALUE(TRIM(SUBSTITUTE(Z9,CHAR(160),""))),0)))</f>
        <v>381.22499999999997</v>
      </c>
      <c r="AU9" s="182">
        <f t="shared" ref="AU9:AU40" si="15">IF(AS9="","",AS9+AT9)</f>
        <v>4866.2250000000004</v>
      </c>
      <c r="AV9" s="183" cm="1">
        <f t="array" ref="AV9">IF($Z9="","",IF((IFERROR(_xlfn.IFS($AQ9="Devis 1",(IFERROR(VALUE(TRIM(SUBSTITUTE(AH9,CHAR(160),""))),0)),$AQ9="Devis 2",(IFERROR(VALUE(TRIM(SUBSTITUTE(AK9,CHAR(160),""))),0)),$AQ9="Devis 3",(IFERROR(VALUE(TRIM(SUBSTITUTE(AN9,CHAR(160),""))),0))),0))*(IFERROR(VALUE(TRIM(SUBSTITUTE($Z9,CHAR(160),""))),0))=0,"",(IFERROR(_xlfn.IFS($AQ9="Devis 1",(IFERROR(VALUE(TRIM(SUBSTITUTE(AH9,CHAR(160),""))),0)),$AQ9="Devis 2",(IFERROR(VALUE(TRIM(SUBSTITUTE(AK9,CHAR(160),""))),0)),$AQ9="Devis 3",(IFERROR(VALUE(TRIM(SUBSTITUTE(AN9,CHAR(160),""))),0))),0))*(IFERROR(VALUE(TRIM(SUBSTITUTE($Z9,CHAR(160),""))),0))))</f>
        <v>3900</v>
      </c>
      <c r="AW9" s="183" cm="1">
        <f t="array" ref="AW9">IF($Z9="","",IF((IFERROR(_xlfn.IFS(TRIM(SUBSTITUTE($AQ9,CHAR(160),""))="Devis 1", IFERROR(VALUE(TRIM(SUBSTITUTE(AI9,CHAR(160),""))),0),TRIM(SUBSTITUTE($AQ9,CHAR(160),""))="Devis 2", IFERROR(VALUE(TRIM(SUBSTITUTE(AL9,CHAR(160),""))),0),TRIM(SUBSTITUTE($AQ9,CHAR(160),""))="Devis 3", IFERROR(VALUE(TRIM(SUBSTITUTE(AO9,CHAR(160),""))),0)),0) * IFERROR(VALUE(TRIM(SUBSTITUTE($Z9,CHAR(160),""))),0)) = 0,IF(AV9&lt;&gt;"",0,""),(IFERROR(_xlfn.IFS(TRIM(SUBSTITUTE($AQ9,CHAR(160),""))="Devis 1", IFERROR(VALUE(TRIM(SUBSTITUTE(AI9,CHAR(160),""))),0),TRIM(SUBSTITUTE($AQ9,CHAR(160),""))="Devis 2", IFERROR(VALUE(TRIM(SUBSTITUTE(AL9,CHAR(160),""))),0),TRIM(SUBSTITUTE($AQ9,CHAR(160),""))="Devis 3", IFERROR(VALUE(TRIM(SUBSTITUTE(AO9,CHAR(160),""))),0)),0) * IFERROR(VALUE(TRIM(SUBSTITUTE($Z9,CHAR(160),""))),0))))</f>
        <v>331.5</v>
      </c>
      <c r="AX9" s="183" cm="1">
        <f t="array" ref="AX9">IF($Z9="","",IF(IFERROR(_xlfn.IFS($AQ9="Devis 1",IFERROR(VALUE(TRIM(SUBSTITUTE(AJ9,CHAR(160),""))),0),$AQ9="Devis 2",IFERROR(VALUE(TRIM(SUBSTITUTE(AM9,CHAR(160),""))),0),$AQ9="Devis 3",IFERROR(VALUE(TRIM(SUBSTITUTE(AP9,CHAR(160),""))),0)),0)*IFERROR(VALUE(TRIM(SUBSTITUTE($Z9,CHAR(160),""))),0)=0,"",IFERROR(_xlfn.IFS($AQ9="Devis 1",IFERROR(VALUE(TRIM(SUBSTITUTE(AJ9,CHAR(160),""))),0),$AQ9="Devis 2",IFERROR(VALUE(TRIM(SUBSTITUTE(AM9,CHAR(160),""))),0),$AQ9="Devis 3",IFERROR(VALUE(TRIM(SUBSTITUTE(AP9,CHAR(160),""))),0)),0)*IFERROR(VALUE(TRIM(SUBSTITUTE($Z9,CHAR(160),""))),0)))</f>
        <v>4231.5</v>
      </c>
      <c r="AY9" s="164"/>
      <c r="AZ9" s="184" t="str" cm="1">
        <f t="array" ref="AZ9">IF(OR(AX9="",AU9="",AV9="",AS9="",AW9="",AT9=""),"",_xlfn.IFS((IFERROR(VALUE(TRIM(SUBSTITUTE(AX9,CHAR(160),""))),0))&gt;(IFERROR(VALUE(TRIM(SUBSTITUTE(AU9,CHAR(160),""))),0)),"KO : Le montant retenu TTC est supérieur au montant raisonnable TTC. Merci de revoir la ligne de dépense ou plafonner son montant.",(IFERROR(VALUE(TRIM(SUBSTITUTE(AV9,CHAR(160),""))),0))&gt;(IFERROR(VALUE(TRIM(SUBSTITUTE(AS9,CHAR(160),""))),0)),"Attention : Le montant retenu HT est supérieur au montant HT raisonnable. Merci de revoir la ligne de dépense, plafonner son montant, ou justifier la reventillation HT / TVA.",(IFERROR(VALUE(TRIM(SUBSTITUTE(AW9,CHAR(160),""))),0))&gt;(IFERROR(VALUE(TRIM(SUBSTITUTE(AT9,CHAR(160),""))),0)),"Attention : Le montant TVA retenu est supérieur au montant TVA raisonnable. Merci de revoir la ligne de dépense, plafonner son montant, ou justifier la reventillation HT / TVA.",(IFERROR(VALUE(TRIM(SUBSTITUTE(AX9,CHAR(160),""))),0))=0,"",(IFERROR(VALUE(TRIM(SUBSTITUTE(AU9,CHAR(160),""))),0))=(IFERROR(VALUE(TRIM(SUBSTITUTE(AX9,CHAR(160),""))),0)),"OK",(IFERROR(VALUE(TRIM(SUBSTITUTE(AU9,CHAR(160),""))),0))&gt;(IFERROR(VALUE(TRIM(SUBSTITUTE(AX9,CHAR(160),""))),0))," OK : Montant instruit inférieur au montant raisonnable.",TRUE,""))</f>
        <v xml:space="preserve"> OK : Montant instruit inférieur au montant raisonnable.</v>
      </c>
      <c r="BA9" s="184" t="str" cm="1">
        <f t="array" ref="BA9">IF(OR(AX9="",W9="",AV9="",U9="",AW9="",V9=""),"",_xlfn.IFS((IFERROR(VALUE(TRIM(SUBSTITUTE(AX9,CHAR(160),""))),0))&gt;(IFERROR(VALUE(TRIM(SUBSTITUTE(W9,CHAR(160),""))),0)),"KO : Le montant retenu TTC est supérieur au montant présenté TTC. Merci de revoir la ligne de dépense ou plafonner son montant.",(IFERROR(VALUE(TRIM(SUBSTITUTE(AV9,CHAR(160),""))),0))&gt;(IFERROR(VALUE(TRIM(SUBSTITUTE(U9,CHAR(160),""))),0)),"Attention : Le montant retenu HT est supérieur au montant HT présenté. Merci de revoir la ligne de dépense, plafonner son montant, ou justifier la reventillation HT / TVA.",(IFERROR(VALUE(TRIM(SUBSTITUTE(AW9,CHAR(160),""))),0))&gt;(IFERROR(VALUE(TRIM(SUBSTITUTE(V9,CHAR(160),""))),0)),"Attention : Le montant TVA retenu est supérieur au montant TVA présenté. Merci de revoir la ligne de dépense, plafonner son montant, ou justifier la reventillation HT / TVA.",(IFERROR(VALUE(TRIM(SUBSTITUTE(W9,CHAR(160),""))),0))=0,"",(IFERROR(VALUE(TRIM(SUBSTITUTE(AX9,CHAR(160),""))),0))=(IFERROR(VALUE(TRIM(SUBSTITUTE(W9,CHAR(160),""))),0)),"OK",(IFERROR(VALUE(TRIM(SUBSTITUTE(AX9,CHAR(160),""))),0))&lt;(IFERROR(VALUE(TRIM(SUBSTITUTE(W9,CHAR(160),""))),0)),"Montant instruit inférieur au montant présenté.",TRUE,""))</f>
        <v>OK</v>
      </c>
      <c r="BB9" s="182">
        <f t="shared" ref="BB9:BB40" si="16">IF(OR(U9="",AV9=""),"",(IFERROR(VALUE(TRIM(SUBSTITUTE(U9,CHAR(160),""))),0))-(IFERROR(VALUE(TRIM(SUBSTITUTE(AV9,CHAR(160),""))),0)))</f>
        <v>0</v>
      </c>
      <c r="BC9" s="182">
        <f t="shared" ref="BC9:BC40" si="17">IF(OR(V9="",AW9=""),"",(IFERROR(VALUE(TRIM(SUBSTITUTE(V9,CHAR(160),""))),0))-(IFERROR(VALUE(TRIM(SUBSTITUTE(AW9,CHAR(160),""))),0)))</f>
        <v>0</v>
      </c>
      <c r="BD9" s="185">
        <f t="shared" ref="BD9:BD40" si="18">IF(OR(W9="",AX9=""),"",(IFERROR(VALUE(TRIM(SUBSTITUTE(W9,CHAR(160),""))),0))-(IFERROR(VALUE(TRIM(SUBSTITUTE(AX9,CHAR(160),""))),0)))</f>
        <v>0</v>
      </c>
    </row>
    <row r="10" spans="1:57" s="1" customFormat="1">
      <c r="A10" s="133">
        <v>1</v>
      </c>
      <c r="B10" s="134"/>
      <c r="C10" s="135"/>
      <c r="D10" s="134"/>
      <c r="E10" s="134"/>
      <c r="F10" s="134"/>
      <c r="G10" s="134"/>
      <c r="H10" s="136"/>
      <c r="I10" s="134"/>
      <c r="J10" s="137"/>
      <c r="K10" s="138"/>
      <c r="L10" s="139"/>
      <c r="M10" s="140" t="str">
        <f t="shared" si="0"/>
        <v/>
      </c>
      <c r="N10" s="141"/>
      <c r="O10" s="139"/>
      <c r="P10" s="140" t="str">
        <f t="shared" si="1"/>
        <v/>
      </c>
      <c r="Q10" s="142"/>
      <c r="R10" s="139"/>
      <c r="S10" s="143" t="str">
        <f t="shared" si="2"/>
        <v/>
      </c>
      <c r="T10" s="144"/>
      <c r="U10" s="145" t="str" cm="1">
        <f t="array" ref="U10">IF((_xlfn.IFS(TRIM(SUBSTITUTE(T10,CHAR(160),""))="Devis 1",IFERROR(VALUE(TRIM(SUBSTITUTE(K10,CHAR(160),""))),0),TRIM(SUBSTITUTE(T10,CHAR(160),""))="Devis 2",IFERROR(VALUE(TRIM(SUBSTITUTE(N10,CHAR(160),""))),0),TRIM(SUBSTITUTE(T10,CHAR(160),""))="Devis 3",IFERROR(VALUE(TRIM(SUBSTITUTE(Q10,CHAR(160),""))),0),TRUE,0)*IFERROR(VALUE(TRIM(SUBSTITUTE(C10,CHAR(160),""))),0))=0,"",_xlfn.IFS(TRIM(SUBSTITUTE(T10,CHAR(160),""))="Devis 1",IFERROR(VALUE(TRIM(SUBSTITUTE(K10,CHAR(160),""))),0),TRIM(SUBSTITUTE(T10,CHAR(160),""))="Devis 2",IFERROR(VALUE(TRIM(SUBSTITUTE(N10,CHAR(160),""))),0),TRIM(SUBSTITUTE(T10,CHAR(160),""))="Devis 3",IFERROR(VALUE(TRIM(SUBSTITUTE(Q10,CHAR(160),""))),0),TRUE,0)*IFERROR(VALUE(TRIM(SUBSTITUTE(C10,CHAR(160),""))),0))</f>
        <v/>
      </c>
      <c r="V10" s="146" t="str" cm="1">
        <f t="array" ref="V10">IF(_xlfn.IFS(TRIM(SUBSTITUTE(T10,CHAR(160),""))="Devis 1",IFERROR(VALUE(TRIM(SUBSTITUTE(L10,CHAR(160),""))),0),TRIM(SUBSTITUTE(T10,CHAR(160),""))="Devis 2",IFERROR(VALUE(TRIM(SUBSTITUTE(O10,CHAR(160),""))),0),TRIM(SUBSTITUTE(T10,CHAR(160),""))="Devis 3",IFERROR(VALUE(TRIM(SUBSTITUTE(R10,CHAR(160),""))),0),TRUE,0)*IFERROR(VALUE(TRIM(SUBSTITUTE(C10,CHAR(160),""))),0)=0,IF(U10&lt;&gt;"",0,""),_xlfn.IFS(TRIM(SUBSTITUTE(T10,CHAR(160),""))="Devis 1",IFERROR(VALUE(TRIM(SUBSTITUTE(L10,CHAR(160),""))),0),TRIM(SUBSTITUTE(T10,CHAR(160),""))="Devis 2",IFERROR(VALUE(TRIM(SUBSTITUTE(O10,CHAR(160),""))),0),TRIM(SUBSTITUTE(T10,CHAR(160),""))="Devis 3",IFERROR(VALUE(TRIM(SUBSTITUTE(R10,CHAR(160),""))),0),TRUE,0)*IFERROR(VALUE(TRIM(SUBSTITUTE(C10,CHAR(160),""))),0))</f>
        <v/>
      </c>
      <c r="W10" s="147" t="str">
        <f t="shared" si="3"/>
        <v/>
      </c>
      <c r="X10" s="148"/>
      <c r="Y10" s="149" t="str">
        <f t="shared" ref="Y10:Y41" si="19">IF(B10="","",B10)</f>
        <v/>
      </c>
      <c r="Z10" s="38" t="str">
        <f t="shared" ref="Z10:Z42" si="20">IF(C10="","",C10)</f>
        <v/>
      </c>
      <c r="AA10" s="150" t="str">
        <f t="shared" ref="AA10:AA41" si="21">IF(D10="","",D10)</f>
        <v/>
      </c>
      <c r="AB10" s="150" t="str">
        <f t="shared" ref="AB10:AB41" si="22">IF(E10="","",E10)</f>
        <v/>
      </c>
      <c r="AC10" s="150" t="str">
        <f t="shared" ref="AC10:AC41" si="23">IF(F10="","",F10)</f>
        <v/>
      </c>
      <c r="AD10" s="150" t="str">
        <f t="shared" ref="AD10:AD41" si="24">IF(G10="","",G10)</f>
        <v/>
      </c>
      <c r="AE10" s="151" t="str">
        <f t="shared" ref="AE10:AE41" si="25">IF(H10="","",H10)</f>
        <v/>
      </c>
      <c r="AF10" s="150" t="str">
        <f t="shared" ref="AF10:AF41" si="26">IF(I10="","",I10)</f>
        <v/>
      </c>
      <c r="AG10" s="152" t="str">
        <f t="shared" ref="AG10:AG41" si="27">IF(J10="","",J10)</f>
        <v/>
      </c>
      <c r="AH10" s="153" t="str">
        <f t="shared" ref="AH10:AH41" si="28">IF(K10="","",K10)</f>
        <v/>
      </c>
      <c r="AI10" s="154" t="str">
        <f t="shared" ref="AI10:AI41" si="29">IF(L10="","",L10)</f>
        <v/>
      </c>
      <c r="AJ10" s="140" t="str">
        <f t="shared" si="5"/>
        <v/>
      </c>
      <c r="AK10" s="155" t="str">
        <f t="shared" si="6"/>
        <v/>
      </c>
      <c r="AL10" s="154" t="str">
        <f t="shared" si="7"/>
        <v/>
      </c>
      <c r="AM10" s="140" t="str">
        <f t="shared" si="8"/>
        <v/>
      </c>
      <c r="AN10" s="156" t="str">
        <f t="shared" si="9"/>
        <v/>
      </c>
      <c r="AO10" s="154" t="str">
        <f t="shared" si="10"/>
        <v/>
      </c>
      <c r="AP10" s="157" t="str">
        <f t="shared" si="11"/>
        <v/>
      </c>
      <c r="AQ10" s="149" t="str">
        <f t="shared" si="12"/>
        <v/>
      </c>
      <c r="AR10" s="487"/>
      <c r="AS10" s="158" t="str">
        <f>IF((1.15*MIN(IF((IFERROR(VALUE(TRIM(SUBSTITUTE(AH10,CHAR(160),""))),0))=0,1E+30,(IFERROR(VALUE(TRIM(SUBSTITUTE(AH10,CHAR(160),""))),0))),IF((IFERROR(VALUE(TRIM(SUBSTITUTE(AK10,CHAR(160),""))),0))=0,1E+30,(IFERROR(VALUE(TRIM(SUBSTITUTE(AK10,CHAR(160),""))),0))),IF((IFERROR(VALUE(TRIM(SUBSTITUTE(AN10,CHAR(160),""))),0))=0,1E+30,(IFERROR(VALUE(TRIM(SUBSTITUTE(AN10,CHAR(160),""))),0))))*(IFERROR(VALUE(TRIM(SUBSTITUTE(Z10,CHAR(160),""))),0)))=0,"",(1.15*MIN(IF((IFERROR(VALUE(TRIM(SUBSTITUTE(AH10,CHAR(160),""))),0))=0,1E+30,(IFERROR(VALUE(TRIM(SUBSTITUTE(AH10,CHAR(160),""))),0))),IF((IFERROR(VALUE(TRIM(SUBSTITUTE(AK10,CHAR(160),""))),0))=0,1E+30,(IFERROR(VALUE(TRIM(SUBSTITUTE(AK10,CHAR(160),""))),0))),IF((IFERROR(VALUE(TRIM(SUBSTITUTE(AN10,CHAR(160),""))),0))=0,1E+30,(IFERROR(VALUE(TRIM(SUBSTITUTE(AN10,CHAR(160),""))),0))))*(IFERROR(VALUE(TRIM(SUBSTITUTE(Z10,CHAR(160),""))),0))))</f>
        <v/>
      </c>
      <c r="AT10" s="158" t="str">
        <f t="shared" si="14"/>
        <v/>
      </c>
      <c r="AU10" s="158" t="str">
        <f t="shared" si="15"/>
        <v/>
      </c>
      <c r="AV10" s="159" t="str" cm="1">
        <f t="array" ref="AV10">IF($Z10="","",IF((IFERROR(_xlfn.IFS($AQ10="Devis 1",(IFERROR(VALUE(TRIM(SUBSTITUTE(AH10,CHAR(160),""))),0)),$AQ10="Devis 2",(IFERROR(VALUE(TRIM(SUBSTITUTE(AK10,CHAR(160),""))),0)),$AQ10="Devis 3",(IFERROR(VALUE(TRIM(SUBSTITUTE(AN10,CHAR(160),""))),0))),0))*(IFERROR(VALUE(TRIM(SUBSTITUTE($Z10,CHAR(160),""))),0))=0,"",(IFERROR(_xlfn.IFS($AQ10="Devis 1",(IFERROR(VALUE(TRIM(SUBSTITUTE(AH10,CHAR(160),""))),0)),$AQ10="Devis 2",(IFERROR(VALUE(TRIM(SUBSTITUTE(AK10,CHAR(160),""))),0)),$AQ10="Devis 3",(IFERROR(VALUE(TRIM(SUBSTITUTE(AN10,CHAR(160),""))),0))),0))*(IFERROR(VALUE(TRIM(SUBSTITUTE($Z10,CHAR(160),""))),0))))</f>
        <v/>
      </c>
      <c r="AW10" s="159" t="str" cm="1">
        <f t="array" ref="AW10">IF($Z10="","",IF((IFERROR(_xlfn.IFS(TRIM(SUBSTITUTE($AQ10,CHAR(160),""))="Devis 1", IFERROR(VALUE(TRIM(SUBSTITUTE(AI10,CHAR(160),""))),0),TRIM(SUBSTITUTE($AQ10,CHAR(160),""))="Devis 2", IFERROR(VALUE(TRIM(SUBSTITUTE(AL10,CHAR(160),""))),0),TRIM(SUBSTITUTE($AQ10,CHAR(160),""))="Devis 3", IFERROR(VALUE(TRIM(SUBSTITUTE(AO10,CHAR(160),""))),0)),0) * IFERROR(VALUE(TRIM(SUBSTITUTE($Z10,CHAR(160),""))),0)) = 0,IF(AV10&lt;&gt;"",0,""),(IFERROR(_xlfn.IFS(TRIM(SUBSTITUTE($AQ10,CHAR(160),""))="Devis 1", IFERROR(VALUE(TRIM(SUBSTITUTE(AI10,CHAR(160),""))),0),TRIM(SUBSTITUTE($AQ10,CHAR(160),""))="Devis 2", IFERROR(VALUE(TRIM(SUBSTITUTE(AL10,CHAR(160),""))),0),TRIM(SUBSTITUTE($AQ10,CHAR(160),""))="Devis 3", IFERROR(VALUE(TRIM(SUBSTITUTE(AO10,CHAR(160),""))),0)),0) * IFERROR(VALUE(TRIM(SUBSTITUTE($Z10,CHAR(160),""))),0))))</f>
        <v/>
      </c>
      <c r="AX10" s="67" t="str" cm="1">
        <f t="array" ref="AX10">IF($Z10="","",IF(IFERROR(_xlfn.IFS($AQ10="Devis 1",IFERROR(VALUE(TRIM(SUBSTITUTE(AJ10,CHAR(160),""))),0),$AQ10="Devis 2",IFERROR(VALUE(TRIM(SUBSTITUTE(AM10,CHAR(160),""))),0),$AQ10="Devis 3",IFERROR(VALUE(TRIM(SUBSTITUTE(AP10,CHAR(160),""))),0)),0)*IFERROR(VALUE(TRIM(SUBSTITUTE($Z10,CHAR(160),""))),0)=0,"",IFERROR(_xlfn.IFS($AQ10="Devis 1",IFERROR(VALUE(TRIM(SUBSTITUTE(AJ10,CHAR(160),""))),0),$AQ10="Devis 2",IFERROR(VALUE(TRIM(SUBSTITUTE(AM10,CHAR(160),""))),0),$AQ10="Devis 3",IFERROR(VALUE(TRIM(SUBSTITUTE(AP10,CHAR(160),""))),0)),0)*IFERROR(VALUE(TRIM(SUBSTITUTE($Z10,CHAR(160),""))),0)))</f>
        <v/>
      </c>
      <c r="AY10" s="487"/>
      <c r="AZ10" s="160" t="str" cm="1">
        <f t="array" ref="AZ10">IF(OR(AX10="",AU10="",AV10="",AS10="",AW10="",AT10=""),"",_xlfn.IFS((IFERROR(VALUE(TRIM(SUBSTITUTE(AX10,CHAR(160),""))),0))&gt;(IFERROR(VALUE(TRIM(SUBSTITUTE(AU10,CHAR(160),""))),0)),"KO : Le montant retenu TTC est supérieur au montant raisonnable TTC. Merci de revoir la ligne de dépense ou plafonner son montant.",(IFERROR(VALUE(TRIM(SUBSTITUTE(AV10,CHAR(160),""))),0))&gt;(IFERROR(VALUE(TRIM(SUBSTITUTE(AS10,CHAR(160),""))),0)),"Attention : Le montant retenu HT est supérieur au montant HT raisonnable. Merci de revoir la ligne de dépense, plafonner son montant, ou justifier la reventillation HT / TVA.",(IFERROR(VALUE(TRIM(SUBSTITUTE(AW10,CHAR(160),""))),0))&gt;(IFERROR(VALUE(TRIM(SUBSTITUTE(AT10,CHAR(160),""))),0)),"Attention : Le montant TVA retenu est supérieur au montant TVA raisonnable. Merci de revoir la ligne de dépense, plafonner son montant, ou justifier la reventillation HT / TVA.",(IFERROR(VALUE(TRIM(SUBSTITUTE(AX10,CHAR(160),""))),0))=0,"",(IFERROR(VALUE(TRIM(SUBSTITUTE(AU10,CHAR(160),""))),0))=(IFERROR(VALUE(TRIM(SUBSTITUTE(AX10,CHAR(160),""))),0)),"OK",(IFERROR(VALUE(TRIM(SUBSTITUTE(AU10,CHAR(160),""))),0))&gt;(IFERROR(VALUE(TRIM(SUBSTITUTE(AX10,CHAR(160),""))),0))," OK : Montant instruit inférieur au montant raisonnable.",TRUE,""))</f>
        <v/>
      </c>
      <c r="BA10" s="160" t="str" cm="1">
        <f t="array" ref="BA10">IF(OR(AX10="",W10="",AV10="",U10="",AW10="",V10=""),"",_xlfn.IFS((IFERROR(VALUE(TRIM(SUBSTITUTE(AX10,CHAR(160),""))),0))&gt;(IFERROR(VALUE(TRIM(SUBSTITUTE(W10,CHAR(160),""))),0)),"KO : Le montant retenu TTC est supérieur au montant présenté TTC. Merci de revoir la ligne de dépense ou plafonner son montant.",(IFERROR(VALUE(TRIM(SUBSTITUTE(AV10,CHAR(160),""))),0))&gt;(IFERROR(VALUE(TRIM(SUBSTITUTE(U10,CHAR(160),""))),0)),"Attention : Le montant retenu HT est supérieur au montant HT présenté. Merci de revoir la ligne de dépense,plafonner son montant,ou justifier la reventillation HT/TVA.",(IFERROR(VALUE(TRIM(SUBSTITUTE(AW10,CHAR(160),""))),0))&gt;(IFERROR(VALUE(TRIM(SUBSTITUTE(V10,CHAR(160),""))),0)),"Attention : Le montant TVA retenu est supérieur au montant TVA présenté. Merci de revoir la ligne de dépense,plafonner son montant,ou justifier la reventillation HT/TVA.",(IFERROR(VALUE(TRIM(SUBSTITUTE(AX10,CHAR(160),""))),0))=0,"Attention : montant présenté entièrement écarté",(IFERROR(VALUE(TRIM(SUBSTITUTE(W10,CHAR(160),""))),0))=0,"",(IFERROR(VALUE(TRIM(SUBSTITUTE(AX10,CHAR(160),""))),0))=(IFERROR(VALUE(TRIM(SUBSTITUTE(W10,CHAR(160),""))),0)),"OK",(IFERROR(VALUE(TRIM(SUBSTITUTE(AX10,CHAR(160),""))),0))&lt;(IFERROR(VALUE(TRIM(SUBSTITUTE(W10,CHAR(160),""))),0)),"Attention : montant présenté partiellement écarté",TRUE,""))</f>
        <v/>
      </c>
      <c r="BB10" s="158" t="str">
        <f t="shared" si="16"/>
        <v/>
      </c>
      <c r="BC10" s="158" t="str">
        <f t="shared" si="17"/>
        <v/>
      </c>
      <c r="BD10" s="161" t="str">
        <f t="shared" si="18"/>
        <v/>
      </c>
      <c r="BE10" s="2"/>
    </row>
    <row r="11" spans="1:57" s="1" customFormat="1">
      <c r="A11" s="63">
        <v>2</v>
      </c>
      <c r="B11" s="4"/>
      <c r="C11" s="8"/>
      <c r="D11" s="4"/>
      <c r="E11" s="4"/>
      <c r="F11" s="4"/>
      <c r="G11" s="4"/>
      <c r="H11" s="12"/>
      <c r="I11" s="4"/>
      <c r="J11" s="111"/>
      <c r="K11" s="117"/>
      <c r="L11" s="5"/>
      <c r="M11" s="36" t="str">
        <f t="shared" si="0"/>
        <v/>
      </c>
      <c r="N11" s="6"/>
      <c r="O11" s="5"/>
      <c r="P11" s="36" t="str">
        <f t="shared" si="1"/>
        <v/>
      </c>
      <c r="Q11" s="7"/>
      <c r="R11" s="5"/>
      <c r="S11" s="118" t="str">
        <f t="shared" si="2"/>
        <v/>
      </c>
      <c r="T11" s="127"/>
      <c r="U11" s="126" t="str" cm="1">
        <f t="array" ref="U11">IF((_xlfn.IFS(TRIM(SUBSTITUTE(T11,CHAR(160),""))="Devis 1",IFERROR(VALUE(TRIM(SUBSTITUTE(K11,CHAR(160),""))),0),TRIM(SUBSTITUTE(T11,CHAR(160),""))="Devis 2",IFERROR(VALUE(TRIM(SUBSTITUTE(N11,CHAR(160),""))),0),TRIM(SUBSTITUTE(T11,CHAR(160),""))="Devis 3",IFERROR(VALUE(TRIM(SUBSTITUTE(Q11,CHAR(160),""))),0),TRUE,0)*IFERROR(VALUE(TRIM(SUBSTITUTE(C11,CHAR(160),""))),0))=0,"",_xlfn.IFS(TRIM(SUBSTITUTE(T11,CHAR(160),""))="Devis 1",IFERROR(VALUE(TRIM(SUBSTITUTE(K11,CHAR(160),""))),0),TRIM(SUBSTITUTE(T11,CHAR(160),""))="Devis 2",IFERROR(VALUE(TRIM(SUBSTITUTE(N11,CHAR(160),""))),0),TRIM(SUBSTITUTE(T11,CHAR(160),""))="Devis 3",IFERROR(VALUE(TRIM(SUBSTITUTE(Q11,CHAR(160),""))),0),TRUE,0)*IFERROR(VALUE(TRIM(SUBSTITUTE(C11,CHAR(160),""))),0))</f>
        <v/>
      </c>
      <c r="V11" s="66" t="str" cm="1">
        <f t="array" ref="V11">IF(_xlfn.IFS(TRIM(SUBSTITUTE(T11,CHAR(160),""))="Devis 1",IFERROR(VALUE(TRIM(SUBSTITUTE(L11,CHAR(160),""))),0),TRIM(SUBSTITUTE(T11,CHAR(160),""))="Devis 2",IFERROR(VALUE(TRIM(SUBSTITUTE(O11,CHAR(160),""))),0),TRIM(SUBSTITUTE(T11,CHAR(160),""))="Devis 3",IFERROR(VALUE(TRIM(SUBSTITUTE(R11,CHAR(160),""))),0),TRUE,0)*IFERROR(VALUE(TRIM(SUBSTITUTE(C11,CHAR(160),""))),0)=0,IF(U11&lt;&gt;"",0,""),_xlfn.IFS(TRIM(SUBSTITUTE(T11,CHAR(160),""))="Devis 1",IFERROR(VALUE(TRIM(SUBSTITUTE(L11,CHAR(160),""))),0),TRIM(SUBSTITUTE(T11,CHAR(160),""))="Devis 2",IFERROR(VALUE(TRIM(SUBSTITUTE(O11,CHAR(160),""))),0),TRIM(SUBSTITUTE(T11,CHAR(160),""))="Devis 3",IFERROR(VALUE(TRIM(SUBSTITUTE(R11,CHAR(160),""))),0),TRUE,0)*IFERROR(VALUE(TRIM(SUBSTITUTE(C11,CHAR(160),""))),0))</f>
        <v/>
      </c>
      <c r="W11" s="129" t="str">
        <f t="shared" si="3"/>
        <v/>
      </c>
      <c r="X11" s="130"/>
      <c r="Y11" s="37" t="str">
        <f t="shared" si="19"/>
        <v/>
      </c>
      <c r="Z11" s="38" t="str">
        <f t="shared" si="20"/>
        <v/>
      </c>
      <c r="AA11" s="11" t="str">
        <f t="shared" si="21"/>
        <v/>
      </c>
      <c r="AB11" s="11" t="str">
        <f t="shared" si="22"/>
        <v/>
      </c>
      <c r="AC11" s="11" t="str">
        <f t="shared" si="23"/>
        <v/>
      </c>
      <c r="AD11" s="11" t="str">
        <f t="shared" si="24"/>
        <v/>
      </c>
      <c r="AE11" s="39" t="str">
        <f t="shared" si="25"/>
        <v/>
      </c>
      <c r="AF11" s="11" t="str">
        <f t="shared" si="26"/>
        <v/>
      </c>
      <c r="AG11" s="40" t="str">
        <f t="shared" si="27"/>
        <v/>
      </c>
      <c r="AH11" s="41" t="str">
        <f t="shared" si="28"/>
        <v/>
      </c>
      <c r="AI11" s="14" t="str">
        <f t="shared" si="29"/>
        <v/>
      </c>
      <c r="AJ11" s="36" t="str">
        <f t="shared" si="5"/>
        <v/>
      </c>
      <c r="AK11" s="42" t="str">
        <f t="shared" si="6"/>
        <v/>
      </c>
      <c r="AL11" s="14" t="str">
        <f t="shared" si="7"/>
        <v/>
      </c>
      <c r="AM11" s="36" t="str">
        <f t="shared" si="8"/>
        <v/>
      </c>
      <c r="AN11" s="43" t="str">
        <f t="shared" si="9"/>
        <v/>
      </c>
      <c r="AO11" s="14" t="str">
        <f t="shared" si="10"/>
        <v/>
      </c>
      <c r="AP11" s="44" t="str">
        <f t="shared" si="11"/>
        <v/>
      </c>
      <c r="AQ11" s="37" t="str">
        <f t="shared" si="12"/>
        <v/>
      </c>
      <c r="AR11" s="487"/>
      <c r="AS11" s="45" t="str">
        <f t="shared" si="13"/>
        <v/>
      </c>
      <c r="AT11" s="45" t="str">
        <f t="shared" si="14"/>
        <v/>
      </c>
      <c r="AU11" s="45" t="str">
        <f t="shared" si="15"/>
        <v/>
      </c>
      <c r="AV11" s="67" t="str" cm="1">
        <f t="array" ref="AV11">IF($Z11="","",IF((IFERROR(_xlfn.IFS($AQ11="Devis 1",(IFERROR(VALUE(TRIM(SUBSTITUTE(AH11,CHAR(160),""))),0)),$AQ11="Devis 2",(IFERROR(VALUE(TRIM(SUBSTITUTE(AK11,CHAR(160),""))),0)),$AQ11="Devis 3",(IFERROR(VALUE(TRIM(SUBSTITUTE(AN11,CHAR(160),""))),0))),0))*(IFERROR(VALUE(TRIM(SUBSTITUTE($Z11,CHAR(160),""))),0))=0,"",(IFERROR(_xlfn.IFS($AQ11="Devis 1",(IFERROR(VALUE(TRIM(SUBSTITUTE(AH11,CHAR(160),""))),0)),$AQ11="Devis 2",(IFERROR(VALUE(TRIM(SUBSTITUTE(AK11,CHAR(160),""))),0)),$AQ11="Devis 3",(IFERROR(VALUE(TRIM(SUBSTITUTE(AN11,CHAR(160),""))),0))),0))*(IFERROR(VALUE(TRIM(SUBSTITUTE($Z11,CHAR(160),""))),0))))</f>
        <v/>
      </c>
      <c r="AW11" s="67" t="str" cm="1">
        <f t="array" ref="AW11">IF($Z11="","",IF((IFERROR(_xlfn.IFS(TRIM(SUBSTITUTE($AQ11,CHAR(160),""))="Devis 1", IFERROR(VALUE(TRIM(SUBSTITUTE(AI11,CHAR(160),""))),0),TRIM(SUBSTITUTE($AQ11,CHAR(160),""))="Devis 2", IFERROR(VALUE(TRIM(SUBSTITUTE(AL11,CHAR(160),""))),0),TRIM(SUBSTITUTE($AQ11,CHAR(160),""))="Devis 3", IFERROR(VALUE(TRIM(SUBSTITUTE(AO11,CHAR(160),""))),0)),0) * IFERROR(VALUE(TRIM(SUBSTITUTE($Z11,CHAR(160),""))),0)) = 0,IF(AV11&lt;&gt;"",0,""),(IFERROR(_xlfn.IFS(TRIM(SUBSTITUTE($AQ11,CHAR(160),""))="Devis 1", IFERROR(VALUE(TRIM(SUBSTITUTE(AI11,CHAR(160),""))),0),TRIM(SUBSTITUTE($AQ11,CHAR(160),""))="Devis 2", IFERROR(VALUE(TRIM(SUBSTITUTE(AL11,CHAR(160),""))),0),TRIM(SUBSTITUTE($AQ11,CHAR(160),""))="Devis 3", IFERROR(VALUE(TRIM(SUBSTITUTE(AO11,CHAR(160),""))),0)),0) * IFERROR(VALUE(TRIM(SUBSTITUTE($Z11,CHAR(160),""))),0))))</f>
        <v/>
      </c>
      <c r="AX11" s="67" t="str" cm="1">
        <f t="array" ref="AX11">IF($Z11="","",IF(IFERROR(_xlfn.IFS($AQ11="Devis 1",IFERROR(VALUE(TRIM(SUBSTITUTE(AJ11,CHAR(160),""))),0),$AQ11="Devis 2",IFERROR(VALUE(TRIM(SUBSTITUTE(AM11,CHAR(160),""))),0),$AQ11="Devis 3",IFERROR(VALUE(TRIM(SUBSTITUTE(AP11,CHAR(160),""))),0)),0)*IFERROR(VALUE(TRIM(SUBSTITUTE($Z11,CHAR(160),""))),0)=0,"",IFERROR(_xlfn.IFS($AQ11="Devis 1",IFERROR(VALUE(TRIM(SUBSTITUTE(AJ11,CHAR(160),""))),0),$AQ11="Devis 2",IFERROR(VALUE(TRIM(SUBSTITUTE(AM11,CHAR(160),""))),0),$AQ11="Devis 3",IFERROR(VALUE(TRIM(SUBSTITUTE(AP11,CHAR(160),""))),0)),0)*IFERROR(VALUE(TRIM(SUBSTITUTE($Z11,CHAR(160),""))),0)))</f>
        <v/>
      </c>
      <c r="AY11" s="488"/>
      <c r="AZ11" s="10" t="str" cm="1">
        <f t="array" ref="AZ11">IF(OR(AX11="",AU11="",AV11="",AS11="",AW11="",AT11=""),"",_xlfn.IFS((IFERROR(VALUE(TRIM(SUBSTITUTE(AX11,CHAR(160),""))),0))&gt;(IFERROR(VALUE(TRIM(SUBSTITUTE(AU11,CHAR(160),""))),0)),"KO : Le montant retenu TTC est supérieur au montant raisonnable TTC. Merci de revoir la ligne de dépense ou plafonner son montant.",(IFERROR(VALUE(TRIM(SUBSTITUTE(AV11,CHAR(160),""))),0))&gt;(IFERROR(VALUE(TRIM(SUBSTITUTE(AS11,CHAR(160),""))),0)),"Attention : Le montant retenu HT est supérieur au montant HT raisonnable. Merci de revoir la ligne de dépense, plafonner son montant, ou justifier la reventillation HT / TVA.",(IFERROR(VALUE(TRIM(SUBSTITUTE(AW11,CHAR(160),""))),0))&gt;(IFERROR(VALUE(TRIM(SUBSTITUTE(AT11,CHAR(160),""))),0)),"Attention : Le montant TVA retenu est supérieur au montant TVA raisonnable. Merci de revoir la ligne de dépense, plafonner son montant, ou justifier la reventillation HT / TVA.",(IFERROR(VALUE(TRIM(SUBSTITUTE(AX11,CHAR(160),""))),0))=0,"",(IFERROR(VALUE(TRIM(SUBSTITUTE(AU11,CHAR(160),""))),0))=(IFERROR(VALUE(TRIM(SUBSTITUTE(AX11,CHAR(160),""))),0)),"OK",(IFERROR(VALUE(TRIM(SUBSTITUTE(AU11,CHAR(160),""))),0))&gt;(IFERROR(VALUE(TRIM(SUBSTITUTE(AX11,CHAR(160),""))),0))," OK : Montant instruit inférieur au montant raisonnable.",TRUE,""))</f>
        <v/>
      </c>
      <c r="BA11" s="160" t="str" cm="1">
        <f t="array" ref="BA11">IF(OR(AX11="",W11="",AV11="",U11="",AW11="",V11=""),"",_xlfn.IFS((IFERROR(VALUE(TRIM(SUBSTITUTE(AX11,CHAR(160),""))),0))&gt;(IFERROR(VALUE(TRIM(SUBSTITUTE(W11,CHAR(160),""))),0)),"KO : Le montant retenu TTC est supérieur au montant présenté TTC. Merci de revoir la ligne de dépense ou plafonner son montant.",(IFERROR(VALUE(TRIM(SUBSTITUTE(AV11,CHAR(160),""))),0))&gt;(IFERROR(VALUE(TRIM(SUBSTITUTE(U11,CHAR(160),""))),0)),"Attention : Le montant retenu HT est supérieur au montant HT présenté. Merci de revoir la ligne de dépense,plafonner son montant,ou justifier la reventillation HT/TVA.",(IFERROR(VALUE(TRIM(SUBSTITUTE(AW11,CHAR(160),""))),0))&gt;(IFERROR(VALUE(TRIM(SUBSTITUTE(V11,CHAR(160),""))),0)),"Attention : Le montant TVA retenu est supérieur au montant TVA présenté. Merci de revoir la ligne de dépense,plafonner son montant,ou justifier la reventillation HT/TVA.",(IFERROR(VALUE(TRIM(SUBSTITUTE(AX11,CHAR(160),""))),0))=0,"Attention : montant présenté entièrement écarté",(IFERROR(VALUE(TRIM(SUBSTITUTE(W11,CHAR(160),""))),0))=0,"",(IFERROR(VALUE(TRIM(SUBSTITUTE(AX11,CHAR(160),""))),0))=(IFERROR(VALUE(TRIM(SUBSTITUTE(W11,CHAR(160),""))),0)),"OK",(IFERROR(VALUE(TRIM(SUBSTITUTE(AX11,CHAR(160),""))),0))&lt;(IFERROR(VALUE(TRIM(SUBSTITUTE(W11,CHAR(160),""))),0)),"Attention : montant présenté partiellement écarté",TRUE,""))</f>
        <v/>
      </c>
      <c r="BB11" s="45" t="str">
        <f t="shared" si="16"/>
        <v/>
      </c>
      <c r="BC11" s="45" t="str">
        <f t="shared" si="17"/>
        <v/>
      </c>
      <c r="BD11" s="15" t="str">
        <f t="shared" si="18"/>
        <v/>
      </c>
      <c r="BE11" s="2"/>
    </row>
    <row r="12" spans="1:57">
      <c r="A12" s="64">
        <v>3</v>
      </c>
      <c r="B12" s="4"/>
      <c r="C12" s="8"/>
      <c r="D12" s="4"/>
      <c r="E12" s="4"/>
      <c r="F12" s="4"/>
      <c r="G12" s="4"/>
      <c r="H12" s="12"/>
      <c r="I12" s="4"/>
      <c r="J12" s="111"/>
      <c r="K12" s="117"/>
      <c r="L12" s="5"/>
      <c r="M12" s="36" t="str">
        <f t="shared" si="0"/>
        <v/>
      </c>
      <c r="N12" s="6"/>
      <c r="O12" s="5"/>
      <c r="P12" s="36" t="str">
        <f t="shared" si="1"/>
        <v/>
      </c>
      <c r="Q12" s="7"/>
      <c r="R12" s="5"/>
      <c r="S12" s="118" t="str">
        <f t="shared" si="2"/>
        <v/>
      </c>
      <c r="T12" s="127"/>
      <c r="U12" s="126" t="str" cm="1">
        <f t="array" ref="U12">IF((_xlfn.IFS(TRIM(SUBSTITUTE(T12,CHAR(160),""))="Devis 1",IFERROR(VALUE(TRIM(SUBSTITUTE(K12,CHAR(160),""))),0),TRIM(SUBSTITUTE(T12,CHAR(160),""))="Devis 2",IFERROR(VALUE(TRIM(SUBSTITUTE(N12,CHAR(160),""))),0),TRIM(SUBSTITUTE(T12,CHAR(160),""))="Devis 3",IFERROR(VALUE(TRIM(SUBSTITUTE(Q12,CHAR(160),""))),0),TRUE,0)*IFERROR(VALUE(TRIM(SUBSTITUTE(C12,CHAR(160),""))),0))=0,"",_xlfn.IFS(TRIM(SUBSTITUTE(T12,CHAR(160),""))="Devis 1",IFERROR(VALUE(TRIM(SUBSTITUTE(K12,CHAR(160),""))),0),TRIM(SUBSTITUTE(T12,CHAR(160),""))="Devis 2",IFERROR(VALUE(TRIM(SUBSTITUTE(N12,CHAR(160),""))),0),TRIM(SUBSTITUTE(T12,CHAR(160),""))="Devis 3",IFERROR(VALUE(TRIM(SUBSTITUTE(Q12,CHAR(160),""))),0),TRUE,0)*IFERROR(VALUE(TRIM(SUBSTITUTE(C12,CHAR(160),""))),0))</f>
        <v/>
      </c>
      <c r="V12" s="66" t="str" cm="1">
        <f t="array" ref="V12">IF(_xlfn.IFS(TRIM(SUBSTITUTE(T12,CHAR(160),""))="Devis 1",IFERROR(VALUE(TRIM(SUBSTITUTE(L12,CHAR(160),""))),0),TRIM(SUBSTITUTE(T12,CHAR(160),""))="Devis 2",IFERROR(VALUE(TRIM(SUBSTITUTE(O12,CHAR(160),""))),0),TRIM(SUBSTITUTE(T12,CHAR(160),""))="Devis 3",IFERROR(VALUE(TRIM(SUBSTITUTE(R12,CHAR(160),""))),0),TRUE,0)*IFERROR(VALUE(TRIM(SUBSTITUTE(C12,CHAR(160),""))),0)=0,IF(U12&lt;&gt;"",0,""),_xlfn.IFS(TRIM(SUBSTITUTE(T12,CHAR(160),""))="Devis 1",IFERROR(VALUE(TRIM(SUBSTITUTE(L12,CHAR(160),""))),0),TRIM(SUBSTITUTE(T12,CHAR(160),""))="Devis 2",IFERROR(VALUE(TRIM(SUBSTITUTE(O12,CHAR(160),""))),0),TRIM(SUBSTITUTE(T12,CHAR(160),""))="Devis 3",IFERROR(VALUE(TRIM(SUBSTITUTE(R12,CHAR(160),""))),0),TRUE,0)*IFERROR(VALUE(TRIM(SUBSTITUTE(C12,CHAR(160),""))),0))</f>
        <v/>
      </c>
      <c r="W12" s="129" t="str">
        <f t="shared" si="3"/>
        <v/>
      </c>
      <c r="X12" s="130"/>
      <c r="Y12" s="37" t="str">
        <f t="shared" si="19"/>
        <v/>
      </c>
      <c r="Z12" s="38" t="str">
        <f t="shared" si="20"/>
        <v/>
      </c>
      <c r="AA12" s="11" t="str">
        <f t="shared" si="21"/>
        <v/>
      </c>
      <c r="AB12" s="11" t="str">
        <f t="shared" si="22"/>
        <v/>
      </c>
      <c r="AC12" s="11" t="str">
        <f t="shared" si="23"/>
        <v/>
      </c>
      <c r="AD12" s="11" t="str">
        <f t="shared" si="24"/>
        <v/>
      </c>
      <c r="AE12" s="39" t="str">
        <f t="shared" si="25"/>
        <v/>
      </c>
      <c r="AF12" s="11" t="str">
        <f t="shared" si="26"/>
        <v/>
      </c>
      <c r="AG12" s="40" t="str">
        <f t="shared" si="27"/>
        <v/>
      </c>
      <c r="AH12" s="41" t="str">
        <f t="shared" si="28"/>
        <v/>
      </c>
      <c r="AI12" s="14" t="str">
        <f t="shared" si="29"/>
        <v/>
      </c>
      <c r="AJ12" s="36" t="str">
        <f t="shared" si="5"/>
        <v/>
      </c>
      <c r="AK12" s="42" t="str">
        <f t="shared" si="6"/>
        <v/>
      </c>
      <c r="AL12" s="14" t="str">
        <f t="shared" si="7"/>
        <v/>
      </c>
      <c r="AM12" s="36" t="str">
        <f t="shared" si="8"/>
        <v/>
      </c>
      <c r="AN12" s="43" t="str">
        <f t="shared" si="9"/>
        <v/>
      </c>
      <c r="AO12" s="14" t="str">
        <f t="shared" si="10"/>
        <v/>
      </c>
      <c r="AP12" s="44" t="str">
        <f t="shared" si="11"/>
        <v/>
      </c>
      <c r="AQ12" s="37" t="str">
        <f t="shared" si="12"/>
        <v/>
      </c>
      <c r="AR12" s="487"/>
      <c r="AS12" s="45" t="str">
        <f t="shared" si="13"/>
        <v/>
      </c>
      <c r="AT12" s="45" t="str">
        <f t="shared" si="14"/>
        <v/>
      </c>
      <c r="AU12" s="45" t="str">
        <f t="shared" si="15"/>
        <v/>
      </c>
      <c r="AV12" s="67" t="str" cm="1">
        <f t="array" ref="AV12">IF($Z12="","",IF((IFERROR(_xlfn.IFS($AQ12="Devis 1",(IFERROR(VALUE(TRIM(SUBSTITUTE(AH12,CHAR(160),""))),0)),$AQ12="Devis 2",(IFERROR(VALUE(TRIM(SUBSTITUTE(AK12,CHAR(160),""))),0)),$AQ12="Devis 3",(IFERROR(VALUE(TRIM(SUBSTITUTE(AN12,CHAR(160),""))),0))),0))*(IFERROR(VALUE(TRIM(SUBSTITUTE($Z12,CHAR(160),""))),0))=0,"",(IFERROR(_xlfn.IFS($AQ12="Devis 1",(IFERROR(VALUE(TRIM(SUBSTITUTE(AH12,CHAR(160),""))),0)),$AQ12="Devis 2",(IFERROR(VALUE(TRIM(SUBSTITUTE(AK12,CHAR(160),""))),0)),$AQ12="Devis 3",(IFERROR(VALUE(TRIM(SUBSTITUTE(AN12,CHAR(160),""))),0))),0))*(IFERROR(VALUE(TRIM(SUBSTITUTE($Z12,CHAR(160),""))),0))))</f>
        <v/>
      </c>
      <c r="AW12" s="67" t="str" cm="1">
        <f t="array" ref="AW12">IF($Z12="","",IF((IFERROR(_xlfn.IFS(TRIM(SUBSTITUTE($AQ12,CHAR(160),""))="Devis 1", IFERROR(VALUE(TRIM(SUBSTITUTE(AI12,CHAR(160),""))),0),TRIM(SUBSTITUTE($AQ12,CHAR(160),""))="Devis 2", IFERROR(VALUE(TRIM(SUBSTITUTE(AL12,CHAR(160),""))),0),TRIM(SUBSTITUTE($AQ12,CHAR(160),""))="Devis 3", IFERROR(VALUE(TRIM(SUBSTITUTE(AO12,CHAR(160),""))),0)),0) * IFERROR(VALUE(TRIM(SUBSTITUTE($Z12,CHAR(160),""))),0)) = 0,IF(AV12&lt;&gt;"",0,""),(IFERROR(_xlfn.IFS(TRIM(SUBSTITUTE($AQ12,CHAR(160),""))="Devis 1", IFERROR(VALUE(TRIM(SUBSTITUTE(AI12,CHAR(160),""))),0),TRIM(SUBSTITUTE($AQ12,CHAR(160),""))="Devis 2", IFERROR(VALUE(TRIM(SUBSTITUTE(AL12,CHAR(160),""))),0),TRIM(SUBSTITUTE($AQ12,CHAR(160),""))="Devis 3", IFERROR(VALUE(TRIM(SUBSTITUTE(AO12,CHAR(160),""))),0)),0) * IFERROR(VALUE(TRIM(SUBSTITUTE($Z12,CHAR(160),""))),0))))</f>
        <v/>
      </c>
      <c r="AX12" s="67" t="str" cm="1">
        <f t="array" ref="AX12">IF($Z12="","",IF(IFERROR(_xlfn.IFS($AQ12="Devis 1",IFERROR(VALUE(TRIM(SUBSTITUTE(AJ12,CHAR(160),""))),0),$AQ12="Devis 2",IFERROR(VALUE(TRIM(SUBSTITUTE(AM12,CHAR(160),""))),0),$AQ12="Devis 3",IFERROR(VALUE(TRIM(SUBSTITUTE(AP12,CHAR(160),""))),0)),0)*IFERROR(VALUE(TRIM(SUBSTITUTE($Z12,CHAR(160),""))),0)=0,"",IFERROR(_xlfn.IFS($AQ12="Devis 1",IFERROR(VALUE(TRIM(SUBSTITUTE(AJ12,CHAR(160),""))),0),$AQ12="Devis 2",IFERROR(VALUE(TRIM(SUBSTITUTE(AM12,CHAR(160),""))),0),$AQ12="Devis 3",IFERROR(VALUE(TRIM(SUBSTITUTE(AP12,CHAR(160),""))),0)),0)*IFERROR(VALUE(TRIM(SUBSTITUTE($Z12,CHAR(160),""))),0)))</f>
        <v/>
      </c>
      <c r="AY12" s="488"/>
      <c r="AZ12" s="10" t="str" cm="1">
        <f t="array" ref="AZ12">IF(OR(AX12="",AU12="",AV12="",AS12="",AW12="",AT12=""),"",_xlfn.IFS((IFERROR(VALUE(TRIM(SUBSTITUTE(AX12,CHAR(160),""))),0))&gt;(IFERROR(VALUE(TRIM(SUBSTITUTE(AU12,CHAR(160),""))),0)),"KO : Le montant retenu TTC est supérieur au montant raisonnable TTC. Merci de revoir la ligne de dépense ou plafonner son montant.",(IFERROR(VALUE(TRIM(SUBSTITUTE(AV12,CHAR(160),""))),0))&gt;(IFERROR(VALUE(TRIM(SUBSTITUTE(AS12,CHAR(160),""))),0)),"Attention : Le montant retenu HT est supérieur au montant HT raisonnable. Merci de revoir la ligne de dépense, plafonner son montant, ou justifier la reventillation HT / TVA.",(IFERROR(VALUE(TRIM(SUBSTITUTE(AW12,CHAR(160),""))),0))&gt;(IFERROR(VALUE(TRIM(SUBSTITUTE(AT12,CHAR(160),""))),0)),"Attention : Le montant TVA retenu est supérieur au montant TVA raisonnable. Merci de revoir la ligne de dépense, plafonner son montant, ou justifier la reventillation HT / TVA.",(IFERROR(VALUE(TRIM(SUBSTITUTE(AX12,CHAR(160),""))),0))=0,"",(IFERROR(VALUE(TRIM(SUBSTITUTE(AU12,CHAR(160),""))),0))=(IFERROR(VALUE(TRIM(SUBSTITUTE(AX12,CHAR(160),""))),0)),"OK",(IFERROR(VALUE(TRIM(SUBSTITUTE(AU12,CHAR(160),""))),0))&gt;(IFERROR(VALUE(TRIM(SUBSTITUTE(AX12,CHAR(160),""))),0))," OK : Montant instruit inférieur au montant raisonnable.",TRUE,""))</f>
        <v/>
      </c>
      <c r="BA12" s="160" t="str" cm="1">
        <f t="array" ref="BA12">IF(OR(AX12="",W12="",AV12="",U12="",AW12="",V12=""),"",_xlfn.IFS((IFERROR(VALUE(TRIM(SUBSTITUTE(AX12,CHAR(160),""))),0))&gt;(IFERROR(VALUE(TRIM(SUBSTITUTE(W12,CHAR(160),""))),0)),"KO : Le montant retenu TTC est supérieur au montant présenté TTC. Merci de revoir la ligne de dépense ou plafonner son montant.",(IFERROR(VALUE(TRIM(SUBSTITUTE(AV12,CHAR(160),""))),0))&gt;(IFERROR(VALUE(TRIM(SUBSTITUTE(U12,CHAR(160),""))),0)),"Attention : Le montant retenu HT est supérieur au montant HT présenté. Merci de revoir la ligne de dépense,plafonner son montant,ou justifier la reventillation HT/TVA.",(IFERROR(VALUE(TRIM(SUBSTITUTE(AW12,CHAR(160),""))),0))&gt;(IFERROR(VALUE(TRIM(SUBSTITUTE(V12,CHAR(160),""))),0)),"Attention : Le montant TVA retenu est supérieur au montant TVA présenté. Merci de revoir la ligne de dépense,plafonner son montant,ou justifier la reventillation HT/TVA.",(IFERROR(VALUE(TRIM(SUBSTITUTE(AX12,CHAR(160),""))),0))=0,"Attention : montant présenté entièrement écarté",(IFERROR(VALUE(TRIM(SUBSTITUTE(W12,CHAR(160),""))),0))=0,"",(IFERROR(VALUE(TRIM(SUBSTITUTE(AX12,CHAR(160),""))),0))=(IFERROR(VALUE(TRIM(SUBSTITUTE(W12,CHAR(160),""))),0)),"OK",(IFERROR(VALUE(TRIM(SUBSTITUTE(AX12,CHAR(160),""))),0))&lt;(IFERROR(VALUE(TRIM(SUBSTITUTE(W12,CHAR(160),""))),0)),"Attention : montant présenté partiellement écarté",TRUE,""))</f>
        <v/>
      </c>
      <c r="BB12" s="45" t="str">
        <f t="shared" si="16"/>
        <v/>
      </c>
      <c r="BC12" s="45" t="str">
        <f t="shared" si="17"/>
        <v/>
      </c>
      <c r="BD12" s="15" t="str">
        <f t="shared" si="18"/>
        <v/>
      </c>
      <c r="BE12" s="46"/>
    </row>
    <row r="13" spans="1:57" ht="23.25" customHeight="1">
      <c r="A13" s="64">
        <v>4</v>
      </c>
      <c r="B13" s="4"/>
      <c r="C13" s="8"/>
      <c r="D13" s="4"/>
      <c r="E13" s="4"/>
      <c r="F13" s="4"/>
      <c r="G13" s="4"/>
      <c r="H13" s="12"/>
      <c r="I13" s="4"/>
      <c r="J13" s="111"/>
      <c r="K13" s="117"/>
      <c r="L13" s="5"/>
      <c r="M13" s="36" t="str">
        <f t="shared" si="0"/>
        <v/>
      </c>
      <c r="N13" s="6"/>
      <c r="O13" s="5"/>
      <c r="P13" s="36" t="str">
        <f t="shared" si="1"/>
        <v/>
      </c>
      <c r="Q13" s="7"/>
      <c r="R13" s="5"/>
      <c r="S13" s="118" t="str">
        <f>IF(OR(Q13="", R13=""), "", IFERROR(VALUE(TRIM(SUBSTITUTE(Q13,CHAR(160),""))),0) + IFERROR(VALUE(TRIM(SUBSTITUTE(R13,CHAR(160),""))),0))</f>
        <v/>
      </c>
      <c r="T13" s="127"/>
      <c r="U13" s="126" t="str" cm="1">
        <f t="array" ref="U13">IF((_xlfn.IFS(TRIM(SUBSTITUTE(T13,CHAR(160),""))="Devis 1",IFERROR(VALUE(TRIM(SUBSTITUTE(K13,CHAR(160),""))),0),TRIM(SUBSTITUTE(T13,CHAR(160),""))="Devis 2",IFERROR(VALUE(TRIM(SUBSTITUTE(N13,CHAR(160),""))),0),TRIM(SUBSTITUTE(T13,CHAR(160),""))="Devis 3",IFERROR(VALUE(TRIM(SUBSTITUTE(Q13,CHAR(160),""))),0),TRUE,0)*IFERROR(VALUE(TRIM(SUBSTITUTE(C13,CHAR(160),""))),0))=0,"",_xlfn.IFS(TRIM(SUBSTITUTE(T13,CHAR(160),""))="Devis 1",IFERROR(VALUE(TRIM(SUBSTITUTE(K13,CHAR(160),""))),0),TRIM(SUBSTITUTE(T13,CHAR(160),""))="Devis 2",IFERROR(VALUE(TRIM(SUBSTITUTE(N13,CHAR(160),""))),0),TRIM(SUBSTITUTE(T13,CHAR(160),""))="Devis 3",IFERROR(VALUE(TRIM(SUBSTITUTE(Q13,CHAR(160),""))),0),TRUE,0)*IFERROR(VALUE(TRIM(SUBSTITUTE(C13,CHAR(160),""))),0))</f>
        <v/>
      </c>
      <c r="V13" s="66" t="str" cm="1">
        <f t="array" ref="V13">IF(_xlfn.IFS(TRIM(SUBSTITUTE(T13,CHAR(160),""))="Devis 1",IFERROR(VALUE(TRIM(SUBSTITUTE(L13,CHAR(160),""))),0),TRIM(SUBSTITUTE(T13,CHAR(160),""))="Devis 2",IFERROR(VALUE(TRIM(SUBSTITUTE(O13,CHAR(160),""))),0),TRIM(SUBSTITUTE(T13,CHAR(160),""))="Devis 3",IFERROR(VALUE(TRIM(SUBSTITUTE(R13,CHAR(160),""))),0),TRUE,0)*IFERROR(VALUE(TRIM(SUBSTITUTE(C13,CHAR(160),""))),0)=0,IF(U13&lt;&gt;"",0,""),_xlfn.IFS(TRIM(SUBSTITUTE(T13,CHAR(160),""))="Devis 1",IFERROR(VALUE(TRIM(SUBSTITUTE(L13,CHAR(160),""))),0),TRIM(SUBSTITUTE(T13,CHAR(160),""))="Devis 2",IFERROR(VALUE(TRIM(SUBSTITUTE(O13,CHAR(160),""))),0),TRIM(SUBSTITUTE(T13,CHAR(160),""))="Devis 3",IFERROR(VALUE(TRIM(SUBSTITUTE(R13,CHAR(160),""))),0),TRUE,0)*IFERROR(VALUE(TRIM(SUBSTITUTE(C13,CHAR(160),""))),0))</f>
        <v/>
      </c>
      <c r="W13" s="129" t="str">
        <f t="shared" si="3"/>
        <v/>
      </c>
      <c r="X13" s="130"/>
      <c r="Y13" s="37" t="str">
        <f t="shared" si="19"/>
        <v/>
      </c>
      <c r="Z13" s="38" t="str">
        <f t="shared" si="20"/>
        <v/>
      </c>
      <c r="AA13" s="11" t="str">
        <f t="shared" si="21"/>
        <v/>
      </c>
      <c r="AB13" s="11" t="str">
        <f t="shared" si="22"/>
        <v/>
      </c>
      <c r="AC13" s="11" t="str">
        <f t="shared" si="23"/>
        <v/>
      </c>
      <c r="AD13" s="11" t="str">
        <f t="shared" si="24"/>
        <v/>
      </c>
      <c r="AE13" s="39" t="str">
        <f t="shared" si="25"/>
        <v/>
      </c>
      <c r="AF13" s="11" t="str">
        <f t="shared" si="26"/>
        <v/>
      </c>
      <c r="AG13" s="40" t="str">
        <f t="shared" si="27"/>
        <v/>
      </c>
      <c r="AH13" s="41" t="str">
        <f t="shared" si="28"/>
        <v/>
      </c>
      <c r="AI13" s="14" t="str">
        <f t="shared" si="29"/>
        <v/>
      </c>
      <c r="AJ13" s="36" t="str">
        <f t="shared" si="5"/>
        <v/>
      </c>
      <c r="AK13" s="42" t="str">
        <f t="shared" si="6"/>
        <v/>
      </c>
      <c r="AL13" s="14" t="str">
        <f t="shared" si="7"/>
        <v/>
      </c>
      <c r="AM13" s="36" t="str">
        <f t="shared" si="8"/>
        <v/>
      </c>
      <c r="AN13" s="43" t="str">
        <f>IF(Q13="","",Q13)</f>
        <v/>
      </c>
      <c r="AO13" s="14" t="str">
        <f>IF(R13="","",R13)</f>
        <v/>
      </c>
      <c r="AP13" s="44" t="str">
        <f t="shared" si="11"/>
        <v/>
      </c>
      <c r="AQ13" s="37" t="str">
        <f t="shared" si="12"/>
        <v/>
      </c>
      <c r="AR13" s="487"/>
      <c r="AS13" s="45" t="str">
        <f t="shared" si="13"/>
        <v/>
      </c>
      <c r="AT13" s="45" t="str">
        <f t="shared" si="14"/>
        <v/>
      </c>
      <c r="AU13" s="45" t="str">
        <f t="shared" si="15"/>
        <v/>
      </c>
      <c r="AV13" s="67" t="str" cm="1">
        <f t="array" ref="AV13">IF($Z13="","",IF((IFERROR(_xlfn.IFS($AQ13="Devis 1",(IFERROR(VALUE(TRIM(SUBSTITUTE(AH13,CHAR(160),""))),0)),$AQ13="Devis 2",(IFERROR(VALUE(TRIM(SUBSTITUTE(AK13,CHAR(160),""))),0)),$AQ13="Devis 3",(IFERROR(VALUE(TRIM(SUBSTITUTE(AN13,CHAR(160),""))),0))),0))*(IFERROR(VALUE(TRIM(SUBSTITUTE($Z13,CHAR(160),""))),0))=0,"",(IFERROR(_xlfn.IFS($AQ13="Devis 1",(IFERROR(VALUE(TRIM(SUBSTITUTE(AH13,CHAR(160),""))),0)),$AQ13="Devis 2",(IFERROR(VALUE(TRIM(SUBSTITUTE(AK13,CHAR(160),""))),0)),$AQ13="Devis 3",(IFERROR(VALUE(TRIM(SUBSTITUTE(AN13,CHAR(160),""))),0))),0))*(IFERROR(VALUE(TRIM(SUBSTITUTE($Z13,CHAR(160),""))),0))))</f>
        <v/>
      </c>
      <c r="AW13" s="67" t="str" cm="1">
        <f t="array" ref="AW13">IF($Z13="","",IF((IFERROR(_xlfn.IFS(TRIM(SUBSTITUTE($AQ13,CHAR(160),""))="Devis 1", IFERROR(VALUE(TRIM(SUBSTITUTE(AI13,CHAR(160),""))),0),TRIM(SUBSTITUTE($AQ13,CHAR(160),""))="Devis 2", IFERROR(VALUE(TRIM(SUBSTITUTE(AL13,CHAR(160),""))),0),TRIM(SUBSTITUTE($AQ13,CHAR(160),""))="Devis 3", IFERROR(VALUE(TRIM(SUBSTITUTE(AO13,CHAR(160),""))),0)),0) * IFERROR(VALUE(TRIM(SUBSTITUTE($Z13,CHAR(160),""))),0)) = 0,IF(AV13&lt;&gt;"",0,""),(IFERROR(_xlfn.IFS(TRIM(SUBSTITUTE($AQ13,CHAR(160),""))="Devis 1", IFERROR(VALUE(TRIM(SUBSTITUTE(AI13,CHAR(160),""))),0),TRIM(SUBSTITUTE($AQ13,CHAR(160),""))="Devis 2", IFERROR(VALUE(TRIM(SUBSTITUTE(AL13,CHAR(160),""))),0),TRIM(SUBSTITUTE($AQ13,CHAR(160),""))="Devis 3", IFERROR(VALUE(TRIM(SUBSTITUTE(AO13,CHAR(160),""))),0)),0) * IFERROR(VALUE(TRIM(SUBSTITUTE($Z13,CHAR(160),""))),0))))</f>
        <v/>
      </c>
      <c r="AX13" s="67" t="str" cm="1">
        <f t="array" ref="AX13">IF($Z13="","",IF(IFERROR(_xlfn.IFS($AQ13="Devis 1",IFERROR(VALUE(TRIM(SUBSTITUTE(AJ13,CHAR(160),""))),0),$AQ13="Devis 2",IFERROR(VALUE(TRIM(SUBSTITUTE(AM13,CHAR(160),""))),0),$AQ13="Devis 3",IFERROR(VALUE(TRIM(SUBSTITUTE(AP13,CHAR(160),""))),0)),0)*IFERROR(VALUE(TRIM(SUBSTITUTE($Z13,CHAR(160),""))),0)=0,"",IFERROR(_xlfn.IFS($AQ13="Devis 1",IFERROR(VALUE(TRIM(SUBSTITUTE(AJ13,CHAR(160),""))),0),$AQ13="Devis 2",IFERROR(VALUE(TRIM(SUBSTITUTE(AM13,CHAR(160),""))),0),$AQ13="Devis 3",IFERROR(VALUE(TRIM(SUBSTITUTE(AP13,CHAR(160),""))),0)),0)*IFERROR(VALUE(TRIM(SUBSTITUTE($Z13,CHAR(160),""))),0)))</f>
        <v/>
      </c>
      <c r="AY13" s="488"/>
      <c r="AZ13" s="10" t="str" cm="1">
        <f t="array" ref="AZ13">IF(OR(AX13="",AU13="",AV13="",AS13="",AW13="",AT13=""),"",_xlfn.IFS((IFERROR(VALUE(TRIM(SUBSTITUTE(AX13,CHAR(160),""))),0))&gt;(IFERROR(VALUE(TRIM(SUBSTITUTE(AU13,CHAR(160),""))),0)),"KO : Le montant retenu TTC est supérieur au montant raisonnable TTC. Merci de revoir la ligne de dépense ou plafonner son montant.",(IFERROR(VALUE(TRIM(SUBSTITUTE(AV13,CHAR(160),""))),0))&gt;(IFERROR(VALUE(TRIM(SUBSTITUTE(AS13,CHAR(160),""))),0)),"Attention : Le montant retenu HT est supérieur au montant HT raisonnable. Merci de revoir la ligne de dépense, plafonner son montant, ou justifier la reventillation HT / TVA.",(IFERROR(VALUE(TRIM(SUBSTITUTE(AW13,CHAR(160),""))),0))&gt;(IFERROR(VALUE(TRIM(SUBSTITUTE(AT13,CHAR(160),""))),0)),"Attention : Le montant TVA retenu est supérieur au montant TVA raisonnable. Merci de revoir la ligne de dépense, plafonner son montant, ou justifier la reventillation HT / TVA.",(IFERROR(VALUE(TRIM(SUBSTITUTE(AX13,CHAR(160),""))),0))=0,"",(IFERROR(VALUE(TRIM(SUBSTITUTE(AU13,CHAR(160),""))),0))=(IFERROR(VALUE(TRIM(SUBSTITUTE(AX13,CHAR(160),""))),0)),"OK",(IFERROR(VALUE(TRIM(SUBSTITUTE(AU13,CHAR(160),""))),0))&gt;(IFERROR(VALUE(TRIM(SUBSTITUTE(AX13,CHAR(160),""))),0))," OK : Montant instruit inférieur au montant raisonnable.",TRUE,""))</f>
        <v/>
      </c>
      <c r="BA13" s="160" t="str" cm="1">
        <f t="array" ref="BA13">IF(OR(AX13="",W13="",AV13="",U13="",AW13="",V13=""),"",_xlfn.IFS((IFERROR(VALUE(TRIM(SUBSTITUTE(AX13,CHAR(160),""))),0))&gt;(IFERROR(VALUE(TRIM(SUBSTITUTE(W13,CHAR(160),""))),0)),"KO : Le montant retenu TTC est supérieur au montant présenté TTC. Merci de revoir la ligne de dépense ou plafonner son montant.",(IFERROR(VALUE(TRIM(SUBSTITUTE(AV13,CHAR(160),""))),0))&gt;(IFERROR(VALUE(TRIM(SUBSTITUTE(U13,CHAR(160),""))),0)),"Attention : Le montant retenu HT est supérieur au montant HT présenté. Merci de revoir la ligne de dépense,plafonner son montant,ou justifier la reventillation HT/TVA.",(IFERROR(VALUE(TRIM(SUBSTITUTE(AW13,CHAR(160),""))),0))&gt;(IFERROR(VALUE(TRIM(SUBSTITUTE(V13,CHAR(160),""))),0)),"Attention : Le montant TVA retenu est supérieur au montant TVA présenté. Merci de revoir la ligne de dépense,plafonner son montant,ou justifier la reventillation HT/TVA.",(IFERROR(VALUE(TRIM(SUBSTITUTE(AX13,CHAR(160),""))),0))=0,"Attention : montant présenté entièrement écarté",(IFERROR(VALUE(TRIM(SUBSTITUTE(W13,CHAR(160),""))),0))=0,"",(IFERROR(VALUE(TRIM(SUBSTITUTE(AX13,CHAR(160),""))),0))=(IFERROR(VALUE(TRIM(SUBSTITUTE(W13,CHAR(160),""))),0)),"OK",(IFERROR(VALUE(TRIM(SUBSTITUTE(AX13,CHAR(160),""))),0))&lt;(IFERROR(VALUE(TRIM(SUBSTITUTE(W13,CHAR(160),""))),0)),"Attention : montant présenté partiellement écarté",TRUE,""))</f>
        <v/>
      </c>
      <c r="BB13" s="45" t="str">
        <f t="shared" si="16"/>
        <v/>
      </c>
      <c r="BC13" s="45" t="str">
        <f t="shared" si="17"/>
        <v/>
      </c>
      <c r="BD13" s="15" t="str">
        <f t="shared" si="18"/>
        <v/>
      </c>
      <c r="BE13" s="46"/>
    </row>
    <row r="14" spans="1:57" ht="15" customHeight="1">
      <c r="A14" s="64">
        <v>5</v>
      </c>
      <c r="B14" s="4"/>
      <c r="C14" s="8"/>
      <c r="D14" s="4"/>
      <c r="E14" s="4"/>
      <c r="F14" s="4"/>
      <c r="G14" s="4"/>
      <c r="H14" s="12"/>
      <c r="I14" s="4"/>
      <c r="J14" s="111"/>
      <c r="K14" s="117"/>
      <c r="L14" s="5"/>
      <c r="M14" s="36" t="str">
        <f t="shared" si="0"/>
        <v/>
      </c>
      <c r="N14" s="6"/>
      <c r="O14" s="5"/>
      <c r="P14" s="36" t="str">
        <f t="shared" si="1"/>
        <v/>
      </c>
      <c r="Q14" s="7"/>
      <c r="R14" s="5"/>
      <c r="S14" s="118" t="str">
        <f t="shared" si="2"/>
        <v/>
      </c>
      <c r="T14" s="127"/>
      <c r="U14" s="126" t="str" cm="1">
        <f t="array" ref="U14">IF((_xlfn.IFS(TRIM(SUBSTITUTE(T14,CHAR(160),""))="Devis 1",IFERROR(VALUE(TRIM(SUBSTITUTE(K14,CHAR(160),""))),0),TRIM(SUBSTITUTE(T14,CHAR(160),""))="Devis 2",IFERROR(VALUE(TRIM(SUBSTITUTE(N14,CHAR(160),""))),0),TRIM(SUBSTITUTE(T14,CHAR(160),""))="Devis 3",IFERROR(VALUE(TRIM(SUBSTITUTE(Q14,CHAR(160),""))),0),TRUE,0)*IFERROR(VALUE(TRIM(SUBSTITUTE(C14,CHAR(160),""))),0))=0,"",_xlfn.IFS(TRIM(SUBSTITUTE(T14,CHAR(160),""))="Devis 1",IFERROR(VALUE(TRIM(SUBSTITUTE(K14,CHAR(160),""))),0),TRIM(SUBSTITUTE(T14,CHAR(160),""))="Devis 2",IFERROR(VALUE(TRIM(SUBSTITUTE(N14,CHAR(160),""))),0),TRIM(SUBSTITUTE(T14,CHAR(160),""))="Devis 3",IFERROR(VALUE(TRIM(SUBSTITUTE(Q14,CHAR(160),""))),0),TRUE,0)*IFERROR(VALUE(TRIM(SUBSTITUTE(C14,CHAR(160),""))),0))</f>
        <v/>
      </c>
      <c r="V14" s="66" t="str" cm="1">
        <f t="array" ref="V14">IF(_xlfn.IFS(TRIM(SUBSTITUTE(T14,CHAR(160),""))="Devis 1",IFERROR(VALUE(TRIM(SUBSTITUTE(L14,CHAR(160),""))),0),TRIM(SUBSTITUTE(T14,CHAR(160),""))="Devis 2",IFERROR(VALUE(TRIM(SUBSTITUTE(O14,CHAR(160),""))),0),TRIM(SUBSTITUTE(T14,CHAR(160),""))="Devis 3",IFERROR(VALUE(TRIM(SUBSTITUTE(R14,CHAR(160),""))),0),TRUE,0)*IFERROR(VALUE(TRIM(SUBSTITUTE(C14,CHAR(160),""))),0)=0,IF(U14&lt;&gt;"",0,""),_xlfn.IFS(TRIM(SUBSTITUTE(T14,CHAR(160),""))="Devis 1",IFERROR(VALUE(TRIM(SUBSTITUTE(L14,CHAR(160),""))),0),TRIM(SUBSTITUTE(T14,CHAR(160),""))="Devis 2",IFERROR(VALUE(TRIM(SUBSTITUTE(O14,CHAR(160),""))),0),TRIM(SUBSTITUTE(T14,CHAR(160),""))="Devis 3",IFERROR(VALUE(TRIM(SUBSTITUTE(R14,CHAR(160),""))),0),TRUE,0)*IFERROR(VALUE(TRIM(SUBSTITUTE(C14,CHAR(160),""))),0))</f>
        <v/>
      </c>
      <c r="W14" s="129" t="str">
        <f t="shared" si="3"/>
        <v/>
      </c>
      <c r="X14" s="130"/>
      <c r="Y14" s="37" t="str">
        <f t="shared" si="19"/>
        <v/>
      </c>
      <c r="Z14" s="38" t="str">
        <f t="shared" si="20"/>
        <v/>
      </c>
      <c r="AA14" s="11" t="str">
        <f t="shared" si="21"/>
        <v/>
      </c>
      <c r="AB14" s="11" t="str">
        <f t="shared" si="22"/>
        <v/>
      </c>
      <c r="AC14" s="11" t="str">
        <f t="shared" si="23"/>
        <v/>
      </c>
      <c r="AD14" s="11" t="str">
        <f t="shared" si="24"/>
        <v/>
      </c>
      <c r="AE14" s="39" t="str">
        <f t="shared" si="25"/>
        <v/>
      </c>
      <c r="AF14" s="11" t="str">
        <f t="shared" si="26"/>
        <v/>
      </c>
      <c r="AG14" s="40" t="str">
        <f t="shared" si="27"/>
        <v/>
      </c>
      <c r="AH14" s="41" t="str">
        <f t="shared" si="28"/>
        <v/>
      </c>
      <c r="AI14" s="14" t="str">
        <f t="shared" si="29"/>
        <v/>
      </c>
      <c r="AJ14" s="36" t="str">
        <f t="shared" si="5"/>
        <v/>
      </c>
      <c r="AK14" s="42" t="str">
        <f t="shared" si="6"/>
        <v/>
      </c>
      <c r="AL14" s="14" t="str">
        <f t="shared" si="7"/>
        <v/>
      </c>
      <c r="AM14" s="36" t="str">
        <f t="shared" si="8"/>
        <v/>
      </c>
      <c r="AN14" s="43" t="str">
        <f t="shared" si="9"/>
        <v/>
      </c>
      <c r="AO14" s="14" t="str">
        <f t="shared" si="10"/>
        <v/>
      </c>
      <c r="AP14" s="44" t="str">
        <f t="shared" si="11"/>
        <v/>
      </c>
      <c r="AQ14" s="37" t="str">
        <f t="shared" si="12"/>
        <v/>
      </c>
      <c r="AR14" s="487"/>
      <c r="AS14" s="45" t="str">
        <f t="shared" si="13"/>
        <v/>
      </c>
      <c r="AT14" s="45" t="str">
        <f t="shared" si="14"/>
        <v/>
      </c>
      <c r="AU14" s="45" t="str">
        <f t="shared" si="15"/>
        <v/>
      </c>
      <c r="AV14" s="67" t="str" cm="1">
        <f t="array" ref="AV14">IF($Z14="","",IF((IFERROR(_xlfn.IFS($AQ14="Devis 1",(IFERROR(VALUE(TRIM(SUBSTITUTE(AH14,CHAR(160),""))),0)),$AQ14="Devis 2",(IFERROR(VALUE(TRIM(SUBSTITUTE(AK14,CHAR(160),""))),0)),$AQ14="Devis 3",(IFERROR(VALUE(TRIM(SUBSTITUTE(AN14,CHAR(160),""))),0))),0))*(IFERROR(VALUE(TRIM(SUBSTITUTE($Z14,CHAR(160),""))),0))=0,"",(IFERROR(_xlfn.IFS($AQ14="Devis 1",(IFERROR(VALUE(TRIM(SUBSTITUTE(AH14,CHAR(160),""))),0)),$AQ14="Devis 2",(IFERROR(VALUE(TRIM(SUBSTITUTE(AK14,CHAR(160),""))),0)),$AQ14="Devis 3",(IFERROR(VALUE(TRIM(SUBSTITUTE(AN14,CHAR(160),""))),0))),0))*(IFERROR(VALUE(TRIM(SUBSTITUTE($Z14,CHAR(160),""))),0))))</f>
        <v/>
      </c>
      <c r="AW14" s="67" t="str" cm="1">
        <f t="array" ref="AW14">IF($Z14="","",IF((IFERROR(_xlfn.IFS(TRIM(SUBSTITUTE($AQ14,CHAR(160),""))="Devis 1", IFERROR(VALUE(TRIM(SUBSTITUTE(AI14,CHAR(160),""))),0),TRIM(SUBSTITUTE($AQ14,CHAR(160),""))="Devis 2", IFERROR(VALUE(TRIM(SUBSTITUTE(AL14,CHAR(160),""))),0),TRIM(SUBSTITUTE($AQ14,CHAR(160),""))="Devis 3", IFERROR(VALUE(TRIM(SUBSTITUTE(AO14,CHAR(160),""))),0)),0) * IFERROR(VALUE(TRIM(SUBSTITUTE($Z14,CHAR(160),""))),0)) = 0,IF(AV14&lt;&gt;"",0,""),(IFERROR(_xlfn.IFS(TRIM(SUBSTITUTE($AQ14,CHAR(160),""))="Devis 1", IFERROR(VALUE(TRIM(SUBSTITUTE(AI14,CHAR(160),""))),0),TRIM(SUBSTITUTE($AQ14,CHAR(160),""))="Devis 2", IFERROR(VALUE(TRIM(SUBSTITUTE(AL14,CHAR(160),""))),0),TRIM(SUBSTITUTE($AQ14,CHAR(160),""))="Devis 3", IFERROR(VALUE(TRIM(SUBSTITUTE(AO14,CHAR(160),""))),0)),0) * IFERROR(VALUE(TRIM(SUBSTITUTE($Z14,CHAR(160),""))),0))))</f>
        <v/>
      </c>
      <c r="AX14" s="67" t="str" cm="1">
        <f t="array" ref="AX14">IF($Z14="","",IF(IFERROR(_xlfn.IFS($AQ14="Devis 1",IFERROR(VALUE(TRIM(SUBSTITUTE(AJ14,CHAR(160),""))),0),$AQ14="Devis 2",IFERROR(VALUE(TRIM(SUBSTITUTE(AM14,CHAR(160),""))),0),$AQ14="Devis 3",IFERROR(VALUE(TRIM(SUBSTITUTE(AP14,CHAR(160),""))),0)),0)*IFERROR(VALUE(TRIM(SUBSTITUTE($Z14,CHAR(160),""))),0)=0,"",IFERROR(_xlfn.IFS($AQ14="Devis 1",IFERROR(VALUE(TRIM(SUBSTITUTE(AJ14,CHAR(160),""))),0),$AQ14="Devis 2",IFERROR(VALUE(TRIM(SUBSTITUTE(AM14,CHAR(160),""))),0),$AQ14="Devis 3",IFERROR(VALUE(TRIM(SUBSTITUTE(AP14,CHAR(160),""))),0)),0)*IFERROR(VALUE(TRIM(SUBSTITUTE($Z14,CHAR(160),""))),0)))</f>
        <v/>
      </c>
      <c r="AY14" s="488"/>
      <c r="AZ14" s="10" t="str" cm="1">
        <f t="array" ref="AZ14">IF(OR(AX14="",AU14="",AV14="",AS14="",AW14="",AT14=""),"",_xlfn.IFS((IFERROR(VALUE(TRIM(SUBSTITUTE(AX14,CHAR(160),""))),0))&gt;(IFERROR(VALUE(TRIM(SUBSTITUTE(AU14,CHAR(160),""))),0)),"KO : Le montant retenu TTC est supérieur au montant raisonnable TTC. Merci de revoir la ligne de dépense ou plafonner son montant.",(IFERROR(VALUE(TRIM(SUBSTITUTE(AV14,CHAR(160),""))),0))&gt;(IFERROR(VALUE(TRIM(SUBSTITUTE(AS14,CHAR(160),""))),0)),"Attention : Le montant retenu HT est supérieur au montant HT raisonnable. Merci de revoir la ligne de dépense, plafonner son montant, ou justifier la reventillation HT / TVA.",(IFERROR(VALUE(TRIM(SUBSTITUTE(AW14,CHAR(160),""))),0))&gt;(IFERROR(VALUE(TRIM(SUBSTITUTE(AT14,CHAR(160),""))),0)),"Attention : Le montant TVA retenu est supérieur au montant TVA raisonnable. Merci de revoir la ligne de dépense, plafonner son montant, ou justifier la reventillation HT / TVA.",(IFERROR(VALUE(TRIM(SUBSTITUTE(AX14,CHAR(160),""))),0))=0,"",(IFERROR(VALUE(TRIM(SUBSTITUTE(AU14,CHAR(160),""))),0))=(IFERROR(VALUE(TRIM(SUBSTITUTE(AX14,CHAR(160),""))),0)),"OK",(IFERROR(VALUE(TRIM(SUBSTITUTE(AU14,CHAR(160),""))),0))&gt;(IFERROR(VALUE(TRIM(SUBSTITUTE(AX14,CHAR(160),""))),0))," OK : Montant instruit inférieur au montant raisonnable.",TRUE,""))</f>
        <v/>
      </c>
      <c r="BA14" s="160" t="str" cm="1">
        <f t="array" ref="BA14">IF(OR(AX14="",W14="",AV14="",U14="",AW14="",V14=""),"",_xlfn.IFS((IFERROR(VALUE(TRIM(SUBSTITUTE(AX14,CHAR(160),""))),0))&gt;(IFERROR(VALUE(TRIM(SUBSTITUTE(W14,CHAR(160),""))),0)),"KO : Le montant retenu TTC est supérieur au montant présenté TTC. Merci de revoir la ligne de dépense ou plafonner son montant.",(IFERROR(VALUE(TRIM(SUBSTITUTE(AV14,CHAR(160),""))),0))&gt;(IFERROR(VALUE(TRIM(SUBSTITUTE(U14,CHAR(160),""))),0)),"Attention : Le montant retenu HT est supérieur au montant HT présenté. Merci de revoir la ligne de dépense,plafonner son montant,ou justifier la reventillation HT/TVA.",(IFERROR(VALUE(TRIM(SUBSTITUTE(AW14,CHAR(160),""))),0))&gt;(IFERROR(VALUE(TRIM(SUBSTITUTE(V14,CHAR(160),""))),0)),"Attention : Le montant TVA retenu est supérieur au montant TVA présenté. Merci de revoir la ligne de dépense,plafonner son montant,ou justifier la reventillation HT/TVA.",(IFERROR(VALUE(TRIM(SUBSTITUTE(AX14,CHAR(160),""))),0))=0,"Attention : montant présenté entièrement écarté",(IFERROR(VALUE(TRIM(SUBSTITUTE(W14,CHAR(160),""))),0))=0,"",(IFERROR(VALUE(TRIM(SUBSTITUTE(AX14,CHAR(160),""))),0))=(IFERROR(VALUE(TRIM(SUBSTITUTE(W14,CHAR(160),""))),0)),"OK",(IFERROR(VALUE(TRIM(SUBSTITUTE(AX14,CHAR(160),""))),0))&lt;(IFERROR(VALUE(TRIM(SUBSTITUTE(W14,CHAR(160),""))),0)),"Attention : montant présenté partiellement écarté",TRUE,""))</f>
        <v/>
      </c>
      <c r="BB14" s="45" t="str">
        <f t="shared" si="16"/>
        <v/>
      </c>
      <c r="BC14" s="45" t="str">
        <f t="shared" si="17"/>
        <v/>
      </c>
      <c r="BD14" s="15" t="str">
        <f t="shared" si="18"/>
        <v/>
      </c>
      <c r="BE14" s="46"/>
    </row>
    <row r="15" spans="1:57" ht="15" customHeight="1">
      <c r="A15" s="64">
        <v>6</v>
      </c>
      <c r="B15" s="4"/>
      <c r="C15" s="8"/>
      <c r="D15" s="4"/>
      <c r="E15" s="4"/>
      <c r="F15" s="4"/>
      <c r="G15" s="4"/>
      <c r="H15" s="12"/>
      <c r="I15" s="4"/>
      <c r="J15" s="111"/>
      <c r="K15" s="117"/>
      <c r="L15" s="5"/>
      <c r="M15" s="36" t="str">
        <f t="shared" si="0"/>
        <v/>
      </c>
      <c r="N15" s="6"/>
      <c r="O15" s="5"/>
      <c r="P15" s="36" t="str">
        <f t="shared" si="1"/>
        <v/>
      </c>
      <c r="Q15" s="7"/>
      <c r="R15" s="5"/>
      <c r="S15" s="118" t="str">
        <f t="shared" si="2"/>
        <v/>
      </c>
      <c r="T15" s="127"/>
      <c r="U15" s="126" t="str" cm="1">
        <f t="array" ref="U15">IF((_xlfn.IFS(TRIM(SUBSTITUTE(T15,CHAR(160),""))="Devis 1",IFERROR(VALUE(TRIM(SUBSTITUTE(K15,CHAR(160),""))),0),TRIM(SUBSTITUTE(T15,CHAR(160),""))="Devis 2",IFERROR(VALUE(TRIM(SUBSTITUTE(N15,CHAR(160),""))),0),TRIM(SUBSTITUTE(T15,CHAR(160),""))="Devis 3",IFERROR(VALUE(TRIM(SUBSTITUTE(Q15,CHAR(160),""))),0),TRUE,0)*IFERROR(VALUE(TRIM(SUBSTITUTE(C15,CHAR(160),""))),0))=0,"",_xlfn.IFS(TRIM(SUBSTITUTE(T15,CHAR(160),""))="Devis 1",IFERROR(VALUE(TRIM(SUBSTITUTE(K15,CHAR(160),""))),0),TRIM(SUBSTITUTE(T15,CHAR(160),""))="Devis 2",IFERROR(VALUE(TRIM(SUBSTITUTE(N15,CHAR(160),""))),0),TRIM(SUBSTITUTE(T15,CHAR(160),""))="Devis 3",IFERROR(VALUE(TRIM(SUBSTITUTE(Q15,CHAR(160),""))),0),TRUE,0)*IFERROR(VALUE(TRIM(SUBSTITUTE(C15,CHAR(160),""))),0))</f>
        <v/>
      </c>
      <c r="V15" s="66" t="str" cm="1">
        <f t="array" ref="V15">IF(_xlfn.IFS(TRIM(SUBSTITUTE(T15,CHAR(160),""))="Devis 1",IFERROR(VALUE(TRIM(SUBSTITUTE(L15,CHAR(160),""))),0),TRIM(SUBSTITUTE(T15,CHAR(160),""))="Devis 2",IFERROR(VALUE(TRIM(SUBSTITUTE(O15,CHAR(160),""))),0),TRIM(SUBSTITUTE(T15,CHAR(160),""))="Devis 3",IFERROR(VALUE(TRIM(SUBSTITUTE(R15,CHAR(160),""))),0),TRUE,0)*IFERROR(VALUE(TRIM(SUBSTITUTE(C15,CHAR(160),""))),0)=0,IF(U15&lt;&gt;"",0,""),_xlfn.IFS(TRIM(SUBSTITUTE(T15,CHAR(160),""))="Devis 1",IFERROR(VALUE(TRIM(SUBSTITUTE(L15,CHAR(160),""))),0),TRIM(SUBSTITUTE(T15,CHAR(160),""))="Devis 2",IFERROR(VALUE(TRIM(SUBSTITUTE(O15,CHAR(160),""))),0),TRIM(SUBSTITUTE(T15,CHAR(160),""))="Devis 3",IFERROR(VALUE(TRIM(SUBSTITUTE(R15,CHAR(160),""))),0),TRUE,0)*IFERROR(VALUE(TRIM(SUBSTITUTE(C15,CHAR(160),""))),0))</f>
        <v/>
      </c>
      <c r="W15" s="129" t="str">
        <f t="shared" si="3"/>
        <v/>
      </c>
      <c r="X15" s="130"/>
      <c r="Y15" s="37" t="str">
        <f t="shared" si="19"/>
        <v/>
      </c>
      <c r="Z15" s="38" t="str">
        <f t="shared" si="20"/>
        <v/>
      </c>
      <c r="AA15" s="11" t="str">
        <f t="shared" si="21"/>
        <v/>
      </c>
      <c r="AB15" s="11" t="str">
        <f t="shared" si="22"/>
        <v/>
      </c>
      <c r="AC15" s="11" t="str">
        <f t="shared" si="23"/>
        <v/>
      </c>
      <c r="AD15" s="11" t="str">
        <f t="shared" si="24"/>
        <v/>
      </c>
      <c r="AE15" s="39" t="str">
        <f t="shared" si="25"/>
        <v/>
      </c>
      <c r="AF15" s="11" t="str">
        <f t="shared" si="26"/>
        <v/>
      </c>
      <c r="AG15" s="40" t="str">
        <f t="shared" si="27"/>
        <v/>
      </c>
      <c r="AH15" s="41" t="str">
        <f t="shared" si="28"/>
        <v/>
      </c>
      <c r="AI15" s="14" t="str">
        <f t="shared" si="29"/>
        <v/>
      </c>
      <c r="AJ15" s="36" t="str">
        <f t="shared" si="5"/>
        <v/>
      </c>
      <c r="AK15" s="42" t="str">
        <f t="shared" si="6"/>
        <v/>
      </c>
      <c r="AL15" s="14" t="str">
        <f t="shared" si="7"/>
        <v/>
      </c>
      <c r="AM15" s="36" t="str">
        <f t="shared" si="8"/>
        <v/>
      </c>
      <c r="AN15" s="43" t="str">
        <f t="shared" si="9"/>
        <v/>
      </c>
      <c r="AO15" s="14" t="str">
        <f t="shared" si="10"/>
        <v/>
      </c>
      <c r="AP15" s="44" t="str">
        <f t="shared" si="11"/>
        <v/>
      </c>
      <c r="AQ15" s="37" t="str">
        <f t="shared" si="12"/>
        <v/>
      </c>
      <c r="AR15" s="487"/>
      <c r="AS15" s="45" t="str">
        <f t="shared" si="13"/>
        <v/>
      </c>
      <c r="AT15" s="45" t="str">
        <f t="shared" si="14"/>
        <v/>
      </c>
      <c r="AU15" s="45" t="str">
        <f t="shared" si="15"/>
        <v/>
      </c>
      <c r="AV15" s="67" t="str" cm="1">
        <f t="array" ref="AV15">IF($Z15="","",IF((IFERROR(_xlfn.IFS($AQ15="Devis 1",(IFERROR(VALUE(TRIM(SUBSTITUTE(AH15,CHAR(160),""))),0)),$AQ15="Devis 2",(IFERROR(VALUE(TRIM(SUBSTITUTE(AK15,CHAR(160),""))),0)),$AQ15="Devis 3",(IFERROR(VALUE(TRIM(SUBSTITUTE(AN15,CHAR(160),""))),0))),0))*(IFERROR(VALUE(TRIM(SUBSTITUTE($Z15,CHAR(160),""))),0))=0,"",(IFERROR(_xlfn.IFS($AQ15="Devis 1",(IFERROR(VALUE(TRIM(SUBSTITUTE(AH15,CHAR(160),""))),0)),$AQ15="Devis 2",(IFERROR(VALUE(TRIM(SUBSTITUTE(AK15,CHAR(160),""))),0)),$AQ15="Devis 3",(IFERROR(VALUE(TRIM(SUBSTITUTE(AN15,CHAR(160),""))),0))),0))*(IFERROR(VALUE(TRIM(SUBSTITUTE($Z15,CHAR(160),""))),0))))</f>
        <v/>
      </c>
      <c r="AW15" s="67" t="str" cm="1">
        <f t="array" ref="AW15">IF($Z15="","",IF((IFERROR(_xlfn.IFS(TRIM(SUBSTITUTE($AQ15,CHAR(160),""))="Devis 1", IFERROR(VALUE(TRIM(SUBSTITUTE(AI15,CHAR(160),""))),0),TRIM(SUBSTITUTE($AQ15,CHAR(160),""))="Devis 2", IFERROR(VALUE(TRIM(SUBSTITUTE(AL15,CHAR(160),""))),0),TRIM(SUBSTITUTE($AQ15,CHAR(160),""))="Devis 3", IFERROR(VALUE(TRIM(SUBSTITUTE(AO15,CHAR(160),""))),0)),0) * IFERROR(VALUE(TRIM(SUBSTITUTE($Z15,CHAR(160),""))),0)) = 0,IF(AV15&lt;&gt;"",0,""),(IFERROR(_xlfn.IFS(TRIM(SUBSTITUTE($AQ15,CHAR(160),""))="Devis 1", IFERROR(VALUE(TRIM(SUBSTITUTE(AI15,CHAR(160),""))),0),TRIM(SUBSTITUTE($AQ15,CHAR(160),""))="Devis 2", IFERROR(VALUE(TRIM(SUBSTITUTE(AL15,CHAR(160),""))),0),TRIM(SUBSTITUTE($AQ15,CHAR(160),""))="Devis 3", IFERROR(VALUE(TRIM(SUBSTITUTE(AO15,CHAR(160),""))),0)),0) * IFERROR(VALUE(TRIM(SUBSTITUTE($Z15,CHAR(160),""))),0))))</f>
        <v/>
      </c>
      <c r="AX15" s="67" t="str" cm="1">
        <f t="array" ref="AX15">IF($Z15="","",IF(IFERROR(_xlfn.IFS($AQ15="Devis 1",IFERROR(VALUE(TRIM(SUBSTITUTE(AJ15,CHAR(160),""))),0),$AQ15="Devis 2",IFERROR(VALUE(TRIM(SUBSTITUTE(AM15,CHAR(160),""))),0),$AQ15="Devis 3",IFERROR(VALUE(TRIM(SUBSTITUTE(AP15,CHAR(160),""))),0)),0)*IFERROR(VALUE(TRIM(SUBSTITUTE($Z15,CHAR(160),""))),0)=0,"",IFERROR(_xlfn.IFS($AQ15="Devis 1",IFERROR(VALUE(TRIM(SUBSTITUTE(AJ15,CHAR(160),""))),0),$AQ15="Devis 2",IFERROR(VALUE(TRIM(SUBSTITUTE(AM15,CHAR(160),""))),0),$AQ15="Devis 3",IFERROR(VALUE(TRIM(SUBSTITUTE(AP15,CHAR(160),""))),0)),0)*IFERROR(VALUE(TRIM(SUBSTITUTE($Z15,CHAR(160),""))),0)))</f>
        <v/>
      </c>
      <c r="AY15" s="488"/>
      <c r="AZ15" s="10" t="str" cm="1">
        <f t="array" ref="AZ15">IF(OR(AX15="",AU15="",AV15="",AS15="",AW15="",AT15=""),"",_xlfn.IFS((IFERROR(VALUE(TRIM(SUBSTITUTE(AX15,CHAR(160),""))),0))&gt;(IFERROR(VALUE(TRIM(SUBSTITUTE(AU15,CHAR(160),""))),0)),"KO : Le montant retenu TTC est supérieur au montant raisonnable TTC. Merci de revoir la ligne de dépense ou plafonner son montant.",(IFERROR(VALUE(TRIM(SUBSTITUTE(AV15,CHAR(160),""))),0))&gt;(IFERROR(VALUE(TRIM(SUBSTITUTE(AS15,CHAR(160),""))),0)),"Attention : Le montant retenu HT est supérieur au montant HT raisonnable. Merci de revoir la ligne de dépense, plafonner son montant, ou justifier la reventillation HT / TVA.",(IFERROR(VALUE(TRIM(SUBSTITUTE(AW15,CHAR(160),""))),0))&gt;(IFERROR(VALUE(TRIM(SUBSTITUTE(AT15,CHAR(160),""))),0)),"Attention : Le montant TVA retenu est supérieur au montant TVA raisonnable. Merci de revoir la ligne de dépense, plafonner son montant, ou justifier la reventillation HT / TVA.",(IFERROR(VALUE(TRIM(SUBSTITUTE(AX15,CHAR(160),""))),0))=0,"",(IFERROR(VALUE(TRIM(SUBSTITUTE(AU15,CHAR(160),""))),0))=(IFERROR(VALUE(TRIM(SUBSTITUTE(AX15,CHAR(160),""))),0)),"OK",(IFERROR(VALUE(TRIM(SUBSTITUTE(AU15,CHAR(160),""))),0))&gt;(IFERROR(VALUE(TRIM(SUBSTITUTE(AX15,CHAR(160),""))),0))," OK : Montant instruit inférieur au montant raisonnable.",TRUE,""))</f>
        <v/>
      </c>
      <c r="BA15" s="160" t="str" cm="1">
        <f t="array" ref="BA15">IF(OR(AX15="",W15="",AV15="",U15="",AW15="",V15=""),"",_xlfn.IFS((IFERROR(VALUE(TRIM(SUBSTITUTE(AX15,CHAR(160),""))),0))&gt;(IFERROR(VALUE(TRIM(SUBSTITUTE(W15,CHAR(160),""))),0)),"KO : Le montant retenu TTC est supérieur au montant présenté TTC. Merci de revoir la ligne de dépense ou plafonner son montant.",(IFERROR(VALUE(TRIM(SUBSTITUTE(AV15,CHAR(160),""))),0))&gt;(IFERROR(VALUE(TRIM(SUBSTITUTE(U15,CHAR(160),""))),0)),"Attention : Le montant retenu HT est supérieur au montant HT présenté. Merci de revoir la ligne de dépense,plafonner son montant,ou justifier la reventillation HT/TVA.",(IFERROR(VALUE(TRIM(SUBSTITUTE(AW15,CHAR(160),""))),0))&gt;(IFERROR(VALUE(TRIM(SUBSTITUTE(V15,CHAR(160),""))),0)),"Attention : Le montant TVA retenu est supérieur au montant TVA présenté. Merci de revoir la ligne de dépense,plafonner son montant,ou justifier la reventillation HT/TVA.",(IFERROR(VALUE(TRIM(SUBSTITUTE(AX15,CHAR(160),""))),0))=0,"Attention : montant présenté entièrement écarté",(IFERROR(VALUE(TRIM(SUBSTITUTE(W15,CHAR(160),""))),0))=0,"",(IFERROR(VALUE(TRIM(SUBSTITUTE(AX15,CHAR(160),""))),0))=(IFERROR(VALUE(TRIM(SUBSTITUTE(W15,CHAR(160),""))),0)),"OK",(IFERROR(VALUE(TRIM(SUBSTITUTE(AX15,CHAR(160),""))),0))&lt;(IFERROR(VALUE(TRIM(SUBSTITUTE(W15,CHAR(160),""))),0)),"Attention : montant présenté partiellement écarté",TRUE,""))</f>
        <v/>
      </c>
      <c r="BB15" s="45" t="str">
        <f t="shared" si="16"/>
        <v/>
      </c>
      <c r="BC15" s="45" t="str">
        <f t="shared" si="17"/>
        <v/>
      </c>
      <c r="BD15" s="15" t="str">
        <f t="shared" si="18"/>
        <v/>
      </c>
      <c r="BE15" s="46"/>
    </row>
    <row r="16" spans="1:57" ht="15" customHeight="1">
      <c r="A16" s="64">
        <v>7</v>
      </c>
      <c r="B16" s="4"/>
      <c r="C16" s="8"/>
      <c r="D16" s="4"/>
      <c r="E16" s="4"/>
      <c r="F16" s="4"/>
      <c r="G16" s="4"/>
      <c r="H16" s="12"/>
      <c r="I16" s="4"/>
      <c r="J16" s="111"/>
      <c r="K16" s="117"/>
      <c r="L16" s="5"/>
      <c r="M16" s="36" t="str">
        <f t="shared" si="0"/>
        <v/>
      </c>
      <c r="N16" s="6"/>
      <c r="O16" s="5"/>
      <c r="P16" s="36" t="str">
        <f t="shared" si="1"/>
        <v/>
      </c>
      <c r="Q16" s="7"/>
      <c r="R16" s="5"/>
      <c r="S16" s="118" t="str">
        <f t="shared" si="2"/>
        <v/>
      </c>
      <c r="T16" s="127"/>
      <c r="U16" s="126" t="str" cm="1">
        <f t="array" ref="U16">IF((_xlfn.IFS(TRIM(SUBSTITUTE(T16,CHAR(160),""))="Devis 1",IFERROR(VALUE(TRIM(SUBSTITUTE(K16,CHAR(160),""))),0),TRIM(SUBSTITUTE(T16,CHAR(160),""))="Devis 2",IFERROR(VALUE(TRIM(SUBSTITUTE(N16,CHAR(160),""))),0),TRIM(SUBSTITUTE(T16,CHAR(160),""))="Devis 3",IFERROR(VALUE(TRIM(SUBSTITUTE(Q16,CHAR(160),""))),0),TRUE,0)*IFERROR(VALUE(TRIM(SUBSTITUTE(C16,CHAR(160),""))),0))=0,"",_xlfn.IFS(TRIM(SUBSTITUTE(T16,CHAR(160),""))="Devis 1",IFERROR(VALUE(TRIM(SUBSTITUTE(K16,CHAR(160),""))),0),TRIM(SUBSTITUTE(T16,CHAR(160),""))="Devis 2",IFERROR(VALUE(TRIM(SUBSTITUTE(N16,CHAR(160),""))),0),TRIM(SUBSTITUTE(T16,CHAR(160),""))="Devis 3",IFERROR(VALUE(TRIM(SUBSTITUTE(Q16,CHAR(160),""))),0),TRUE,0)*IFERROR(VALUE(TRIM(SUBSTITUTE(C16,CHAR(160),""))),0))</f>
        <v/>
      </c>
      <c r="V16" s="66" t="str" cm="1">
        <f t="array" ref="V16">IF(_xlfn.IFS(TRIM(SUBSTITUTE(T16,CHAR(160),""))="Devis 1",IFERROR(VALUE(TRIM(SUBSTITUTE(L16,CHAR(160),""))),0),TRIM(SUBSTITUTE(T16,CHAR(160),""))="Devis 2",IFERROR(VALUE(TRIM(SUBSTITUTE(O16,CHAR(160),""))),0),TRIM(SUBSTITUTE(T16,CHAR(160),""))="Devis 3",IFERROR(VALUE(TRIM(SUBSTITUTE(R16,CHAR(160),""))),0),TRUE,0)*IFERROR(VALUE(TRIM(SUBSTITUTE(C16,CHAR(160),""))),0)=0,IF(U16&lt;&gt;"",0,""),_xlfn.IFS(TRIM(SUBSTITUTE(T16,CHAR(160),""))="Devis 1",IFERROR(VALUE(TRIM(SUBSTITUTE(L16,CHAR(160),""))),0),TRIM(SUBSTITUTE(T16,CHAR(160),""))="Devis 2",IFERROR(VALUE(TRIM(SUBSTITUTE(O16,CHAR(160),""))),0),TRIM(SUBSTITUTE(T16,CHAR(160),""))="Devis 3",IFERROR(VALUE(TRIM(SUBSTITUTE(R16,CHAR(160),""))),0),TRUE,0)*IFERROR(VALUE(TRIM(SUBSTITUTE(C16,CHAR(160),""))),0))</f>
        <v/>
      </c>
      <c r="W16" s="129" t="str">
        <f t="shared" si="3"/>
        <v/>
      </c>
      <c r="X16" s="130"/>
      <c r="Y16" s="37" t="str">
        <f t="shared" si="19"/>
        <v/>
      </c>
      <c r="Z16" s="38" t="str">
        <f t="shared" si="20"/>
        <v/>
      </c>
      <c r="AA16" s="11" t="str">
        <f t="shared" si="21"/>
        <v/>
      </c>
      <c r="AB16" s="11" t="str">
        <f t="shared" si="22"/>
        <v/>
      </c>
      <c r="AC16" s="11" t="str">
        <f t="shared" si="23"/>
        <v/>
      </c>
      <c r="AD16" s="11" t="str">
        <f t="shared" si="24"/>
        <v/>
      </c>
      <c r="AE16" s="39" t="str">
        <f t="shared" si="25"/>
        <v/>
      </c>
      <c r="AF16" s="11" t="str">
        <f t="shared" si="26"/>
        <v/>
      </c>
      <c r="AG16" s="40" t="str">
        <f t="shared" si="27"/>
        <v/>
      </c>
      <c r="AH16" s="41" t="str">
        <f t="shared" si="28"/>
        <v/>
      </c>
      <c r="AI16" s="14" t="str">
        <f t="shared" si="29"/>
        <v/>
      </c>
      <c r="AJ16" s="36" t="str">
        <f t="shared" si="5"/>
        <v/>
      </c>
      <c r="AK16" s="42" t="str">
        <f t="shared" si="6"/>
        <v/>
      </c>
      <c r="AL16" s="14" t="str">
        <f t="shared" si="7"/>
        <v/>
      </c>
      <c r="AM16" s="36" t="str">
        <f t="shared" si="8"/>
        <v/>
      </c>
      <c r="AN16" s="43" t="str">
        <f t="shared" si="9"/>
        <v/>
      </c>
      <c r="AO16" s="14" t="str">
        <f t="shared" si="10"/>
        <v/>
      </c>
      <c r="AP16" s="44" t="str">
        <f t="shared" si="11"/>
        <v/>
      </c>
      <c r="AQ16" s="37" t="str">
        <f t="shared" si="12"/>
        <v/>
      </c>
      <c r="AR16" s="487"/>
      <c r="AS16" s="45" t="str">
        <f t="shared" si="13"/>
        <v/>
      </c>
      <c r="AT16" s="45" t="str">
        <f t="shared" si="14"/>
        <v/>
      </c>
      <c r="AU16" s="45" t="str">
        <f t="shared" si="15"/>
        <v/>
      </c>
      <c r="AV16" s="67" t="str" cm="1">
        <f t="array" ref="AV16">IF($Z16="","",IF((IFERROR(_xlfn.IFS($AQ16="Devis 1",(IFERROR(VALUE(TRIM(SUBSTITUTE(AH16,CHAR(160),""))),0)),$AQ16="Devis 2",(IFERROR(VALUE(TRIM(SUBSTITUTE(AK16,CHAR(160),""))),0)),$AQ16="Devis 3",(IFERROR(VALUE(TRIM(SUBSTITUTE(AN16,CHAR(160),""))),0))),0))*(IFERROR(VALUE(TRIM(SUBSTITUTE($Z16,CHAR(160),""))),0))=0,"",(IFERROR(_xlfn.IFS($AQ16="Devis 1",(IFERROR(VALUE(TRIM(SUBSTITUTE(AH16,CHAR(160),""))),0)),$AQ16="Devis 2",(IFERROR(VALUE(TRIM(SUBSTITUTE(AK16,CHAR(160),""))),0)),$AQ16="Devis 3",(IFERROR(VALUE(TRIM(SUBSTITUTE(AN16,CHAR(160),""))),0))),0))*(IFERROR(VALUE(TRIM(SUBSTITUTE($Z16,CHAR(160),""))),0))))</f>
        <v/>
      </c>
      <c r="AW16" s="67" t="str" cm="1">
        <f t="array" ref="AW16">IF($Z16="","",IF((IFERROR(_xlfn.IFS(TRIM(SUBSTITUTE($AQ16,CHAR(160),""))="Devis 1", IFERROR(VALUE(TRIM(SUBSTITUTE(AI16,CHAR(160),""))),0),TRIM(SUBSTITUTE($AQ16,CHAR(160),""))="Devis 2", IFERROR(VALUE(TRIM(SUBSTITUTE(AL16,CHAR(160),""))),0),TRIM(SUBSTITUTE($AQ16,CHAR(160),""))="Devis 3", IFERROR(VALUE(TRIM(SUBSTITUTE(AO16,CHAR(160),""))),0)),0) * IFERROR(VALUE(TRIM(SUBSTITUTE($Z16,CHAR(160),""))),0)) = 0,IF(AV16&lt;&gt;"",0,""),(IFERROR(_xlfn.IFS(TRIM(SUBSTITUTE($AQ16,CHAR(160),""))="Devis 1", IFERROR(VALUE(TRIM(SUBSTITUTE(AI16,CHAR(160),""))),0),TRIM(SUBSTITUTE($AQ16,CHAR(160),""))="Devis 2", IFERROR(VALUE(TRIM(SUBSTITUTE(AL16,CHAR(160),""))),0),TRIM(SUBSTITUTE($AQ16,CHAR(160),""))="Devis 3", IFERROR(VALUE(TRIM(SUBSTITUTE(AO16,CHAR(160),""))),0)),0) * IFERROR(VALUE(TRIM(SUBSTITUTE($Z16,CHAR(160),""))),0))))</f>
        <v/>
      </c>
      <c r="AX16" s="67" t="str" cm="1">
        <f t="array" ref="AX16">IF($Z16="","",IF(IFERROR(_xlfn.IFS($AQ16="Devis 1",IFERROR(VALUE(TRIM(SUBSTITUTE(AJ16,CHAR(160),""))),0),$AQ16="Devis 2",IFERROR(VALUE(TRIM(SUBSTITUTE(AM16,CHAR(160),""))),0),$AQ16="Devis 3",IFERROR(VALUE(TRIM(SUBSTITUTE(AP16,CHAR(160),""))),0)),0)*IFERROR(VALUE(TRIM(SUBSTITUTE($Z16,CHAR(160),""))),0)=0,"",IFERROR(_xlfn.IFS($AQ16="Devis 1",IFERROR(VALUE(TRIM(SUBSTITUTE(AJ16,CHAR(160),""))),0),$AQ16="Devis 2",IFERROR(VALUE(TRIM(SUBSTITUTE(AM16,CHAR(160),""))),0),$AQ16="Devis 3",IFERROR(VALUE(TRIM(SUBSTITUTE(AP16,CHAR(160),""))),0)),0)*IFERROR(VALUE(TRIM(SUBSTITUTE($Z16,CHAR(160),""))),0)))</f>
        <v/>
      </c>
      <c r="AY16" s="488"/>
      <c r="AZ16" s="10" t="str" cm="1">
        <f t="array" ref="AZ16">IF(OR(AX16="",AU16="",AV16="",AS16="",AW16="",AT16=""),"",_xlfn.IFS((IFERROR(VALUE(TRIM(SUBSTITUTE(AX16,CHAR(160),""))),0))&gt;(IFERROR(VALUE(TRIM(SUBSTITUTE(AU16,CHAR(160),""))),0)),"KO : Le montant retenu TTC est supérieur au montant raisonnable TTC. Merci de revoir la ligne de dépense ou plafonner son montant.",(IFERROR(VALUE(TRIM(SUBSTITUTE(AV16,CHAR(160),""))),0))&gt;(IFERROR(VALUE(TRIM(SUBSTITUTE(AS16,CHAR(160),""))),0)),"Attention : Le montant retenu HT est supérieur au montant HT raisonnable. Merci de revoir la ligne de dépense, plafonner son montant, ou justifier la reventillation HT / TVA.",(IFERROR(VALUE(TRIM(SUBSTITUTE(AW16,CHAR(160),""))),0))&gt;(IFERROR(VALUE(TRIM(SUBSTITUTE(AT16,CHAR(160),""))),0)),"Attention : Le montant TVA retenu est supérieur au montant TVA raisonnable. Merci de revoir la ligne de dépense, plafonner son montant, ou justifier la reventillation HT / TVA.",(IFERROR(VALUE(TRIM(SUBSTITUTE(AX16,CHAR(160),""))),0))=0,"",(IFERROR(VALUE(TRIM(SUBSTITUTE(AU16,CHAR(160),""))),0))=(IFERROR(VALUE(TRIM(SUBSTITUTE(AX16,CHAR(160),""))),0)),"OK",(IFERROR(VALUE(TRIM(SUBSTITUTE(AU16,CHAR(160),""))),0))&gt;(IFERROR(VALUE(TRIM(SUBSTITUTE(AX16,CHAR(160),""))),0))," OK : Montant instruit inférieur au montant raisonnable.",TRUE,""))</f>
        <v/>
      </c>
      <c r="BA16" s="160" t="str" cm="1">
        <f t="array" ref="BA16">IF(OR(AX16="",W16="",AV16="",U16="",AW16="",V16=""),"",_xlfn.IFS((IFERROR(VALUE(TRIM(SUBSTITUTE(AX16,CHAR(160),""))),0))&gt;(IFERROR(VALUE(TRIM(SUBSTITUTE(W16,CHAR(160),""))),0)),"KO : Le montant retenu TTC est supérieur au montant présenté TTC. Merci de revoir la ligne de dépense ou plafonner son montant.",(IFERROR(VALUE(TRIM(SUBSTITUTE(AV16,CHAR(160),""))),0))&gt;(IFERROR(VALUE(TRIM(SUBSTITUTE(U16,CHAR(160),""))),0)),"Attention : Le montant retenu HT est supérieur au montant HT présenté. Merci de revoir la ligne de dépense,plafonner son montant,ou justifier la reventillation HT/TVA.",(IFERROR(VALUE(TRIM(SUBSTITUTE(AW16,CHAR(160),""))),0))&gt;(IFERROR(VALUE(TRIM(SUBSTITUTE(V16,CHAR(160),""))),0)),"Attention : Le montant TVA retenu est supérieur au montant TVA présenté. Merci de revoir la ligne de dépense,plafonner son montant,ou justifier la reventillation HT/TVA.",(IFERROR(VALUE(TRIM(SUBSTITUTE(AX16,CHAR(160),""))),0))=0,"Attention : montant présenté entièrement écarté",(IFERROR(VALUE(TRIM(SUBSTITUTE(W16,CHAR(160),""))),0))=0,"",(IFERROR(VALUE(TRIM(SUBSTITUTE(AX16,CHAR(160),""))),0))=(IFERROR(VALUE(TRIM(SUBSTITUTE(W16,CHAR(160),""))),0)),"OK",(IFERROR(VALUE(TRIM(SUBSTITUTE(AX16,CHAR(160),""))),0))&lt;(IFERROR(VALUE(TRIM(SUBSTITUTE(W16,CHAR(160),""))),0)),"Attention : montant présenté partiellement écarté",TRUE,""))</f>
        <v/>
      </c>
      <c r="BB16" s="45" t="str">
        <f t="shared" si="16"/>
        <v/>
      </c>
      <c r="BC16" s="45" t="str">
        <f t="shared" si="17"/>
        <v/>
      </c>
      <c r="BD16" s="15" t="str">
        <f t="shared" si="18"/>
        <v/>
      </c>
      <c r="BE16" s="46"/>
    </row>
    <row r="17" spans="1:57" ht="15" customHeight="1">
      <c r="A17" s="64">
        <v>8</v>
      </c>
      <c r="B17" s="4"/>
      <c r="C17" s="8"/>
      <c r="D17" s="4"/>
      <c r="E17" s="4"/>
      <c r="F17" s="4"/>
      <c r="G17" s="4"/>
      <c r="H17" s="12"/>
      <c r="I17" s="4"/>
      <c r="J17" s="111"/>
      <c r="K17" s="117"/>
      <c r="L17" s="5"/>
      <c r="M17" s="36" t="str">
        <f t="shared" si="0"/>
        <v/>
      </c>
      <c r="N17" s="6"/>
      <c r="O17" s="5"/>
      <c r="P17" s="36" t="str">
        <f t="shared" si="1"/>
        <v/>
      </c>
      <c r="Q17" s="7"/>
      <c r="R17" s="5"/>
      <c r="S17" s="118" t="str">
        <f t="shared" si="2"/>
        <v/>
      </c>
      <c r="T17" s="127"/>
      <c r="U17" s="126" t="str" cm="1">
        <f t="array" ref="U17">IF((_xlfn.IFS(TRIM(SUBSTITUTE(T17,CHAR(160),""))="Devis 1",IFERROR(VALUE(TRIM(SUBSTITUTE(K17,CHAR(160),""))),0),TRIM(SUBSTITUTE(T17,CHAR(160),""))="Devis 2",IFERROR(VALUE(TRIM(SUBSTITUTE(N17,CHAR(160),""))),0),TRIM(SUBSTITUTE(T17,CHAR(160),""))="Devis 3",IFERROR(VALUE(TRIM(SUBSTITUTE(Q17,CHAR(160),""))),0),TRUE,0)*IFERROR(VALUE(TRIM(SUBSTITUTE(C17,CHAR(160),""))),0))=0,"",_xlfn.IFS(TRIM(SUBSTITUTE(T17,CHAR(160),""))="Devis 1",IFERROR(VALUE(TRIM(SUBSTITUTE(K17,CHAR(160),""))),0),TRIM(SUBSTITUTE(T17,CHAR(160),""))="Devis 2",IFERROR(VALUE(TRIM(SUBSTITUTE(N17,CHAR(160),""))),0),TRIM(SUBSTITUTE(T17,CHAR(160),""))="Devis 3",IFERROR(VALUE(TRIM(SUBSTITUTE(Q17,CHAR(160),""))),0),TRUE,0)*IFERROR(VALUE(TRIM(SUBSTITUTE(C17,CHAR(160),""))),0))</f>
        <v/>
      </c>
      <c r="V17" s="66" t="str" cm="1">
        <f t="array" ref="V17">IF(_xlfn.IFS(TRIM(SUBSTITUTE(T17,CHAR(160),""))="Devis 1",IFERROR(VALUE(TRIM(SUBSTITUTE(L17,CHAR(160),""))),0),TRIM(SUBSTITUTE(T17,CHAR(160),""))="Devis 2",IFERROR(VALUE(TRIM(SUBSTITUTE(O17,CHAR(160),""))),0),TRIM(SUBSTITUTE(T17,CHAR(160),""))="Devis 3",IFERROR(VALUE(TRIM(SUBSTITUTE(R17,CHAR(160),""))),0),TRUE,0)*IFERROR(VALUE(TRIM(SUBSTITUTE(C17,CHAR(160),""))),0)=0,IF(U17&lt;&gt;"",0,""),_xlfn.IFS(TRIM(SUBSTITUTE(T17,CHAR(160),""))="Devis 1",IFERROR(VALUE(TRIM(SUBSTITUTE(L17,CHAR(160),""))),0),TRIM(SUBSTITUTE(T17,CHAR(160),""))="Devis 2",IFERROR(VALUE(TRIM(SUBSTITUTE(O17,CHAR(160),""))),0),TRIM(SUBSTITUTE(T17,CHAR(160),""))="Devis 3",IFERROR(VALUE(TRIM(SUBSTITUTE(R17,CHAR(160),""))),0),TRUE,0)*IFERROR(VALUE(TRIM(SUBSTITUTE(C17,CHAR(160),""))),0))</f>
        <v/>
      </c>
      <c r="W17" s="129" t="str">
        <f t="shared" si="3"/>
        <v/>
      </c>
      <c r="X17" s="130"/>
      <c r="Y17" s="37" t="str">
        <f t="shared" si="19"/>
        <v/>
      </c>
      <c r="Z17" s="38" t="str">
        <f t="shared" si="20"/>
        <v/>
      </c>
      <c r="AA17" s="11" t="str">
        <f t="shared" si="21"/>
        <v/>
      </c>
      <c r="AB17" s="11" t="str">
        <f t="shared" si="22"/>
        <v/>
      </c>
      <c r="AC17" s="11" t="str">
        <f t="shared" si="23"/>
        <v/>
      </c>
      <c r="AD17" s="11" t="str">
        <f t="shared" si="24"/>
        <v/>
      </c>
      <c r="AE17" s="39" t="str">
        <f t="shared" si="25"/>
        <v/>
      </c>
      <c r="AF17" s="11" t="str">
        <f t="shared" si="26"/>
        <v/>
      </c>
      <c r="AG17" s="40" t="str">
        <f t="shared" si="27"/>
        <v/>
      </c>
      <c r="AH17" s="41" t="str">
        <f t="shared" si="28"/>
        <v/>
      </c>
      <c r="AI17" s="14" t="str">
        <f t="shared" si="29"/>
        <v/>
      </c>
      <c r="AJ17" s="36" t="str">
        <f t="shared" si="5"/>
        <v/>
      </c>
      <c r="AK17" s="42" t="str">
        <f t="shared" si="6"/>
        <v/>
      </c>
      <c r="AL17" s="14" t="str">
        <f t="shared" si="7"/>
        <v/>
      </c>
      <c r="AM17" s="36" t="str">
        <f t="shared" si="8"/>
        <v/>
      </c>
      <c r="AN17" s="43" t="str">
        <f t="shared" si="9"/>
        <v/>
      </c>
      <c r="AO17" s="14" t="str">
        <f t="shared" si="10"/>
        <v/>
      </c>
      <c r="AP17" s="44" t="str">
        <f t="shared" si="11"/>
        <v/>
      </c>
      <c r="AQ17" s="37" t="str">
        <f t="shared" si="12"/>
        <v/>
      </c>
      <c r="AR17" s="487"/>
      <c r="AS17" s="45" t="str">
        <f t="shared" si="13"/>
        <v/>
      </c>
      <c r="AT17" s="45" t="str">
        <f t="shared" si="14"/>
        <v/>
      </c>
      <c r="AU17" s="45" t="str">
        <f t="shared" si="15"/>
        <v/>
      </c>
      <c r="AV17" s="67" t="str" cm="1">
        <f t="array" ref="AV17">IF($Z17="","",IF((IFERROR(_xlfn.IFS($AQ17="Devis 1",(IFERROR(VALUE(TRIM(SUBSTITUTE(AH17,CHAR(160),""))),0)),$AQ17="Devis 2",(IFERROR(VALUE(TRIM(SUBSTITUTE(AK17,CHAR(160),""))),0)),$AQ17="Devis 3",(IFERROR(VALUE(TRIM(SUBSTITUTE(AN17,CHAR(160),""))),0))),0))*(IFERROR(VALUE(TRIM(SUBSTITUTE($Z17,CHAR(160),""))),0))=0,"",(IFERROR(_xlfn.IFS($AQ17="Devis 1",(IFERROR(VALUE(TRIM(SUBSTITUTE(AH17,CHAR(160),""))),0)),$AQ17="Devis 2",(IFERROR(VALUE(TRIM(SUBSTITUTE(AK17,CHAR(160),""))),0)),$AQ17="Devis 3",(IFERROR(VALUE(TRIM(SUBSTITUTE(AN17,CHAR(160),""))),0))),0))*(IFERROR(VALUE(TRIM(SUBSTITUTE($Z17,CHAR(160),""))),0))))</f>
        <v/>
      </c>
      <c r="AW17" s="67" t="str" cm="1">
        <f t="array" ref="AW17">IF($Z17="","",IF((IFERROR(_xlfn.IFS(TRIM(SUBSTITUTE($AQ17,CHAR(160),""))="Devis 1", IFERROR(VALUE(TRIM(SUBSTITUTE(AI17,CHAR(160),""))),0),TRIM(SUBSTITUTE($AQ17,CHAR(160),""))="Devis 2", IFERROR(VALUE(TRIM(SUBSTITUTE(AL17,CHAR(160),""))),0),TRIM(SUBSTITUTE($AQ17,CHAR(160),""))="Devis 3", IFERROR(VALUE(TRIM(SUBSTITUTE(AO17,CHAR(160),""))),0)),0) * IFERROR(VALUE(TRIM(SUBSTITUTE($Z17,CHAR(160),""))),0)) = 0,IF(AV17&lt;&gt;"",0,""),(IFERROR(_xlfn.IFS(TRIM(SUBSTITUTE($AQ17,CHAR(160),""))="Devis 1", IFERROR(VALUE(TRIM(SUBSTITUTE(AI17,CHAR(160),""))),0),TRIM(SUBSTITUTE($AQ17,CHAR(160),""))="Devis 2", IFERROR(VALUE(TRIM(SUBSTITUTE(AL17,CHAR(160),""))),0),TRIM(SUBSTITUTE($AQ17,CHAR(160),""))="Devis 3", IFERROR(VALUE(TRIM(SUBSTITUTE(AO17,CHAR(160),""))),0)),0) * IFERROR(VALUE(TRIM(SUBSTITUTE($Z17,CHAR(160),""))),0))))</f>
        <v/>
      </c>
      <c r="AX17" s="67" t="str" cm="1">
        <f t="array" ref="AX17">IF($Z17="","",IF(IFERROR(_xlfn.IFS($AQ17="Devis 1",IFERROR(VALUE(TRIM(SUBSTITUTE(AJ17,CHAR(160),""))),0),$AQ17="Devis 2",IFERROR(VALUE(TRIM(SUBSTITUTE(AM17,CHAR(160),""))),0),$AQ17="Devis 3",IFERROR(VALUE(TRIM(SUBSTITUTE(AP17,CHAR(160),""))),0)),0)*IFERROR(VALUE(TRIM(SUBSTITUTE($Z17,CHAR(160),""))),0)=0,"",IFERROR(_xlfn.IFS($AQ17="Devis 1",IFERROR(VALUE(TRIM(SUBSTITUTE(AJ17,CHAR(160),""))),0),$AQ17="Devis 2",IFERROR(VALUE(TRIM(SUBSTITUTE(AM17,CHAR(160),""))),0),$AQ17="Devis 3",IFERROR(VALUE(TRIM(SUBSTITUTE(AP17,CHAR(160),""))),0)),0)*IFERROR(VALUE(TRIM(SUBSTITUTE($Z17,CHAR(160),""))),0)))</f>
        <v/>
      </c>
      <c r="AY17" s="488"/>
      <c r="AZ17" s="10" t="str" cm="1">
        <f t="array" ref="AZ17">IF(OR(AX17="",AU17="",AV17="",AS17="",AW17="",AT17=""),"",_xlfn.IFS((IFERROR(VALUE(TRIM(SUBSTITUTE(AX17,CHAR(160),""))),0))&gt;(IFERROR(VALUE(TRIM(SUBSTITUTE(AU17,CHAR(160),""))),0)),"KO : Le montant retenu TTC est supérieur au montant raisonnable TTC. Merci de revoir la ligne de dépense ou plafonner son montant.",(IFERROR(VALUE(TRIM(SUBSTITUTE(AV17,CHAR(160),""))),0))&gt;(IFERROR(VALUE(TRIM(SUBSTITUTE(AS17,CHAR(160),""))),0)),"Attention : Le montant retenu HT est supérieur au montant HT raisonnable. Merci de revoir la ligne de dépense, plafonner son montant, ou justifier la reventillation HT / TVA.",(IFERROR(VALUE(TRIM(SUBSTITUTE(AW17,CHAR(160),""))),0))&gt;(IFERROR(VALUE(TRIM(SUBSTITUTE(AT17,CHAR(160),""))),0)),"Attention : Le montant TVA retenu est supérieur au montant TVA raisonnable. Merci de revoir la ligne de dépense, plafonner son montant, ou justifier la reventillation HT / TVA.",(IFERROR(VALUE(TRIM(SUBSTITUTE(AX17,CHAR(160),""))),0))=0,"",(IFERROR(VALUE(TRIM(SUBSTITUTE(AU17,CHAR(160),""))),0))=(IFERROR(VALUE(TRIM(SUBSTITUTE(AX17,CHAR(160),""))),0)),"OK",(IFERROR(VALUE(TRIM(SUBSTITUTE(AU17,CHAR(160),""))),0))&gt;(IFERROR(VALUE(TRIM(SUBSTITUTE(AX17,CHAR(160),""))),0))," OK : Montant instruit inférieur au montant raisonnable.",TRUE,""))</f>
        <v/>
      </c>
      <c r="BA17" s="160" t="str" cm="1">
        <f t="array" ref="BA17">IF(OR(AX17="",W17="",AV17="",U17="",AW17="",V17=""),"",_xlfn.IFS((IFERROR(VALUE(TRIM(SUBSTITUTE(AX17,CHAR(160),""))),0))&gt;(IFERROR(VALUE(TRIM(SUBSTITUTE(W17,CHAR(160),""))),0)),"KO : Le montant retenu TTC est supérieur au montant présenté TTC. Merci de revoir la ligne de dépense ou plafonner son montant.",(IFERROR(VALUE(TRIM(SUBSTITUTE(AV17,CHAR(160),""))),0))&gt;(IFERROR(VALUE(TRIM(SUBSTITUTE(U17,CHAR(160),""))),0)),"Attention : Le montant retenu HT est supérieur au montant HT présenté. Merci de revoir la ligne de dépense,plafonner son montant,ou justifier la reventillation HT/TVA.",(IFERROR(VALUE(TRIM(SUBSTITUTE(AW17,CHAR(160),""))),0))&gt;(IFERROR(VALUE(TRIM(SUBSTITUTE(V17,CHAR(160),""))),0)),"Attention : Le montant TVA retenu est supérieur au montant TVA présenté. Merci de revoir la ligne de dépense,plafonner son montant,ou justifier la reventillation HT/TVA.",(IFERROR(VALUE(TRIM(SUBSTITUTE(AX17,CHAR(160),""))),0))=0,"Attention : montant présenté entièrement écarté",(IFERROR(VALUE(TRIM(SUBSTITUTE(W17,CHAR(160),""))),0))=0,"",(IFERROR(VALUE(TRIM(SUBSTITUTE(AX17,CHAR(160),""))),0))=(IFERROR(VALUE(TRIM(SUBSTITUTE(W17,CHAR(160),""))),0)),"OK",(IFERROR(VALUE(TRIM(SUBSTITUTE(AX17,CHAR(160),""))),0))&lt;(IFERROR(VALUE(TRIM(SUBSTITUTE(W17,CHAR(160),""))),0)),"Attention : montant présenté partiellement écarté",TRUE,""))</f>
        <v/>
      </c>
      <c r="BB17" s="45" t="str">
        <f t="shared" si="16"/>
        <v/>
      </c>
      <c r="BC17" s="45" t="str">
        <f t="shared" si="17"/>
        <v/>
      </c>
      <c r="BD17" s="15" t="str">
        <f t="shared" si="18"/>
        <v/>
      </c>
      <c r="BE17" s="46"/>
    </row>
    <row r="18" spans="1:57" ht="15" customHeight="1">
      <c r="A18" s="64">
        <v>9</v>
      </c>
      <c r="B18" s="4"/>
      <c r="C18" s="8"/>
      <c r="D18" s="4"/>
      <c r="E18" s="4"/>
      <c r="F18" s="4"/>
      <c r="G18" s="4"/>
      <c r="H18" s="12"/>
      <c r="I18" s="4"/>
      <c r="J18" s="111"/>
      <c r="K18" s="117"/>
      <c r="L18" s="5"/>
      <c r="M18" s="36" t="str">
        <f t="shared" si="0"/>
        <v/>
      </c>
      <c r="N18" s="6"/>
      <c r="O18" s="5"/>
      <c r="P18" s="36" t="str">
        <f t="shared" si="1"/>
        <v/>
      </c>
      <c r="Q18" s="7"/>
      <c r="R18" s="5"/>
      <c r="S18" s="118" t="str">
        <f t="shared" si="2"/>
        <v/>
      </c>
      <c r="T18" s="127"/>
      <c r="U18" s="126" t="str" cm="1">
        <f t="array" ref="U18">IF((_xlfn.IFS(TRIM(SUBSTITUTE(T18,CHAR(160),""))="Devis 1",IFERROR(VALUE(TRIM(SUBSTITUTE(K18,CHAR(160),""))),0),TRIM(SUBSTITUTE(T18,CHAR(160),""))="Devis 2",IFERROR(VALUE(TRIM(SUBSTITUTE(N18,CHAR(160),""))),0),TRIM(SUBSTITUTE(T18,CHAR(160),""))="Devis 3",IFERROR(VALUE(TRIM(SUBSTITUTE(Q18,CHAR(160),""))),0),TRUE,0)*IFERROR(VALUE(TRIM(SUBSTITUTE(C18,CHAR(160),""))),0))=0,"",_xlfn.IFS(TRIM(SUBSTITUTE(T18,CHAR(160),""))="Devis 1",IFERROR(VALUE(TRIM(SUBSTITUTE(K18,CHAR(160),""))),0),TRIM(SUBSTITUTE(T18,CHAR(160),""))="Devis 2",IFERROR(VALUE(TRIM(SUBSTITUTE(N18,CHAR(160),""))),0),TRIM(SUBSTITUTE(T18,CHAR(160),""))="Devis 3",IFERROR(VALUE(TRIM(SUBSTITUTE(Q18,CHAR(160),""))),0),TRUE,0)*IFERROR(VALUE(TRIM(SUBSTITUTE(C18,CHAR(160),""))),0))</f>
        <v/>
      </c>
      <c r="V18" s="66" t="str" cm="1">
        <f t="array" ref="V18">IF(_xlfn.IFS(TRIM(SUBSTITUTE(T18,CHAR(160),""))="Devis 1",IFERROR(VALUE(TRIM(SUBSTITUTE(L18,CHAR(160),""))),0),TRIM(SUBSTITUTE(T18,CHAR(160),""))="Devis 2",IFERROR(VALUE(TRIM(SUBSTITUTE(O18,CHAR(160),""))),0),TRIM(SUBSTITUTE(T18,CHAR(160),""))="Devis 3",IFERROR(VALUE(TRIM(SUBSTITUTE(R18,CHAR(160),""))),0),TRUE,0)*IFERROR(VALUE(TRIM(SUBSTITUTE(C18,CHAR(160),""))),0)=0,IF(U18&lt;&gt;"",0,""),_xlfn.IFS(TRIM(SUBSTITUTE(T18,CHAR(160),""))="Devis 1",IFERROR(VALUE(TRIM(SUBSTITUTE(L18,CHAR(160),""))),0),TRIM(SUBSTITUTE(T18,CHAR(160),""))="Devis 2",IFERROR(VALUE(TRIM(SUBSTITUTE(O18,CHAR(160),""))),0),TRIM(SUBSTITUTE(T18,CHAR(160),""))="Devis 3",IFERROR(VALUE(TRIM(SUBSTITUTE(R18,CHAR(160),""))),0),TRUE,0)*IFERROR(VALUE(TRIM(SUBSTITUTE(C18,CHAR(160),""))),0))</f>
        <v/>
      </c>
      <c r="W18" s="129" t="str">
        <f t="shared" si="3"/>
        <v/>
      </c>
      <c r="X18" s="130"/>
      <c r="Y18" s="37" t="str">
        <f t="shared" si="19"/>
        <v/>
      </c>
      <c r="Z18" s="38" t="str">
        <f t="shared" si="20"/>
        <v/>
      </c>
      <c r="AA18" s="11" t="str">
        <f t="shared" si="21"/>
        <v/>
      </c>
      <c r="AB18" s="11" t="str">
        <f t="shared" si="22"/>
        <v/>
      </c>
      <c r="AC18" s="11" t="str">
        <f t="shared" si="23"/>
        <v/>
      </c>
      <c r="AD18" s="11" t="str">
        <f t="shared" si="24"/>
        <v/>
      </c>
      <c r="AE18" s="39" t="str">
        <f t="shared" si="25"/>
        <v/>
      </c>
      <c r="AF18" s="11" t="str">
        <f t="shared" si="26"/>
        <v/>
      </c>
      <c r="AG18" s="40" t="str">
        <f t="shared" si="27"/>
        <v/>
      </c>
      <c r="AH18" s="41" t="str">
        <f t="shared" si="28"/>
        <v/>
      </c>
      <c r="AI18" s="14" t="str">
        <f t="shared" si="29"/>
        <v/>
      </c>
      <c r="AJ18" s="36" t="str">
        <f t="shared" si="5"/>
        <v/>
      </c>
      <c r="AK18" s="42" t="str">
        <f t="shared" si="6"/>
        <v/>
      </c>
      <c r="AL18" s="14" t="str">
        <f t="shared" si="7"/>
        <v/>
      </c>
      <c r="AM18" s="36" t="str">
        <f t="shared" si="8"/>
        <v/>
      </c>
      <c r="AN18" s="43" t="str">
        <f t="shared" si="9"/>
        <v/>
      </c>
      <c r="AO18" s="14" t="str">
        <f t="shared" si="10"/>
        <v/>
      </c>
      <c r="AP18" s="44" t="str">
        <f t="shared" si="11"/>
        <v/>
      </c>
      <c r="AQ18" s="37" t="str">
        <f t="shared" si="12"/>
        <v/>
      </c>
      <c r="AR18" s="487"/>
      <c r="AS18" s="45" t="str">
        <f t="shared" si="13"/>
        <v/>
      </c>
      <c r="AT18" s="45" t="str">
        <f t="shared" si="14"/>
        <v/>
      </c>
      <c r="AU18" s="45" t="str">
        <f t="shared" si="15"/>
        <v/>
      </c>
      <c r="AV18" s="67" t="str" cm="1">
        <f t="array" ref="AV18">IF($Z18="","",IF((IFERROR(_xlfn.IFS($AQ18="Devis 1",(IFERROR(VALUE(TRIM(SUBSTITUTE(AH18,CHAR(160),""))),0)),$AQ18="Devis 2",(IFERROR(VALUE(TRIM(SUBSTITUTE(AK18,CHAR(160),""))),0)),$AQ18="Devis 3",(IFERROR(VALUE(TRIM(SUBSTITUTE(AN18,CHAR(160),""))),0))),0))*(IFERROR(VALUE(TRIM(SUBSTITUTE($Z18,CHAR(160),""))),0))=0,"",(IFERROR(_xlfn.IFS($AQ18="Devis 1",(IFERROR(VALUE(TRIM(SUBSTITUTE(AH18,CHAR(160),""))),0)),$AQ18="Devis 2",(IFERROR(VALUE(TRIM(SUBSTITUTE(AK18,CHAR(160),""))),0)),$AQ18="Devis 3",(IFERROR(VALUE(TRIM(SUBSTITUTE(AN18,CHAR(160),""))),0))),0))*(IFERROR(VALUE(TRIM(SUBSTITUTE($Z18,CHAR(160),""))),0))))</f>
        <v/>
      </c>
      <c r="AW18" s="67" t="str" cm="1">
        <f t="array" ref="AW18">IF($Z18="","",IF((IFERROR(_xlfn.IFS(TRIM(SUBSTITUTE($AQ18,CHAR(160),""))="Devis 1", IFERROR(VALUE(TRIM(SUBSTITUTE(AI18,CHAR(160),""))),0),TRIM(SUBSTITUTE($AQ18,CHAR(160),""))="Devis 2", IFERROR(VALUE(TRIM(SUBSTITUTE(AL18,CHAR(160),""))),0),TRIM(SUBSTITUTE($AQ18,CHAR(160),""))="Devis 3", IFERROR(VALUE(TRIM(SUBSTITUTE(AO18,CHAR(160),""))),0)),0) * IFERROR(VALUE(TRIM(SUBSTITUTE($Z18,CHAR(160),""))),0)) = 0,IF(AV18&lt;&gt;"",0,""),(IFERROR(_xlfn.IFS(TRIM(SUBSTITUTE($AQ18,CHAR(160),""))="Devis 1", IFERROR(VALUE(TRIM(SUBSTITUTE(AI18,CHAR(160),""))),0),TRIM(SUBSTITUTE($AQ18,CHAR(160),""))="Devis 2", IFERROR(VALUE(TRIM(SUBSTITUTE(AL18,CHAR(160),""))),0),TRIM(SUBSTITUTE($AQ18,CHAR(160),""))="Devis 3", IFERROR(VALUE(TRIM(SUBSTITUTE(AO18,CHAR(160),""))),0)),0) * IFERROR(VALUE(TRIM(SUBSTITUTE($Z18,CHAR(160),""))),0))))</f>
        <v/>
      </c>
      <c r="AX18" s="67" t="str" cm="1">
        <f t="array" ref="AX18">IF($Z18="","",IF(IFERROR(_xlfn.IFS($AQ18="Devis 1",IFERROR(VALUE(TRIM(SUBSTITUTE(AJ18,CHAR(160),""))),0),$AQ18="Devis 2",IFERROR(VALUE(TRIM(SUBSTITUTE(AM18,CHAR(160),""))),0),$AQ18="Devis 3",IFERROR(VALUE(TRIM(SUBSTITUTE(AP18,CHAR(160),""))),0)),0)*IFERROR(VALUE(TRIM(SUBSTITUTE($Z18,CHAR(160),""))),0)=0,"",IFERROR(_xlfn.IFS($AQ18="Devis 1",IFERROR(VALUE(TRIM(SUBSTITUTE(AJ18,CHAR(160),""))),0),$AQ18="Devis 2",IFERROR(VALUE(TRIM(SUBSTITUTE(AM18,CHAR(160),""))),0),$AQ18="Devis 3",IFERROR(VALUE(TRIM(SUBSTITUTE(AP18,CHAR(160),""))),0)),0)*IFERROR(VALUE(TRIM(SUBSTITUTE($Z18,CHAR(160),""))),0)))</f>
        <v/>
      </c>
      <c r="AY18" s="488"/>
      <c r="AZ18" s="10" t="str" cm="1">
        <f t="array" ref="AZ18">IF(OR(AX18="",AU18="",AV18="",AS18="",AW18="",AT18=""),"",_xlfn.IFS((IFERROR(VALUE(TRIM(SUBSTITUTE(AX18,CHAR(160),""))),0))&gt;(IFERROR(VALUE(TRIM(SUBSTITUTE(AU18,CHAR(160),""))),0)),"KO : Le montant retenu TTC est supérieur au montant raisonnable TTC. Merci de revoir la ligne de dépense ou plafonner son montant.",(IFERROR(VALUE(TRIM(SUBSTITUTE(AV18,CHAR(160),""))),0))&gt;(IFERROR(VALUE(TRIM(SUBSTITUTE(AS18,CHAR(160),""))),0)),"Attention : Le montant retenu HT est supérieur au montant HT raisonnable. Merci de revoir la ligne de dépense, plafonner son montant, ou justifier la reventillation HT / TVA.",(IFERROR(VALUE(TRIM(SUBSTITUTE(AW18,CHAR(160),""))),0))&gt;(IFERROR(VALUE(TRIM(SUBSTITUTE(AT18,CHAR(160),""))),0)),"Attention : Le montant TVA retenu est supérieur au montant TVA raisonnable. Merci de revoir la ligne de dépense, plafonner son montant, ou justifier la reventillation HT / TVA.",(IFERROR(VALUE(TRIM(SUBSTITUTE(AX18,CHAR(160),""))),0))=0,"",(IFERROR(VALUE(TRIM(SUBSTITUTE(AU18,CHAR(160),""))),0))=(IFERROR(VALUE(TRIM(SUBSTITUTE(AX18,CHAR(160),""))),0)),"OK",(IFERROR(VALUE(TRIM(SUBSTITUTE(AU18,CHAR(160),""))),0))&gt;(IFERROR(VALUE(TRIM(SUBSTITUTE(AX18,CHAR(160),""))),0))," OK : Montant instruit inférieur au montant raisonnable.",TRUE,""))</f>
        <v/>
      </c>
      <c r="BA18" s="160" t="str" cm="1">
        <f t="array" ref="BA18">IF(OR(AX18="",W18="",AV18="",U18="",AW18="",V18=""),"",_xlfn.IFS((IFERROR(VALUE(TRIM(SUBSTITUTE(AX18,CHAR(160),""))),0))&gt;(IFERROR(VALUE(TRIM(SUBSTITUTE(W18,CHAR(160),""))),0)),"KO : Le montant retenu TTC est supérieur au montant présenté TTC. Merci de revoir la ligne de dépense ou plafonner son montant.",(IFERROR(VALUE(TRIM(SUBSTITUTE(AV18,CHAR(160),""))),0))&gt;(IFERROR(VALUE(TRIM(SUBSTITUTE(U18,CHAR(160),""))),0)),"Attention : Le montant retenu HT est supérieur au montant HT présenté. Merci de revoir la ligne de dépense,plafonner son montant,ou justifier la reventillation HT/TVA.",(IFERROR(VALUE(TRIM(SUBSTITUTE(AW18,CHAR(160),""))),0))&gt;(IFERROR(VALUE(TRIM(SUBSTITUTE(V18,CHAR(160),""))),0)),"Attention : Le montant TVA retenu est supérieur au montant TVA présenté. Merci de revoir la ligne de dépense,plafonner son montant,ou justifier la reventillation HT/TVA.",(IFERROR(VALUE(TRIM(SUBSTITUTE(AX18,CHAR(160),""))),0))=0,"Attention : montant présenté entièrement écarté",(IFERROR(VALUE(TRIM(SUBSTITUTE(W18,CHAR(160),""))),0))=0,"",(IFERROR(VALUE(TRIM(SUBSTITUTE(AX18,CHAR(160),""))),0))=(IFERROR(VALUE(TRIM(SUBSTITUTE(W18,CHAR(160),""))),0)),"OK",(IFERROR(VALUE(TRIM(SUBSTITUTE(AX18,CHAR(160),""))),0))&lt;(IFERROR(VALUE(TRIM(SUBSTITUTE(W18,CHAR(160),""))),0)),"Attention : montant présenté partiellement écarté",TRUE,""))</f>
        <v/>
      </c>
      <c r="BB18" s="45" t="str">
        <f t="shared" si="16"/>
        <v/>
      </c>
      <c r="BC18" s="45" t="str">
        <f t="shared" si="17"/>
        <v/>
      </c>
      <c r="BD18" s="15" t="str">
        <f t="shared" si="18"/>
        <v/>
      </c>
      <c r="BE18" s="46"/>
    </row>
    <row r="19" spans="1:57" ht="15" customHeight="1">
      <c r="A19" s="64">
        <v>10</v>
      </c>
      <c r="B19" s="4"/>
      <c r="C19" s="8"/>
      <c r="D19" s="4"/>
      <c r="E19" s="4"/>
      <c r="F19" s="4"/>
      <c r="G19" s="4"/>
      <c r="H19" s="12"/>
      <c r="I19" s="4"/>
      <c r="J19" s="111"/>
      <c r="K19" s="117"/>
      <c r="L19" s="5"/>
      <c r="M19" s="36" t="str">
        <f t="shared" si="0"/>
        <v/>
      </c>
      <c r="N19" s="6"/>
      <c r="O19" s="5"/>
      <c r="P19" s="36" t="str">
        <f t="shared" si="1"/>
        <v/>
      </c>
      <c r="Q19" s="7"/>
      <c r="R19" s="5"/>
      <c r="S19" s="118" t="str">
        <f t="shared" si="2"/>
        <v/>
      </c>
      <c r="T19" s="127"/>
      <c r="U19" s="126" t="str" cm="1">
        <f t="array" ref="U19">IF((_xlfn.IFS(TRIM(SUBSTITUTE(T19,CHAR(160),""))="Devis 1",IFERROR(VALUE(TRIM(SUBSTITUTE(K19,CHAR(160),""))),0),TRIM(SUBSTITUTE(T19,CHAR(160),""))="Devis 2",IFERROR(VALUE(TRIM(SUBSTITUTE(N19,CHAR(160),""))),0),TRIM(SUBSTITUTE(T19,CHAR(160),""))="Devis 3",IFERROR(VALUE(TRIM(SUBSTITUTE(Q19,CHAR(160),""))),0),TRUE,0)*IFERROR(VALUE(TRIM(SUBSTITUTE(C19,CHAR(160),""))),0))=0,"",_xlfn.IFS(TRIM(SUBSTITUTE(T19,CHAR(160),""))="Devis 1",IFERROR(VALUE(TRIM(SUBSTITUTE(K19,CHAR(160),""))),0),TRIM(SUBSTITUTE(T19,CHAR(160),""))="Devis 2",IFERROR(VALUE(TRIM(SUBSTITUTE(N19,CHAR(160),""))),0),TRIM(SUBSTITUTE(T19,CHAR(160),""))="Devis 3",IFERROR(VALUE(TRIM(SUBSTITUTE(Q19,CHAR(160),""))),0),TRUE,0)*IFERROR(VALUE(TRIM(SUBSTITUTE(C19,CHAR(160),""))),0))</f>
        <v/>
      </c>
      <c r="V19" s="66" t="str" cm="1">
        <f t="array" ref="V19">IF(_xlfn.IFS(TRIM(SUBSTITUTE(T19,CHAR(160),""))="Devis 1",IFERROR(VALUE(TRIM(SUBSTITUTE(L19,CHAR(160),""))),0),TRIM(SUBSTITUTE(T19,CHAR(160),""))="Devis 2",IFERROR(VALUE(TRIM(SUBSTITUTE(O19,CHAR(160),""))),0),TRIM(SUBSTITUTE(T19,CHAR(160),""))="Devis 3",IFERROR(VALUE(TRIM(SUBSTITUTE(R19,CHAR(160),""))),0),TRUE,0)*IFERROR(VALUE(TRIM(SUBSTITUTE(C19,CHAR(160),""))),0)=0,IF(U19&lt;&gt;"",0,""),_xlfn.IFS(TRIM(SUBSTITUTE(T19,CHAR(160),""))="Devis 1",IFERROR(VALUE(TRIM(SUBSTITUTE(L19,CHAR(160),""))),0),TRIM(SUBSTITUTE(T19,CHAR(160),""))="Devis 2",IFERROR(VALUE(TRIM(SUBSTITUTE(O19,CHAR(160),""))),0),TRIM(SUBSTITUTE(T19,CHAR(160),""))="Devis 3",IFERROR(VALUE(TRIM(SUBSTITUTE(R19,CHAR(160),""))),0),TRUE,0)*IFERROR(VALUE(TRIM(SUBSTITUTE(C19,CHAR(160),""))),0))</f>
        <v/>
      </c>
      <c r="W19" s="129" t="str">
        <f t="shared" si="3"/>
        <v/>
      </c>
      <c r="X19" s="130"/>
      <c r="Y19" s="37" t="str">
        <f t="shared" si="19"/>
        <v/>
      </c>
      <c r="Z19" s="38" t="str">
        <f t="shared" si="20"/>
        <v/>
      </c>
      <c r="AA19" s="11" t="str">
        <f t="shared" si="21"/>
        <v/>
      </c>
      <c r="AB19" s="11" t="str">
        <f t="shared" si="22"/>
        <v/>
      </c>
      <c r="AC19" s="11" t="str">
        <f t="shared" si="23"/>
        <v/>
      </c>
      <c r="AD19" s="11" t="str">
        <f t="shared" si="24"/>
        <v/>
      </c>
      <c r="AE19" s="39" t="str">
        <f t="shared" si="25"/>
        <v/>
      </c>
      <c r="AF19" s="11" t="str">
        <f t="shared" si="26"/>
        <v/>
      </c>
      <c r="AG19" s="40" t="str">
        <f t="shared" si="27"/>
        <v/>
      </c>
      <c r="AH19" s="41" t="str">
        <f t="shared" si="28"/>
        <v/>
      </c>
      <c r="AI19" s="14" t="str">
        <f t="shared" si="29"/>
        <v/>
      </c>
      <c r="AJ19" s="36" t="str">
        <f t="shared" si="5"/>
        <v/>
      </c>
      <c r="AK19" s="42" t="str">
        <f t="shared" si="6"/>
        <v/>
      </c>
      <c r="AL19" s="14" t="str">
        <f t="shared" si="7"/>
        <v/>
      </c>
      <c r="AM19" s="36" t="str">
        <f t="shared" si="8"/>
        <v/>
      </c>
      <c r="AN19" s="43" t="str">
        <f t="shared" si="9"/>
        <v/>
      </c>
      <c r="AO19" s="14" t="str">
        <f t="shared" si="10"/>
        <v/>
      </c>
      <c r="AP19" s="44" t="str">
        <f t="shared" si="11"/>
        <v/>
      </c>
      <c r="AQ19" s="37" t="str">
        <f t="shared" si="12"/>
        <v/>
      </c>
      <c r="AR19" s="487"/>
      <c r="AS19" s="45" t="str">
        <f t="shared" si="13"/>
        <v/>
      </c>
      <c r="AT19" s="45" t="str">
        <f t="shared" si="14"/>
        <v/>
      </c>
      <c r="AU19" s="45" t="str">
        <f t="shared" si="15"/>
        <v/>
      </c>
      <c r="AV19" s="67" t="str" cm="1">
        <f t="array" ref="AV19">IF($Z19="","",IF((IFERROR(_xlfn.IFS($AQ19="Devis 1",(IFERROR(VALUE(TRIM(SUBSTITUTE(AH19,CHAR(160),""))),0)),$AQ19="Devis 2",(IFERROR(VALUE(TRIM(SUBSTITUTE(AK19,CHAR(160),""))),0)),$AQ19="Devis 3",(IFERROR(VALUE(TRIM(SUBSTITUTE(AN19,CHAR(160),""))),0))),0))*(IFERROR(VALUE(TRIM(SUBSTITUTE($Z19,CHAR(160),""))),0))=0,"",(IFERROR(_xlfn.IFS($AQ19="Devis 1",(IFERROR(VALUE(TRIM(SUBSTITUTE(AH19,CHAR(160),""))),0)),$AQ19="Devis 2",(IFERROR(VALUE(TRIM(SUBSTITUTE(AK19,CHAR(160),""))),0)),$AQ19="Devis 3",(IFERROR(VALUE(TRIM(SUBSTITUTE(AN19,CHAR(160),""))),0))),0))*(IFERROR(VALUE(TRIM(SUBSTITUTE($Z19,CHAR(160),""))),0))))</f>
        <v/>
      </c>
      <c r="AW19" s="67" t="str" cm="1">
        <f t="array" ref="AW19">IF($Z19="","",IF((IFERROR(_xlfn.IFS(TRIM(SUBSTITUTE($AQ19,CHAR(160),""))="Devis 1", IFERROR(VALUE(TRIM(SUBSTITUTE(AI19,CHAR(160),""))),0),TRIM(SUBSTITUTE($AQ19,CHAR(160),""))="Devis 2", IFERROR(VALUE(TRIM(SUBSTITUTE(AL19,CHAR(160),""))),0),TRIM(SUBSTITUTE($AQ19,CHAR(160),""))="Devis 3", IFERROR(VALUE(TRIM(SUBSTITUTE(AO19,CHAR(160),""))),0)),0) * IFERROR(VALUE(TRIM(SUBSTITUTE($Z19,CHAR(160),""))),0)) = 0,IF(AV19&lt;&gt;"",0,""),(IFERROR(_xlfn.IFS(TRIM(SUBSTITUTE($AQ19,CHAR(160),""))="Devis 1", IFERROR(VALUE(TRIM(SUBSTITUTE(AI19,CHAR(160),""))),0),TRIM(SUBSTITUTE($AQ19,CHAR(160),""))="Devis 2", IFERROR(VALUE(TRIM(SUBSTITUTE(AL19,CHAR(160),""))),0),TRIM(SUBSTITUTE($AQ19,CHAR(160),""))="Devis 3", IFERROR(VALUE(TRIM(SUBSTITUTE(AO19,CHAR(160),""))),0)),0) * IFERROR(VALUE(TRIM(SUBSTITUTE($Z19,CHAR(160),""))),0))))</f>
        <v/>
      </c>
      <c r="AX19" s="67" t="str" cm="1">
        <f t="array" ref="AX19">IF($Z19="","",IF(IFERROR(_xlfn.IFS($AQ19="Devis 1",IFERROR(VALUE(TRIM(SUBSTITUTE(AJ19,CHAR(160),""))),0),$AQ19="Devis 2",IFERROR(VALUE(TRIM(SUBSTITUTE(AM19,CHAR(160),""))),0),$AQ19="Devis 3",IFERROR(VALUE(TRIM(SUBSTITUTE(AP19,CHAR(160),""))),0)),0)*IFERROR(VALUE(TRIM(SUBSTITUTE($Z19,CHAR(160),""))),0)=0,"",IFERROR(_xlfn.IFS($AQ19="Devis 1",IFERROR(VALUE(TRIM(SUBSTITUTE(AJ19,CHAR(160),""))),0),$AQ19="Devis 2",IFERROR(VALUE(TRIM(SUBSTITUTE(AM19,CHAR(160),""))),0),$AQ19="Devis 3",IFERROR(VALUE(TRIM(SUBSTITUTE(AP19,CHAR(160),""))),0)),0)*IFERROR(VALUE(TRIM(SUBSTITUTE($Z19,CHAR(160),""))),0)))</f>
        <v/>
      </c>
      <c r="AY19" s="488"/>
      <c r="AZ19" s="10" t="str" cm="1">
        <f t="array" ref="AZ19">IF(OR(AX19="",AU19="",AV19="",AS19="",AW19="",AT19=""),"",_xlfn.IFS((IFERROR(VALUE(TRIM(SUBSTITUTE(AX19,CHAR(160),""))),0))&gt;(IFERROR(VALUE(TRIM(SUBSTITUTE(AU19,CHAR(160),""))),0)),"KO : Le montant retenu TTC est supérieur au montant raisonnable TTC. Merci de revoir la ligne de dépense ou plafonner son montant.",(IFERROR(VALUE(TRIM(SUBSTITUTE(AV19,CHAR(160),""))),0))&gt;(IFERROR(VALUE(TRIM(SUBSTITUTE(AS19,CHAR(160),""))),0)),"Attention : Le montant retenu HT est supérieur au montant HT raisonnable. Merci de revoir la ligne de dépense, plafonner son montant, ou justifier la reventillation HT / TVA.",(IFERROR(VALUE(TRIM(SUBSTITUTE(AW19,CHAR(160),""))),0))&gt;(IFERROR(VALUE(TRIM(SUBSTITUTE(AT19,CHAR(160),""))),0)),"Attention : Le montant TVA retenu est supérieur au montant TVA raisonnable. Merci de revoir la ligne de dépense, plafonner son montant, ou justifier la reventillation HT / TVA.",(IFERROR(VALUE(TRIM(SUBSTITUTE(AX19,CHAR(160),""))),0))=0,"",(IFERROR(VALUE(TRIM(SUBSTITUTE(AU19,CHAR(160),""))),0))=(IFERROR(VALUE(TRIM(SUBSTITUTE(AX19,CHAR(160),""))),0)),"OK",(IFERROR(VALUE(TRIM(SUBSTITUTE(AU19,CHAR(160),""))),0))&gt;(IFERROR(VALUE(TRIM(SUBSTITUTE(AX19,CHAR(160),""))),0))," OK : Montant instruit inférieur au montant raisonnable.",TRUE,""))</f>
        <v/>
      </c>
      <c r="BA19" s="160" t="str" cm="1">
        <f t="array" ref="BA19">IF(OR(AX19="",W19="",AV19="",U19="",AW19="",V19=""),"",_xlfn.IFS((IFERROR(VALUE(TRIM(SUBSTITUTE(AX19,CHAR(160),""))),0))&gt;(IFERROR(VALUE(TRIM(SUBSTITUTE(W19,CHAR(160),""))),0)),"KO : Le montant retenu TTC est supérieur au montant présenté TTC. Merci de revoir la ligne de dépense ou plafonner son montant.",(IFERROR(VALUE(TRIM(SUBSTITUTE(AV19,CHAR(160),""))),0))&gt;(IFERROR(VALUE(TRIM(SUBSTITUTE(U19,CHAR(160),""))),0)),"Attention : Le montant retenu HT est supérieur au montant HT présenté. Merci de revoir la ligne de dépense,plafonner son montant,ou justifier la reventillation HT/TVA.",(IFERROR(VALUE(TRIM(SUBSTITUTE(AW19,CHAR(160),""))),0))&gt;(IFERROR(VALUE(TRIM(SUBSTITUTE(V19,CHAR(160),""))),0)),"Attention : Le montant TVA retenu est supérieur au montant TVA présenté. Merci de revoir la ligne de dépense,plafonner son montant,ou justifier la reventillation HT/TVA.",(IFERROR(VALUE(TRIM(SUBSTITUTE(AX19,CHAR(160),""))),0))=0,"Attention : montant présenté entièrement écarté",(IFERROR(VALUE(TRIM(SUBSTITUTE(W19,CHAR(160),""))),0))=0,"",(IFERROR(VALUE(TRIM(SUBSTITUTE(AX19,CHAR(160),""))),0))=(IFERROR(VALUE(TRIM(SUBSTITUTE(W19,CHAR(160),""))),0)),"OK",(IFERROR(VALUE(TRIM(SUBSTITUTE(AX19,CHAR(160),""))),0))&lt;(IFERROR(VALUE(TRIM(SUBSTITUTE(W19,CHAR(160),""))),0)),"Attention : montant présenté partiellement écarté",TRUE,""))</f>
        <v/>
      </c>
      <c r="BB19" s="45" t="str">
        <f t="shared" si="16"/>
        <v/>
      </c>
      <c r="BC19" s="45" t="str">
        <f t="shared" si="17"/>
        <v/>
      </c>
      <c r="BD19" s="15" t="str">
        <f t="shared" si="18"/>
        <v/>
      </c>
      <c r="BE19" s="46"/>
    </row>
    <row r="20" spans="1:57" ht="15" customHeight="1">
      <c r="A20" s="64">
        <v>11</v>
      </c>
      <c r="B20" s="4"/>
      <c r="C20" s="8"/>
      <c r="D20" s="4"/>
      <c r="E20" s="4"/>
      <c r="F20" s="4"/>
      <c r="G20" s="4"/>
      <c r="H20" s="12"/>
      <c r="I20" s="4"/>
      <c r="J20" s="111"/>
      <c r="K20" s="117"/>
      <c r="L20" s="5"/>
      <c r="M20" s="36" t="str">
        <f t="shared" si="0"/>
        <v/>
      </c>
      <c r="N20" s="6"/>
      <c r="O20" s="5"/>
      <c r="P20" s="36" t="str">
        <f t="shared" si="1"/>
        <v/>
      </c>
      <c r="Q20" s="7"/>
      <c r="R20" s="5"/>
      <c r="S20" s="118" t="str">
        <f t="shared" si="2"/>
        <v/>
      </c>
      <c r="T20" s="127"/>
      <c r="U20" s="126" t="str" cm="1">
        <f t="array" ref="U20">IF((_xlfn.IFS(TRIM(SUBSTITUTE(T20,CHAR(160),""))="Devis 1",IFERROR(VALUE(TRIM(SUBSTITUTE(K20,CHAR(160),""))),0),TRIM(SUBSTITUTE(T20,CHAR(160),""))="Devis 2",IFERROR(VALUE(TRIM(SUBSTITUTE(N20,CHAR(160),""))),0),TRIM(SUBSTITUTE(T20,CHAR(160),""))="Devis 3",IFERROR(VALUE(TRIM(SUBSTITUTE(Q20,CHAR(160),""))),0),TRUE,0)*IFERROR(VALUE(TRIM(SUBSTITUTE(C20,CHAR(160),""))),0))=0,"",_xlfn.IFS(TRIM(SUBSTITUTE(T20,CHAR(160),""))="Devis 1",IFERROR(VALUE(TRIM(SUBSTITUTE(K20,CHAR(160),""))),0),TRIM(SUBSTITUTE(T20,CHAR(160),""))="Devis 2",IFERROR(VALUE(TRIM(SUBSTITUTE(N20,CHAR(160),""))),0),TRIM(SUBSTITUTE(T20,CHAR(160),""))="Devis 3",IFERROR(VALUE(TRIM(SUBSTITUTE(Q20,CHAR(160),""))),0),TRUE,0)*IFERROR(VALUE(TRIM(SUBSTITUTE(C20,CHAR(160),""))),0))</f>
        <v/>
      </c>
      <c r="V20" s="66" t="str" cm="1">
        <f t="array" ref="V20">IF(_xlfn.IFS(TRIM(SUBSTITUTE(T20,CHAR(160),""))="Devis 1",IFERROR(VALUE(TRIM(SUBSTITUTE(L20,CHAR(160),""))),0),TRIM(SUBSTITUTE(T20,CHAR(160),""))="Devis 2",IFERROR(VALUE(TRIM(SUBSTITUTE(O20,CHAR(160),""))),0),TRIM(SUBSTITUTE(T20,CHAR(160),""))="Devis 3",IFERROR(VALUE(TRIM(SUBSTITUTE(R20,CHAR(160),""))),0),TRUE,0)*IFERROR(VALUE(TRIM(SUBSTITUTE(C20,CHAR(160),""))),0)=0,IF(U20&lt;&gt;"",0,""),_xlfn.IFS(TRIM(SUBSTITUTE(T20,CHAR(160),""))="Devis 1",IFERROR(VALUE(TRIM(SUBSTITUTE(L20,CHAR(160),""))),0),TRIM(SUBSTITUTE(T20,CHAR(160),""))="Devis 2",IFERROR(VALUE(TRIM(SUBSTITUTE(O20,CHAR(160),""))),0),TRIM(SUBSTITUTE(T20,CHAR(160),""))="Devis 3",IFERROR(VALUE(TRIM(SUBSTITUTE(R20,CHAR(160),""))),0),TRUE,0)*IFERROR(VALUE(TRIM(SUBSTITUTE(C20,CHAR(160),""))),0))</f>
        <v/>
      </c>
      <c r="W20" s="129" t="str">
        <f t="shared" si="3"/>
        <v/>
      </c>
      <c r="X20" s="130"/>
      <c r="Y20" s="37" t="str">
        <f t="shared" si="19"/>
        <v/>
      </c>
      <c r="Z20" s="38" t="str">
        <f t="shared" si="20"/>
        <v/>
      </c>
      <c r="AA20" s="11" t="str">
        <f t="shared" si="21"/>
        <v/>
      </c>
      <c r="AB20" s="11" t="str">
        <f t="shared" si="22"/>
        <v/>
      </c>
      <c r="AC20" s="11" t="str">
        <f t="shared" si="23"/>
        <v/>
      </c>
      <c r="AD20" s="11" t="str">
        <f t="shared" si="24"/>
        <v/>
      </c>
      <c r="AE20" s="39" t="str">
        <f t="shared" si="25"/>
        <v/>
      </c>
      <c r="AF20" s="11" t="str">
        <f t="shared" si="26"/>
        <v/>
      </c>
      <c r="AG20" s="40" t="str">
        <f t="shared" si="27"/>
        <v/>
      </c>
      <c r="AH20" s="41" t="str">
        <f t="shared" si="28"/>
        <v/>
      </c>
      <c r="AI20" s="14" t="str">
        <f t="shared" si="29"/>
        <v/>
      </c>
      <c r="AJ20" s="36" t="str">
        <f t="shared" si="5"/>
        <v/>
      </c>
      <c r="AK20" s="42" t="str">
        <f t="shared" si="6"/>
        <v/>
      </c>
      <c r="AL20" s="14" t="str">
        <f t="shared" si="7"/>
        <v/>
      </c>
      <c r="AM20" s="36" t="str">
        <f t="shared" si="8"/>
        <v/>
      </c>
      <c r="AN20" s="43" t="str">
        <f t="shared" si="9"/>
        <v/>
      </c>
      <c r="AO20" s="14" t="str">
        <f t="shared" si="10"/>
        <v/>
      </c>
      <c r="AP20" s="44" t="str">
        <f t="shared" si="11"/>
        <v/>
      </c>
      <c r="AQ20" s="37" t="str">
        <f t="shared" si="12"/>
        <v/>
      </c>
      <c r="AR20" s="487"/>
      <c r="AS20" s="45" t="str">
        <f t="shared" si="13"/>
        <v/>
      </c>
      <c r="AT20" s="45" t="str">
        <f t="shared" si="14"/>
        <v/>
      </c>
      <c r="AU20" s="45" t="str">
        <f t="shared" si="15"/>
        <v/>
      </c>
      <c r="AV20" s="67" t="str" cm="1">
        <f t="array" ref="AV20">IF($Z20="","",IF((IFERROR(_xlfn.IFS($AQ20="Devis 1",(IFERROR(VALUE(TRIM(SUBSTITUTE(AH20,CHAR(160),""))),0)),$AQ20="Devis 2",(IFERROR(VALUE(TRIM(SUBSTITUTE(AK20,CHAR(160),""))),0)),$AQ20="Devis 3",(IFERROR(VALUE(TRIM(SUBSTITUTE(AN20,CHAR(160),""))),0))),0))*(IFERROR(VALUE(TRIM(SUBSTITUTE($Z20,CHAR(160),""))),0))=0,"",(IFERROR(_xlfn.IFS($AQ20="Devis 1",(IFERROR(VALUE(TRIM(SUBSTITUTE(AH20,CHAR(160),""))),0)),$AQ20="Devis 2",(IFERROR(VALUE(TRIM(SUBSTITUTE(AK20,CHAR(160),""))),0)),$AQ20="Devis 3",(IFERROR(VALUE(TRIM(SUBSTITUTE(AN20,CHAR(160),""))),0))),0))*(IFERROR(VALUE(TRIM(SUBSTITUTE($Z20,CHAR(160),""))),0))))</f>
        <v/>
      </c>
      <c r="AW20" s="67" t="str" cm="1">
        <f t="array" ref="AW20">IF($Z20="","",IF((IFERROR(_xlfn.IFS(TRIM(SUBSTITUTE($AQ20,CHAR(160),""))="Devis 1", IFERROR(VALUE(TRIM(SUBSTITUTE(AI20,CHAR(160),""))),0),TRIM(SUBSTITUTE($AQ20,CHAR(160),""))="Devis 2", IFERROR(VALUE(TRIM(SUBSTITUTE(AL20,CHAR(160),""))),0),TRIM(SUBSTITUTE($AQ20,CHAR(160),""))="Devis 3", IFERROR(VALUE(TRIM(SUBSTITUTE(AO20,CHAR(160),""))),0)),0) * IFERROR(VALUE(TRIM(SUBSTITUTE($Z20,CHAR(160),""))),0)) = 0,IF(AV20&lt;&gt;"",0,""),(IFERROR(_xlfn.IFS(TRIM(SUBSTITUTE($AQ20,CHAR(160),""))="Devis 1", IFERROR(VALUE(TRIM(SUBSTITUTE(AI20,CHAR(160),""))),0),TRIM(SUBSTITUTE($AQ20,CHAR(160),""))="Devis 2", IFERROR(VALUE(TRIM(SUBSTITUTE(AL20,CHAR(160),""))),0),TRIM(SUBSTITUTE($AQ20,CHAR(160),""))="Devis 3", IFERROR(VALUE(TRIM(SUBSTITUTE(AO20,CHAR(160),""))),0)),0) * IFERROR(VALUE(TRIM(SUBSTITUTE($Z20,CHAR(160),""))),0))))</f>
        <v/>
      </c>
      <c r="AX20" s="67" t="str" cm="1">
        <f t="array" ref="AX20">IF($Z20="","",IF(IFERROR(_xlfn.IFS($AQ20="Devis 1",IFERROR(VALUE(TRIM(SUBSTITUTE(AJ20,CHAR(160),""))),0),$AQ20="Devis 2",IFERROR(VALUE(TRIM(SUBSTITUTE(AM20,CHAR(160),""))),0),$AQ20="Devis 3",IFERROR(VALUE(TRIM(SUBSTITUTE(AP20,CHAR(160),""))),0)),0)*IFERROR(VALUE(TRIM(SUBSTITUTE($Z20,CHAR(160),""))),0)=0,"",IFERROR(_xlfn.IFS($AQ20="Devis 1",IFERROR(VALUE(TRIM(SUBSTITUTE(AJ20,CHAR(160),""))),0),$AQ20="Devis 2",IFERROR(VALUE(TRIM(SUBSTITUTE(AM20,CHAR(160),""))),0),$AQ20="Devis 3",IFERROR(VALUE(TRIM(SUBSTITUTE(AP20,CHAR(160),""))),0)),0)*IFERROR(VALUE(TRIM(SUBSTITUTE($Z20,CHAR(160),""))),0)))</f>
        <v/>
      </c>
      <c r="AY20" s="488"/>
      <c r="AZ20" s="10" t="str" cm="1">
        <f t="array" ref="AZ20">IF(OR(AX20="",AU20="",AV20="",AS20="",AW20="",AT20=""),"",_xlfn.IFS((IFERROR(VALUE(TRIM(SUBSTITUTE(AX20,CHAR(160),""))),0))&gt;(IFERROR(VALUE(TRIM(SUBSTITUTE(AU20,CHAR(160),""))),0)),"KO : Le montant retenu TTC est supérieur au montant raisonnable TTC. Merci de revoir la ligne de dépense ou plafonner son montant.",(IFERROR(VALUE(TRIM(SUBSTITUTE(AV20,CHAR(160),""))),0))&gt;(IFERROR(VALUE(TRIM(SUBSTITUTE(AS20,CHAR(160),""))),0)),"Attention : Le montant retenu HT est supérieur au montant HT raisonnable. Merci de revoir la ligne de dépense, plafonner son montant, ou justifier la reventillation HT / TVA.",(IFERROR(VALUE(TRIM(SUBSTITUTE(AW20,CHAR(160),""))),0))&gt;(IFERROR(VALUE(TRIM(SUBSTITUTE(AT20,CHAR(160),""))),0)),"Attention : Le montant TVA retenu est supérieur au montant TVA raisonnable. Merci de revoir la ligne de dépense, plafonner son montant, ou justifier la reventillation HT / TVA.",(IFERROR(VALUE(TRIM(SUBSTITUTE(AX20,CHAR(160),""))),0))=0,"",(IFERROR(VALUE(TRIM(SUBSTITUTE(AU20,CHAR(160),""))),0))=(IFERROR(VALUE(TRIM(SUBSTITUTE(AX20,CHAR(160),""))),0)),"OK",(IFERROR(VALUE(TRIM(SUBSTITUTE(AU20,CHAR(160),""))),0))&gt;(IFERROR(VALUE(TRIM(SUBSTITUTE(AX20,CHAR(160),""))),0))," OK : Montant instruit inférieur au montant raisonnable.",TRUE,""))</f>
        <v/>
      </c>
      <c r="BA20" s="160" t="str" cm="1">
        <f t="array" ref="BA20">IF(OR(AX20="",W20="",AV20="",U20="",AW20="",V20=""),"",_xlfn.IFS((IFERROR(VALUE(TRIM(SUBSTITUTE(AX20,CHAR(160),""))),0))&gt;(IFERROR(VALUE(TRIM(SUBSTITUTE(W20,CHAR(160),""))),0)),"KO : Le montant retenu TTC est supérieur au montant présenté TTC. Merci de revoir la ligne de dépense ou plafonner son montant.",(IFERROR(VALUE(TRIM(SUBSTITUTE(AV20,CHAR(160),""))),0))&gt;(IFERROR(VALUE(TRIM(SUBSTITUTE(U20,CHAR(160),""))),0)),"Attention : Le montant retenu HT est supérieur au montant HT présenté. Merci de revoir la ligne de dépense,plafonner son montant,ou justifier la reventillation HT/TVA.",(IFERROR(VALUE(TRIM(SUBSTITUTE(AW20,CHAR(160),""))),0))&gt;(IFERROR(VALUE(TRIM(SUBSTITUTE(V20,CHAR(160),""))),0)),"Attention : Le montant TVA retenu est supérieur au montant TVA présenté. Merci de revoir la ligne de dépense,plafonner son montant,ou justifier la reventillation HT/TVA.",(IFERROR(VALUE(TRIM(SUBSTITUTE(AX20,CHAR(160),""))),0))=0,"Attention : montant présenté entièrement écarté",(IFERROR(VALUE(TRIM(SUBSTITUTE(W20,CHAR(160),""))),0))=0,"",(IFERROR(VALUE(TRIM(SUBSTITUTE(AX20,CHAR(160),""))),0))=(IFERROR(VALUE(TRIM(SUBSTITUTE(W20,CHAR(160),""))),0)),"OK",(IFERROR(VALUE(TRIM(SUBSTITUTE(AX20,CHAR(160),""))),0))&lt;(IFERROR(VALUE(TRIM(SUBSTITUTE(W20,CHAR(160),""))),0)),"Attention : montant présenté partiellement écarté",TRUE,""))</f>
        <v/>
      </c>
      <c r="BB20" s="45" t="str">
        <f t="shared" si="16"/>
        <v/>
      </c>
      <c r="BC20" s="45" t="str">
        <f t="shared" si="17"/>
        <v/>
      </c>
      <c r="BD20" s="15" t="str">
        <f t="shared" si="18"/>
        <v/>
      </c>
      <c r="BE20" s="46"/>
    </row>
    <row r="21" spans="1:57" ht="15" customHeight="1">
      <c r="A21" s="64">
        <v>12</v>
      </c>
      <c r="B21" s="4"/>
      <c r="C21" s="8"/>
      <c r="D21" s="4"/>
      <c r="E21" s="4"/>
      <c r="F21" s="4"/>
      <c r="G21" s="4"/>
      <c r="H21" s="12"/>
      <c r="I21" s="4"/>
      <c r="J21" s="111"/>
      <c r="K21" s="117"/>
      <c r="L21" s="5"/>
      <c r="M21" s="36" t="str">
        <f t="shared" si="0"/>
        <v/>
      </c>
      <c r="N21" s="6"/>
      <c r="O21" s="5"/>
      <c r="P21" s="36" t="str">
        <f t="shared" si="1"/>
        <v/>
      </c>
      <c r="Q21" s="7"/>
      <c r="R21" s="5"/>
      <c r="S21" s="118" t="str">
        <f t="shared" si="2"/>
        <v/>
      </c>
      <c r="T21" s="127"/>
      <c r="U21" s="126" t="str" cm="1">
        <f t="array" ref="U21">IF((_xlfn.IFS(TRIM(SUBSTITUTE(T21,CHAR(160),""))="Devis 1",IFERROR(VALUE(TRIM(SUBSTITUTE(K21,CHAR(160),""))),0),TRIM(SUBSTITUTE(T21,CHAR(160),""))="Devis 2",IFERROR(VALUE(TRIM(SUBSTITUTE(N21,CHAR(160),""))),0),TRIM(SUBSTITUTE(T21,CHAR(160),""))="Devis 3",IFERROR(VALUE(TRIM(SUBSTITUTE(Q21,CHAR(160),""))),0),TRUE,0)*IFERROR(VALUE(TRIM(SUBSTITUTE(C21,CHAR(160),""))),0))=0,"",_xlfn.IFS(TRIM(SUBSTITUTE(T21,CHAR(160),""))="Devis 1",IFERROR(VALUE(TRIM(SUBSTITUTE(K21,CHAR(160),""))),0),TRIM(SUBSTITUTE(T21,CHAR(160),""))="Devis 2",IFERROR(VALUE(TRIM(SUBSTITUTE(N21,CHAR(160),""))),0),TRIM(SUBSTITUTE(T21,CHAR(160),""))="Devis 3",IFERROR(VALUE(TRIM(SUBSTITUTE(Q21,CHAR(160),""))),0),TRUE,0)*IFERROR(VALUE(TRIM(SUBSTITUTE(C21,CHAR(160),""))),0))</f>
        <v/>
      </c>
      <c r="V21" s="66" t="str" cm="1">
        <f t="array" ref="V21">IF(_xlfn.IFS(TRIM(SUBSTITUTE(T21,CHAR(160),""))="Devis 1",IFERROR(VALUE(TRIM(SUBSTITUTE(L21,CHAR(160),""))),0),TRIM(SUBSTITUTE(T21,CHAR(160),""))="Devis 2",IFERROR(VALUE(TRIM(SUBSTITUTE(O21,CHAR(160),""))),0),TRIM(SUBSTITUTE(T21,CHAR(160),""))="Devis 3",IFERROR(VALUE(TRIM(SUBSTITUTE(R21,CHAR(160),""))),0),TRUE,0)*IFERROR(VALUE(TRIM(SUBSTITUTE(C21,CHAR(160),""))),0)=0,IF(U21&lt;&gt;"",0,""),_xlfn.IFS(TRIM(SUBSTITUTE(T21,CHAR(160),""))="Devis 1",IFERROR(VALUE(TRIM(SUBSTITUTE(L21,CHAR(160),""))),0),TRIM(SUBSTITUTE(T21,CHAR(160),""))="Devis 2",IFERROR(VALUE(TRIM(SUBSTITUTE(O21,CHAR(160),""))),0),TRIM(SUBSTITUTE(T21,CHAR(160),""))="Devis 3",IFERROR(VALUE(TRIM(SUBSTITUTE(R21,CHAR(160),""))),0),TRUE,0)*IFERROR(VALUE(TRIM(SUBSTITUTE(C21,CHAR(160),""))),0))</f>
        <v/>
      </c>
      <c r="W21" s="129" t="str">
        <f t="shared" si="3"/>
        <v/>
      </c>
      <c r="X21" s="130"/>
      <c r="Y21" s="37" t="str">
        <f t="shared" si="19"/>
        <v/>
      </c>
      <c r="Z21" s="38" t="str">
        <f t="shared" si="20"/>
        <v/>
      </c>
      <c r="AA21" s="11" t="str">
        <f t="shared" si="21"/>
        <v/>
      </c>
      <c r="AB21" s="11" t="str">
        <f t="shared" si="22"/>
        <v/>
      </c>
      <c r="AC21" s="11" t="str">
        <f t="shared" si="23"/>
        <v/>
      </c>
      <c r="AD21" s="11" t="str">
        <f t="shared" si="24"/>
        <v/>
      </c>
      <c r="AE21" s="39" t="str">
        <f t="shared" si="25"/>
        <v/>
      </c>
      <c r="AF21" s="11" t="str">
        <f t="shared" si="26"/>
        <v/>
      </c>
      <c r="AG21" s="40" t="str">
        <f t="shared" si="27"/>
        <v/>
      </c>
      <c r="AH21" s="41" t="str">
        <f t="shared" si="28"/>
        <v/>
      </c>
      <c r="AI21" s="14" t="str">
        <f t="shared" si="29"/>
        <v/>
      </c>
      <c r="AJ21" s="36" t="str">
        <f t="shared" si="5"/>
        <v/>
      </c>
      <c r="AK21" s="42" t="str">
        <f t="shared" si="6"/>
        <v/>
      </c>
      <c r="AL21" s="14" t="str">
        <f t="shared" si="7"/>
        <v/>
      </c>
      <c r="AM21" s="36" t="str">
        <f t="shared" si="8"/>
        <v/>
      </c>
      <c r="AN21" s="43" t="str">
        <f t="shared" si="9"/>
        <v/>
      </c>
      <c r="AO21" s="14" t="str">
        <f t="shared" si="10"/>
        <v/>
      </c>
      <c r="AP21" s="44" t="str">
        <f t="shared" si="11"/>
        <v/>
      </c>
      <c r="AQ21" s="37" t="str">
        <f t="shared" si="12"/>
        <v/>
      </c>
      <c r="AR21" s="487"/>
      <c r="AS21" s="45" t="str">
        <f t="shared" si="13"/>
        <v/>
      </c>
      <c r="AT21" s="45" t="str">
        <f t="shared" si="14"/>
        <v/>
      </c>
      <c r="AU21" s="45" t="str">
        <f t="shared" si="15"/>
        <v/>
      </c>
      <c r="AV21" s="67" t="str" cm="1">
        <f t="array" ref="AV21">IF($Z21="","",IF((IFERROR(_xlfn.IFS($AQ21="Devis 1",(IFERROR(VALUE(TRIM(SUBSTITUTE(AH21,CHAR(160),""))),0)),$AQ21="Devis 2",(IFERROR(VALUE(TRIM(SUBSTITUTE(AK21,CHAR(160),""))),0)),$AQ21="Devis 3",(IFERROR(VALUE(TRIM(SUBSTITUTE(AN21,CHAR(160),""))),0))),0))*(IFERROR(VALUE(TRIM(SUBSTITUTE($Z21,CHAR(160),""))),0))=0,"",(IFERROR(_xlfn.IFS($AQ21="Devis 1",(IFERROR(VALUE(TRIM(SUBSTITUTE(AH21,CHAR(160),""))),0)),$AQ21="Devis 2",(IFERROR(VALUE(TRIM(SUBSTITUTE(AK21,CHAR(160),""))),0)),$AQ21="Devis 3",(IFERROR(VALUE(TRIM(SUBSTITUTE(AN21,CHAR(160),""))),0))),0))*(IFERROR(VALUE(TRIM(SUBSTITUTE($Z21,CHAR(160),""))),0))))</f>
        <v/>
      </c>
      <c r="AW21" s="67" t="str" cm="1">
        <f t="array" ref="AW21">IF($Z21="","",IF((IFERROR(_xlfn.IFS(TRIM(SUBSTITUTE($AQ21,CHAR(160),""))="Devis 1", IFERROR(VALUE(TRIM(SUBSTITUTE(AI21,CHAR(160),""))),0),TRIM(SUBSTITUTE($AQ21,CHAR(160),""))="Devis 2", IFERROR(VALUE(TRIM(SUBSTITUTE(AL21,CHAR(160),""))),0),TRIM(SUBSTITUTE($AQ21,CHAR(160),""))="Devis 3", IFERROR(VALUE(TRIM(SUBSTITUTE(AO21,CHAR(160),""))),0)),0) * IFERROR(VALUE(TRIM(SUBSTITUTE($Z21,CHAR(160),""))),0)) = 0,IF(AV21&lt;&gt;"",0,""),(IFERROR(_xlfn.IFS(TRIM(SUBSTITUTE($AQ21,CHAR(160),""))="Devis 1", IFERROR(VALUE(TRIM(SUBSTITUTE(AI21,CHAR(160),""))),0),TRIM(SUBSTITUTE($AQ21,CHAR(160),""))="Devis 2", IFERROR(VALUE(TRIM(SUBSTITUTE(AL21,CHAR(160),""))),0),TRIM(SUBSTITUTE($AQ21,CHAR(160),""))="Devis 3", IFERROR(VALUE(TRIM(SUBSTITUTE(AO21,CHAR(160),""))),0)),0) * IFERROR(VALUE(TRIM(SUBSTITUTE($Z21,CHAR(160),""))),0))))</f>
        <v/>
      </c>
      <c r="AX21" s="67" t="str" cm="1">
        <f t="array" ref="AX21">IF($Z21="","",IF(IFERROR(_xlfn.IFS($AQ21="Devis 1",IFERROR(VALUE(TRIM(SUBSTITUTE(AJ21,CHAR(160),""))),0),$AQ21="Devis 2",IFERROR(VALUE(TRIM(SUBSTITUTE(AM21,CHAR(160),""))),0),$AQ21="Devis 3",IFERROR(VALUE(TRIM(SUBSTITUTE(AP21,CHAR(160),""))),0)),0)*IFERROR(VALUE(TRIM(SUBSTITUTE($Z21,CHAR(160),""))),0)=0,"",IFERROR(_xlfn.IFS($AQ21="Devis 1",IFERROR(VALUE(TRIM(SUBSTITUTE(AJ21,CHAR(160),""))),0),$AQ21="Devis 2",IFERROR(VALUE(TRIM(SUBSTITUTE(AM21,CHAR(160),""))),0),$AQ21="Devis 3",IFERROR(VALUE(TRIM(SUBSTITUTE(AP21,CHAR(160),""))),0)),0)*IFERROR(VALUE(TRIM(SUBSTITUTE($Z21,CHAR(160),""))),0)))</f>
        <v/>
      </c>
      <c r="AY21" s="488"/>
      <c r="AZ21" s="10" t="str" cm="1">
        <f t="array" ref="AZ21">IF(OR(AX21="",AU21="",AV21="",AS21="",AW21="",AT21=""),"",_xlfn.IFS((IFERROR(VALUE(TRIM(SUBSTITUTE(AX21,CHAR(160),""))),0))&gt;(IFERROR(VALUE(TRIM(SUBSTITUTE(AU21,CHAR(160),""))),0)),"KO : Le montant retenu TTC est supérieur au montant raisonnable TTC. Merci de revoir la ligne de dépense ou plafonner son montant.",(IFERROR(VALUE(TRIM(SUBSTITUTE(AV21,CHAR(160),""))),0))&gt;(IFERROR(VALUE(TRIM(SUBSTITUTE(AS21,CHAR(160),""))),0)),"Attention : Le montant retenu HT est supérieur au montant HT raisonnable. Merci de revoir la ligne de dépense, plafonner son montant, ou justifier la reventillation HT / TVA.",(IFERROR(VALUE(TRIM(SUBSTITUTE(AW21,CHAR(160),""))),0))&gt;(IFERROR(VALUE(TRIM(SUBSTITUTE(AT21,CHAR(160),""))),0)),"Attention : Le montant TVA retenu est supérieur au montant TVA raisonnable. Merci de revoir la ligne de dépense, plafonner son montant, ou justifier la reventillation HT / TVA.",(IFERROR(VALUE(TRIM(SUBSTITUTE(AX21,CHAR(160),""))),0))=0,"",(IFERROR(VALUE(TRIM(SUBSTITUTE(AU21,CHAR(160),""))),0))=(IFERROR(VALUE(TRIM(SUBSTITUTE(AX21,CHAR(160),""))),0)),"OK",(IFERROR(VALUE(TRIM(SUBSTITUTE(AU21,CHAR(160),""))),0))&gt;(IFERROR(VALUE(TRIM(SUBSTITUTE(AX21,CHAR(160),""))),0))," OK : Montant instruit inférieur au montant raisonnable.",TRUE,""))</f>
        <v/>
      </c>
      <c r="BA21" s="160" t="str" cm="1">
        <f t="array" ref="BA21">IF(OR(AX21="",W21="",AV21="",U21="",AW21="",V21=""),"",_xlfn.IFS((IFERROR(VALUE(TRIM(SUBSTITUTE(AX21,CHAR(160),""))),0))&gt;(IFERROR(VALUE(TRIM(SUBSTITUTE(W21,CHAR(160),""))),0)),"KO : Le montant retenu TTC est supérieur au montant présenté TTC. Merci de revoir la ligne de dépense ou plafonner son montant.",(IFERROR(VALUE(TRIM(SUBSTITUTE(AV21,CHAR(160),""))),0))&gt;(IFERROR(VALUE(TRIM(SUBSTITUTE(U21,CHAR(160),""))),0)),"Attention : Le montant retenu HT est supérieur au montant HT présenté. Merci de revoir la ligne de dépense,plafonner son montant,ou justifier la reventillation HT/TVA.",(IFERROR(VALUE(TRIM(SUBSTITUTE(AW21,CHAR(160),""))),0))&gt;(IFERROR(VALUE(TRIM(SUBSTITUTE(V21,CHAR(160),""))),0)),"Attention : Le montant TVA retenu est supérieur au montant TVA présenté. Merci de revoir la ligne de dépense,plafonner son montant,ou justifier la reventillation HT/TVA.",(IFERROR(VALUE(TRIM(SUBSTITUTE(AX21,CHAR(160),""))),0))=0,"Attention : montant présenté entièrement écarté",(IFERROR(VALUE(TRIM(SUBSTITUTE(W21,CHAR(160),""))),0))=0,"",(IFERROR(VALUE(TRIM(SUBSTITUTE(AX21,CHAR(160),""))),0))=(IFERROR(VALUE(TRIM(SUBSTITUTE(W21,CHAR(160),""))),0)),"OK",(IFERROR(VALUE(TRIM(SUBSTITUTE(AX21,CHAR(160),""))),0))&lt;(IFERROR(VALUE(TRIM(SUBSTITUTE(W21,CHAR(160),""))),0)),"Attention : montant présenté partiellement écarté",TRUE,""))</f>
        <v/>
      </c>
      <c r="BB21" s="45" t="str">
        <f t="shared" si="16"/>
        <v/>
      </c>
      <c r="BC21" s="45" t="str">
        <f t="shared" si="17"/>
        <v/>
      </c>
      <c r="BD21" s="15" t="str">
        <f t="shared" si="18"/>
        <v/>
      </c>
      <c r="BE21" s="46"/>
    </row>
    <row r="22" spans="1:57" ht="15" customHeight="1">
      <c r="A22" s="64">
        <v>13</v>
      </c>
      <c r="B22" s="4"/>
      <c r="C22" s="8"/>
      <c r="D22" s="4"/>
      <c r="E22" s="4"/>
      <c r="F22" s="4"/>
      <c r="G22" s="4"/>
      <c r="H22" s="12"/>
      <c r="I22" s="4"/>
      <c r="J22" s="111"/>
      <c r="K22" s="117"/>
      <c r="L22" s="5"/>
      <c r="M22" s="36" t="str">
        <f t="shared" si="0"/>
        <v/>
      </c>
      <c r="N22" s="6"/>
      <c r="O22" s="5"/>
      <c r="P22" s="36" t="str">
        <f t="shared" si="1"/>
        <v/>
      </c>
      <c r="Q22" s="7"/>
      <c r="R22" s="5"/>
      <c r="S22" s="118" t="str">
        <f t="shared" si="2"/>
        <v/>
      </c>
      <c r="T22" s="127"/>
      <c r="U22" s="126" t="str" cm="1">
        <f t="array" ref="U22">IF((_xlfn.IFS(TRIM(SUBSTITUTE(T22,CHAR(160),""))="Devis 1",IFERROR(VALUE(TRIM(SUBSTITUTE(K22,CHAR(160),""))),0),TRIM(SUBSTITUTE(T22,CHAR(160),""))="Devis 2",IFERROR(VALUE(TRIM(SUBSTITUTE(N22,CHAR(160),""))),0),TRIM(SUBSTITUTE(T22,CHAR(160),""))="Devis 3",IFERROR(VALUE(TRIM(SUBSTITUTE(Q22,CHAR(160),""))),0),TRUE,0)*IFERROR(VALUE(TRIM(SUBSTITUTE(C22,CHAR(160),""))),0))=0,"",_xlfn.IFS(TRIM(SUBSTITUTE(T22,CHAR(160),""))="Devis 1",IFERROR(VALUE(TRIM(SUBSTITUTE(K22,CHAR(160),""))),0),TRIM(SUBSTITUTE(T22,CHAR(160),""))="Devis 2",IFERROR(VALUE(TRIM(SUBSTITUTE(N22,CHAR(160),""))),0),TRIM(SUBSTITUTE(T22,CHAR(160),""))="Devis 3",IFERROR(VALUE(TRIM(SUBSTITUTE(Q22,CHAR(160),""))),0),TRUE,0)*IFERROR(VALUE(TRIM(SUBSTITUTE(C22,CHAR(160),""))),0))</f>
        <v/>
      </c>
      <c r="V22" s="66" t="str" cm="1">
        <f t="array" ref="V22">IF(_xlfn.IFS(TRIM(SUBSTITUTE(T22,CHAR(160),""))="Devis 1",IFERROR(VALUE(TRIM(SUBSTITUTE(L22,CHAR(160),""))),0),TRIM(SUBSTITUTE(T22,CHAR(160),""))="Devis 2",IFERROR(VALUE(TRIM(SUBSTITUTE(O22,CHAR(160),""))),0),TRIM(SUBSTITUTE(T22,CHAR(160),""))="Devis 3",IFERROR(VALUE(TRIM(SUBSTITUTE(R22,CHAR(160),""))),0),TRUE,0)*IFERROR(VALUE(TRIM(SUBSTITUTE(C22,CHAR(160),""))),0)=0,IF(U22&lt;&gt;"",0,""),_xlfn.IFS(TRIM(SUBSTITUTE(T22,CHAR(160),""))="Devis 1",IFERROR(VALUE(TRIM(SUBSTITUTE(L22,CHAR(160),""))),0),TRIM(SUBSTITUTE(T22,CHAR(160),""))="Devis 2",IFERROR(VALUE(TRIM(SUBSTITUTE(O22,CHAR(160),""))),0),TRIM(SUBSTITUTE(T22,CHAR(160),""))="Devis 3",IFERROR(VALUE(TRIM(SUBSTITUTE(R22,CHAR(160),""))),0),TRUE,0)*IFERROR(VALUE(TRIM(SUBSTITUTE(C22,CHAR(160),""))),0))</f>
        <v/>
      </c>
      <c r="W22" s="129" t="str">
        <f t="shared" si="3"/>
        <v/>
      </c>
      <c r="X22" s="130"/>
      <c r="Y22" s="37" t="str">
        <f t="shared" si="19"/>
        <v/>
      </c>
      <c r="Z22" s="38" t="str">
        <f t="shared" si="20"/>
        <v/>
      </c>
      <c r="AA22" s="11" t="str">
        <f t="shared" si="21"/>
        <v/>
      </c>
      <c r="AB22" s="11" t="str">
        <f t="shared" si="22"/>
        <v/>
      </c>
      <c r="AC22" s="11" t="str">
        <f t="shared" si="23"/>
        <v/>
      </c>
      <c r="AD22" s="11" t="str">
        <f t="shared" si="24"/>
        <v/>
      </c>
      <c r="AE22" s="39" t="str">
        <f t="shared" si="25"/>
        <v/>
      </c>
      <c r="AF22" s="11" t="str">
        <f t="shared" si="26"/>
        <v/>
      </c>
      <c r="AG22" s="40" t="str">
        <f t="shared" si="27"/>
        <v/>
      </c>
      <c r="AH22" s="41" t="str">
        <f t="shared" si="28"/>
        <v/>
      </c>
      <c r="AI22" s="14" t="str">
        <f t="shared" si="29"/>
        <v/>
      </c>
      <c r="AJ22" s="36" t="str">
        <f t="shared" si="5"/>
        <v/>
      </c>
      <c r="AK22" s="42" t="str">
        <f t="shared" si="6"/>
        <v/>
      </c>
      <c r="AL22" s="14" t="str">
        <f t="shared" si="7"/>
        <v/>
      </c>
      <c r="AM22" s="36" t="str">
        <f t="shared" si="8"/>
        <v/>
      </c>
      <c r="AN22" s="43" t="str">
        <f t="shared" si="9"/>
        <v/>
      </c>
      <c r="AO22" s="14" t="str">
        <f t="shared" si="10"/>
        <v/>
      </c>
      <c r="AP22" s="44" t="str">
        <f t="shared" si="11"/>
        <v/>
      </c>
      <c r="AQ22" s="37" t="str">
        <f t="shared" si="12"/>
        <v/>
      </c>
      <c r="AR22" s="487"/>
      <c r="AS22" s="45" t="str">
        <f t="shared" si="13"/>
        <v/>
      </c>
      <c r="AT22" s="45" t="str">
        <f t="shared" si="14"/>
        <v/>
      </c>
      <c r="AU22" s="45" t="str">
        <f t="shared" si="15"/>
        <v/>
      </c>
      <c r="AV22" s="67" t="str" cm="1">
        <f t="array" ref="AV22">IF($Z22="","",IF((IFERROR(_xlfn.IFS($AQ22="Devis 1",(IFERROR(VALUE(TRIM(SUBSTITUTE(AH22,CHAR(160),""))),0)),$AQ22="Devis 2",(IFERROR(VALUE(TRIM(SUBSTITUTE(AK22,CHAR(160),""))),0)),$AQ22="Devis 3",(IFERROR(VALUE(TRIM(SUBSTITUTE(AN22,CHAR(160),""))),0))),0))*(IFERROR(VALUE(TRIM(SUBSTITUTE($Z22,CHAR(160),""))),0))=0,"",(IFERROR(_xlfn.IFS($AQ22="Devis 1",(IFERROR(VALUE(TRIM(SUBSTITUTE(AH22,CHAR(160),""))),0)),$AQ22="Devis 2",(IFERROR(VALUE(TRIM(SUBSTITUTE(AK22,CHAR(160),""))),0)),$AQ22="Devis 3",(IFERROR(VALUE(TRIM(SUBSTITUTE(AN22,CHAR(160),""))),0))),0))*(IFERROR(VALUE(TRIM(SUBSTITUTE($Z22,CHAR(160),""))),0))))</f>
        <v/>
      </c>
      <c r="AW22" s="67" t="str" cm="1">
        <f t="array" ref="AW22">IF($Z22="","",IF((IFERROR(_xlfn.IFS(TRIM(SUBSTITUTE($AQ22,CHAR(160),""))="Devis 1", IFERROR(VALUE(TRIM(SUBSTITUTE(AI22,CHAR(160),""))),0),TRIM(SUBSTITUTE($AQ22,CHAR(160),""))="Devis 2", IFERROR(VALUE(TRIM(SUBSTITUTE(AL22,CHAR(160),""))),0),TRIM(SUBSTITUTE($AQ22,CHAR(160),""))="Devis 3", IFERROR(VALUE(TRIM(SUBSTITUTE(AO22,CHAR(160),""))),0)),0) * IFERROR(VALUE(TRIM(SUBSTITUTE($Z22,CHAR(160),""))),0)) = 0,IF(AV22&lt;&gt;"",0,""),(IFERROR(_xlfn.IFS(TRIM(SUBSTITUTE($AQ22,CHAR(160),""))="Devis 1", IFERROR(VALUE(TRIM(SUBSTITUTE(AI22,CHAR(160),""))),0),TRIM(SUBSTITUTE($AQ22,CHAR(160),""))="Devis 2", IFERROR(VALUE(TRIM(SUBSTITUTE(AL22,CHAR(160),""))),0),TRIM(SUBSTITUTE($AQ22,CHAR(160),""))="Devis 3", IFERROR(VALUE(TRIM(SUBSTITUTE(AO22,CHAR(160),""))),0)),0) * IFERROR(VALUE(TRIM(SUBSTITUTE($Z22,CHAR(160),""))),0))))</f>
        <v/>
      </c>
      <c r="AX22" s="67" t="str" cm="1">
        <f t="array" ref="AX22">IF($Z22="","",IF(IFERROR(_xlfn.IFS($AQ22="Devis 1",IFERROR(VALUE(TRIM(SUBSTITUTE(AJ22,CHAR(160),""))),0),$AQ22="Devis 2",IFERROR(VALUE(TRIM(SUBSTITUTE(AM22,CHAR(160),""))),0),$AQ22="Devis 3",IFERROR(VALUE(TRIM(SUBSTITUTE(AP22,CHAR(160),""))),0)),0)*IFERROR(VALUE(TRIM(SUBSTITUTE($Z22,CHAR(160),""))),0)=0,"",IFERROR(_xlfn.IFS($AQ22="Devis 1",IFERROR(VALUE(TRIM(SUBSTITUTE(AJ22,CHAR(160),""))),0),$AQ22="Devis 2",IFERROR(VALUE(TRIM(SUBSTITUTE(AM22,CHAR(160),""))),0),$AQ22="Devis 3",IFERROR(VALUE(TRIM(SUBSTITUTE(AP22,CHAR(160),""))),0)),0)*IFERROR(VALUE(TRIM(SUBSTITUTE($Z22,CHAR(160),""))),0)))</f>
        <v/>
      </c>
      <c r="AY22" s="488"/>
      <c r="AZ22" s="10" t="str" cm="1">
        <f t="array" ref="AZ22">IF(OR(AX22="",AU22="",AV22="",AS22="",AW22="",AT22=""),"",_xlfn.IFS((IFERROR(VALUE(TRIM(SUBSTITUTE(AX22,CHAR(160),""))),0))&gt;(IFERROR(VALUE(TRIM(SUBSTITUTE(AU22,CHAR(160),""))),0)),"KO : Le montant retenu TTC est supérieur au montant raisonnable TTC. Merci de revoir la ligne de dépense ou plafonner son montant.",(IFERROR(VALUE(TRIM(SUBSTITUTE(AV22,CHAR(160),""))),0))&gt;(IFERROR(VALUE(TRIM(SUBSTITUTE(AS22,CHAR(160),""))),0)),"Attention : Le montant retenu HT est supérieur au montant HT raisonnable. Merci de revoir la ligne de dépense, plafonner son montant, ou justifier la reventillation HT / TVA.",(IFERROR(VALUE(TRIM(SUBSTITUTE(AW22,CHAR(160),""))),0))&gt;(IFERROR(VALUE(TRIM(SUBSTITUTE(AT22,CHAR(160),""))),0)),"Attention : Le montant TVA retenu est supérieur au montant TVA raisonnable. Merci de revoir la ligne de dépense, plafonner son montant, ou justifier la reventillation HT / TVA.",(IFERROR(VALUE(TRIM(SUBSTITUTE(AX22,CHAR(160),""))),0))=0,"",(IFERROR(VALUE(TRIM(SUBSTITUTE(AU22,CHAR(160),""))),0))=(IFERROR(VALUE(TRIM(SUBSTITUTE(AX22,CHAR(160),""))),0)),"OK",(IFERROR(VALUE(TRIM(SUBSTITUTE(AU22,CHAR(160),""))),0))&gt;(IFERROR(VALUE(TRIM(SUBSTITUTE(AX22,CHAR(160),""))),0))," OK : Montant instruit inférieur au montant raisonnable.",TRUE,""))</f>
        <v/>
      </c>
      <c r="BA22" s="160" t="str" cm="1">
        <f t="array" ref="BA22">IF(OR(AX22="",W22="",AV22="",U22="",AW22="",V22=""),"",_xlfn.IFS((IFERROR(VALUE(TRIM(SUBSTITUTE(AX22,CHAR(160),""))),0))&gt;(IFERROR(VALUE(TRIM(SUBSTITUTE(W22,CHAR(160),""))),0)),"KO : Le montant retenu TTC est supérieur au montant présenté TTC. Merci de revoir la ligne de dépense ou plafonner son montant.",(IFERROR(VALUE(TRIM(SUBSTITUTE(AV22,CHAR(160),""))),0))&gt;(IFERROR(VALUE(TRIM(SUBSTITUTE(U22,CHAR(160),""))),0)),"Attention : Le montant retenu HT est supérieur au montant HT présenté. Merci de revoir la ligne de dépense,plafonner son montant,ou justifier la reventillation HT/TVA.",(IFERROR(VALUE(TRIM(SUBSTITUTE(AW22,CHAR(160),""))),0))&gt;(IFERROR(VALUE(TRIM(SUBSTITUTE(V22,CHAR(160),""))),0)),"Attention : Le montant TVA retenu est supérieur au montant TVA présenté. Merci de revoir la ligne de dépense,plafonner son montant,ou justifier la reventillation HT/TVA.",(IFERROR(VALUE(TRIM(SUBSTITUTE(AX22,CHAR(160),""))),0))=0,"Attention : montant présenté entièrement écarté",(IFERROR(VALUE(TRIM(SUBSTITUTE(W22,CHAR(160),""))),0))=0,"",(IFERROR(VALUE(TRIM(SUBSTITUTE(AX22,CHAR(160),""))),0))=(IFERROR(VALUE(TRIM(SUBSTITUTE(W22,CHAR(160),""))),0)),"OK",(IFERROR(VALUE(TRIM(SUBSTITUTE(AX22,CHAR(160),""))),0))&lt;(IFERROR(VALUE(TRIM(SUBSTITUTE(W22,CHAR(160),""))),0)),"Attention : montant présenté partiellement écarté",TRUE,""))</f>
        <v/>
      </c>
      <c r="BB22" s="45" t="str">
        <f t="shared" si="16"/>
        <v/>
      </c>
      <c r="BC22" s="45" t="str">
        <f t="shared" si="17"/>
        <v/>
      </c>
      <c r="BD22" s="15" t="str">
        <f t="shared" si="18"/>
        <v/>
      </c>
      <c r="BE22" s="46"/>
    </row>
    <row r="23" spans="1:57" ht="15" customHeight="1">
      <c r="A23" s="64">
        <v>14</v>
      </c>
      <c r="B23" s="4"/>
      <c r="C23" s="8"/>
      <c r="D23" s="4"/>
      <c r="E23" s="4"/>
      <c r="F23" s="4"/>
      <c r="G23" s="4"/>
      <c r="H23" s="12"/>
      <c r="I23" s="4"/>
      <c r="J23" s="111"/>
      <c r="K23" s="117"/>
      <c r="L23" s="5"/>
      <c r="M23" s="36" t="str">
        <f t="shared" si="0"/>
        <v/>
      </c>
      <c r="N23" s="6"/>
      <c r="O23" s="5"/>
      <c r="P23" s="36" t="str">
        <f t="shared" si="1"/>
        <v/>
      </c>
      <c r="Q23" s="7"/>
      <c r="R23" s="5"/>
      <c r="S23" s="118" t="str">
        <f t="shared" si="2"/>
        <v/>
      </c>
      <c r="T23" s="127"/>
      <c r="U23" s="126" t="str" cm="1">
        <f t="array" ref="U23">IF((_xlfn.IFS(TRIM(SUBSTITUTE(T23,CHAR(160),""))="Devis 1",IFERROR(VALUE(TRIM(SUBSTITUTE(K23,CHAR(160),""))),0),TRIM(SUBSTITUTE(T23,CHAR(160),""))="Devis 2",IFERROR(VALUE(TRIM(SUBSTITUTE(N23,CHAR(160),""))),0),TRIM(SUBSTITUTE(T23,CHAR(160),""))="Devis 3",IFERROR(VALUE(TRIM(SUBSTITUTE(Q23,CHAR(160),""))),0),TRUE,0)*IFERROR(VALUE(TRIM(SUBSTITUTE(C23,CHAR(160),""))),0))=0,"",_xlfn.IFS(TRIM(SUBSTITUTE(T23,CHAR(160),""))="Devis 1",IFERROR(VALUE(TRIM(SUBSTITUTE(K23,CHAR(160),""))),0),TRIM(SUBSTITUTE(T23,CHAR(160),""))="Devis 2",IFERROR(VALUE(TRIM(SUBSTITUTE(N23,CHAR(160),""))),0),TRIM(SUBSTITUTE(T23,CHAR(160),""))="Devis 3",IFERROR(VALUE(TRIM(SUBSTITUTE(Q23,CHAR(160),""))),0),TRUE,0)*IFERROR(VALUE(TRIM(SUBSTITUTE(C23,CHAR(160),""))),0))</f>
        <v/>
      </c>
      <c r="V23" s="66" t="str" cm="1">
        <f t="array" ref="V23">IF(_xlfn.IFS(TRIM(SUBSTITUTE(T23,CHAR(160),""))="Devis 1",IFERROR(VALUE(TRIM(SUBSTITUTE(L23,CHAR(160),""))),0),TRIM(SUBSTITUTE(T23,CHAR(160),""))="Devis 2",IFERROR(VALUE(TRIM(SUBSTITUTE(O23,CHAR(160),""))),0),TRIM(SUBSTITUTE(T23,CHAR(160),""))="Devis 3",IFERROR(VALUE(TRIM(SUBSTITUTE(R23,CHAR(160),""))),0),TRUE,0)*IFERROR(VALUE(TRIM(SUBSTITUTE(C23,CHAR(160),""))),0)=0,IF(U23&lt;&gt;"",0,""),_xlfn.IFS(TRIM(SUBSTITUTE(T23,CHAR(160),""))="Devis 1",IFERROR(VALUE(TRIM(SUBSTITUTE(L23,CHAR(160),""))),0),TRIM(SUBSTITUTE(T23,CHAR(160),""))="Devis 2",IFERROR(VALUE(TRIM(SUBSTITUTE(O23,CHAR(160),""))),0),TRIM(SUBSTITUTE(T23,CHAR(160),""))="Devis 3",IFERROR(VALUE(TRIM(SUBSTITUTE(R23,CHAR(160),""))),0),TRUE,0)*IFERROR(VALUE(TRIM(SUBSTITUTE(C23,CHAR(160),""))),0))</f>
        <v/>
      </c>
      <c r="W23" s="129" t="str">
        <f t="shared" si="3"/>
        <v/>
      </c>
      <c r="X23" s="130"/>
      <c r="Y23" s="37" t="str">
        <f t="shared" si="19"/>
        <v/>
      </c>
      <c r="Z23" s="38" t="str">
        <f t="shared" si="20"/>
        <v/>
      </c>
      <c r="AA23" s="11" t="str">
        <f t="shared" si="21"/>
        <v/>
      </c>
      <c r="AB23" s="11" t="str">
        <f t="shared" si="22"/>
        <v/>
      </c>
      <c r="AC23" s="11" t="str">
        <f t="shared" si="23"/>
        <v/>
      </c>
      <c r="AD23" s="11" t="str">
        <f t="shared" si="24"/>
        <v/>
      </c>
      <c r="AE23" s="39" t="str">
        <f t="shared" si="25"/>
        <v/>
      </c>
      <c r="AF23" s="11" t="str">
        <f t="shared" si="26"/>
        <v/>
      </c>
      <c r="AG23" s="40" t="str">
        <f t="shared" si="27"/>
        <v/>
      </c>
      <c r="AH23" s="41" t="str">
        <f t="shared" si="28"/>
        <v/>
      </c>
      <c r="AI23" s="14" t="str">
        <f t="shared" si="29"/>
        <v/>
      </c>
      <c r="AJ23" s="36" t="str">
        <f t="shared" si="5"/>
        <v/>
      </c>
      <c r="AK23" s="42" t="str">
        <f t="shared" si="6"/>
        <v/>
      </c>
      <c r="AL23" s="14" t="str">
        <f t="shared" si="7"/>
        <v/>
      </c>
      <c r="AM23" s="36" t="str">
        <f t="shared" si="8"/>
        <v/>
      </c>
      <c r="AN23" s="43" t="str">
        <f t="shared" si="9"/>
        <v/>
      </c>
      <c r="AO23" s="14" t="str">
        <f t="shared" si="10"/>
        <v/>
      </c>
      <c r="AP23" s="44" t="str">
        <f t="shared" si="11"/>
        <v/>
      </c>
      <c r="AQ23" s="37" t="str">
        <f t="shared" si="12"/>
        <v/>
      </c>
      <c r="AR23" s="487"/>
      <c r="AS23" s="45" t="str">
        <f t="shared" si="13"/>
        <v/>
      </c>
      <c r="AT23" s="45" t="str">
        <f t="shared" si="14"/>
        <v/>
      </c>
      <c r="AU23" s="45" t="str">
        <f t="shared" si="15"/>
        <v/>
      </c>
      <c r="AV23" s="67" t="str" cm="1">
        <f t="array" ref="AV23">IF($Z23="","",IF((IFERROR(_xlfn.IFS($AQ23="Devis 1",(IFERROR(VALUE(TRIM(SUBSTITUTE(AH23,CHAR(160),""))),0)),$AQ23="Devis 2",(IFERROR(VALUE(TRIM(SUBSTITUTE(AK23,CHAR(160),""))),0)),$AQ23="Devis 3",(IFERROR(VALUE(TRIM(SUBSTITUTE(AN23,CHAR(160),""))),0))),0))*(IFERROR(VALUE(TRIM(SUBSTITUTE($Z23,CHAR(160),""))),0))=0,"",(IFERROR(_xlfn.IFS($AQ23="Devis 1",(IFERROR(VALUE(TRIM(SUBSTITUTE(AH23,CHAR(160),""))),0)),$AQ23="Devis 2",(IFERROR(VALUE(TRIM(SUBSTITUTE(AK23,CHAR(160),""))),0)),$AQ23="Devis 3",(IFERROR(VALUE(TRIM(SUBSTITUTE(AN23,CHAR(160),""))),0))),0))*(IFERROR(VALUE(TRIM(SUBSTITUTE($Z23,CHAR(160),""))),0))))</f>
        <v/>
      </c>
      <c r="AW23" s="67" t="str" cm="1">
        <f t="array" ref="AW23">IF($Z23="","",IF((IFERROR(_xlfn.IFS(TRIM(SUBSTITUTE($AQ23,CHAR(160),""))="Devis 1", IFERROR(VALUE(TRIM(SUBSTITUTE(AI23,CHAR(160),""))),0),TRIM(SUBSTITUTE($AQ23,CHAR(160),""))="Devis 2", IFERROR(VALUE(TRIM(SUBSTITUTE(AL23,CHAR(160),""))),0),TRIM(SUBSTITUTE($AQ23,CHAR(160),""))="Devis 3", IFERROR(VALUE(TRIM(SUBSTITUTE(AO23,CHAR(160),""))),0)),0) * IFERROR(VALUE(TRIM(SUBSTITUTE($Z23,CHAR(160),""))),0)) = 0,IF(AV23&lt;&gt;"",0,""),(IFERROR(_xlfn.IFS(TRIM(SUBSTITUTE($AQ23,CHAR(160),""))="Devis 1", IFERROR(VALUE(TRIM(SUBSTITUTE(AI23,CHAR(160),""))),0),TRIM(SUBSTITUTE($AQ23,CHAR(160),""))="Devis 2", IFERROR(VALUE(TRIM(SUBSTITUTE(AL23,CHAR(160),""))),0),TRIM(SUBSTITUTE($AQ23,CHAR(160),""))="Devis 3", IFERROR(VALUE(TRIM(SUBSTITUTE(AO23,CHAR(160),""))),0)),0) * IFERROR(VALUE(TRIM(SUBSTITUTE($Z23,CHAR(160),""))),0))))</f>
        <v/>
      </c>
      <c r="AX23" s="67" t="str" cm="1">
        <f t="array" ref="AX23">IF($Z23="","",IF(IFERROR(_xlfn.IFS($AQ23="Devis 1",IFERROR(VALUE(TRIM(SUBSTITUTE(AJ23,CHAR(160),""))),0),$AQ23="Devis 2",IFERROR(VALUE(TRIM(SUBSTITUTE(AM23,CHAR(160),""))),0),$AQ23="Devis 3",IFERROR(VALUE(TRIM(SUBSTITUTE(AP23,CHAR(160),""))),0)),0)*IFERROR(VALUE(TRIM(SUBSTITUTE($Z23,CHAR(160),""))),0)=0,"",IFERROR(_xlfn.IFS($AQ23="Devis 1",IFERROR(VALUE(TRIM(SUBSTITUTE(AJ23,CHAR(160),""))),0),$AQ23="Devis 2",IFERROR(VALUE(TRIM(SUBSTITUTE(AM23,CHAR(160),""))),0),$AQ23="Devis 3",IFERROR(VALUE(TRIM(SUBSTITUTE(AP23,CHAR(160),""))),0)),0)*IFERROR(VALUE(TRIM(SUBSTITUTE($Z23,CHAR(160),""))),0)))</f>
        <v/>
      </c>
      <c r="AY23" s="488"/>
      <c r="AZ23" s="10" t="str" cm="1">
        <f t="array" ref="AZ23">IF(OR(AX23="",AU23="",AV23="",AS23="",AW23="",AT23=""),"",_xlfn.IFS((IFERROR(VALUE(TRIM(SUBSTITUTE(AX23,CHAR(160),""))),0))&gt;(IFERROR(VALUE(TRIM(SUBSTITUTE(AU23,CHAR(160),""))),0)),"KO : Le montant retenu TTC est supérieur au montant raisonnable TTC. Merci de revoir la ligne de dépense ou plafonner son montant.",(IFERROR(VALUE(TRIM(SUBSTITUTE(AV23,CHAR(160),""))),0))&gt;(IFERROR(VALUE(TRIM(SUBSTITUTE(AS23,CHAR(160),""))),0)),"Attention : Le montant retenu HT est supérieur au montant HT raisonnable. Merci de revoir la ligne de dépense, plafonner son montant, ou justifier la reventillation HT / TVA.",(IFERROR(VALUE(TRIM(SUBSTITUTE(AW23,CHAR(160),""))),0))&gt;(IFERROR(VALUE(TRIM(SUBSTITUTE(AT23,CHAR(160),""))),0)),"Attention : Le montant TVA retenu est supérieur au montant TVA raisonnable. Merci de revoir la ligne de dépense, plafonner son montant, ou justifier la reventillation HT / TVA.",(IFERROR(VALUE(TRIM(SUBSTITUTE(AX23,CHAR(160),""))),0))=0,"",(IFERROR(VALUE(TRIM(SUBSTITUTE(AU23,CHAR(160),""))),0))=(IFERROR(VALUE(TRIM(SUBSTITUTE(AX23,CHAR(160),""))),0)),"OK",(IFERROR(VALUE(TRIM(SUBSTITUTE(AU23,CHAR(160),""))),0))&gt;(IFERROR(VALUE(TRIM(SUBSTITUTE(AX23,CHAR(160),""))),0))," OK : Montant instruit inférieur au montant raisonnable.",TRUE,""))</f>
        <v/>
      </c>
      <c r="BA23" s="160" t="str" cm="1">
        <f t="array" ref="BA23">IF(OR(AX23="",W23="",AV23="",U23="",AW23="",V23=""),"",_xlfn.IFS((IFERROR(VALUE(TRIM(SUBSTITUTE(AX23,CHAR(160),""))),0))&gt;(IFERROR(VALUE(TRIM(SUBSTITUTE(W23,CHAR(160),""))),0)),"KO : Le montant retenu TTC est supérieur au montant présenté TTC. Merci de revoir la ligne de dépense ou plafonner son montant.",(IFERROR(VALUE(TRIM(SUBSTITUTE(AV23,CHAR(160),""))),0))&gt;(IFERROR(VALUE(TRIM(SUBSTITUTE(U23,CHAR(160),""))),0)),"Attention : Le montant retenu HT est supérieur au montant HT présenté. Merci de revoir la ligne de dépense,plafonner son montant,ou justifier la reventillation HT/TVA.",(IFERROR(VALUE(TRIM(SUBSTITUTE(AW23,CHAR(160),""))),0))&gt;(IFERROR(VALUE(TRIM(SUBSTITUTE(V23,CHAR(160),""))),0)),"Attention : Le montant TVA retenu est supérieur au montant TVA présenté. Merci de revoir la ligne de dépense,plafonner son montant,ou justifier la reventillation HT/TVA.",(IFERROR(VALUE(TRIM(SUBSTITUTE(AX23,CHAR(160),""))),0))=0,"Attention : montant présenté entièrement écarté",(IFERROR(VALUE(TRIM(SUBSTITUTE(W23,CHAR(160),""))),0))=0,"",(IFERROR(VALUE(TRIM(SUBSTITUTE(AX23,CHAR(160),""))),0))=(IFERROR(VALUE(TRIM(SUBSTITUTE(W23,CHAR(160),""))),0)),"OK",(IFERROR(VALUE(TRIM(SUBSTITUTE(AX23,CHAR(160),""))),0))&lt;(IFERROR(VALUE(TRIM(SUBSTITUTE(W23,CHAR(160),""))),0)),"Attention : montant présenté partiellement écarté",TRUE,""))</f>
        <v/>
      </c>
      <c r="BB23" s="45" t="str">
        <f t="shared" si="16"/>
        <v/>
      </c>
      <c r="BC23" s="45" t="str">
        <f t="shared" si="17"/>
        <v/>
      </c>
      <c r="BD23" s="15" t="str">
        <f t="shared" si="18"/>
        <v/>
      </c>
      <c r="BE23" s="46"/>
    </row>
    <row r="24" spans="1:57" ht="15" customHeight="1">
      <c r="A24" s="64">
        <v>15</v>
      </c>
      <c r="B24" s="4"/>
      <c r="C24" s="8"/>
      <c r="D24" s="4"/>
      <c r="E24" s="4"/>
      <c r="F24" s="4"/>
      <c r="G24" s="4"/>
      <c r="H24" s="12"/>
      <c r="I24" s="4"/>
      <c r="J24" s="111"/>
      <c r="K24" s="117"/>
      <c r="L24" s="5"/>
      <c r="M24" s="36" t="str">
        <f t="shared" si="0"/>
        <v/>
      </c>
      <c r="N24" s="6"/>
      <c r="O24" s="5"/>
      <c r="P24" s="36" t="str">
        <f t="shared" si="1"/>
        <v/>
      </c>
      <c r="Q24" s="7"/>
      <c r="R24" s="5"/>
      <c r="S24" s="118" t="str">
        <f t="shared" si="2"/>
        <v/>
      </c>
      <c r="T24" s="127"/>
      <c r="U24" s="126" t="str" cm="1">
        <f t="array" ref="U24">IF((_xlfn.IFS(TRIM(SUBSTITUTE(T24,CHAR(160),""))="Devis 1",IFERROR(VALUE(TRIM(SUBSTITUTE(K24,CHAR(160),""))),0),TRIM(SUBSTITUTE(T24,CHAR(160),""))="Devis 2",IFERROR(VALUE(TRIM(SUBSTITUTE(N24,CHAR(160),""))),0),TRIM(SUBSTITUTE(T24,CHAR(160),""))="Devis 3",IFERROR(VALUE(TRIM(SUBSTITUTE(Q24,CHAR(160),""))),0),TRUE,0)*IFERROR(VALUE(TRIM(SUBSTITUTE(C24,CHAR(160),""))),0))=0,"",_xlfn.IFS(TRIM(SUBSTITUTE(T24,CHAR(160),""))="Devis 1",IFERROR(VALUE(TRIM(SUBSTITUTE(K24,CHAR(160),""))),0),TRIM(SUBSTITUTE(T24,CHAR(160),""))="Devis 2",IFERROR(VALUE(TRIM(SUBSTITUTE(N24,CHAR(160),""))),0),TRIM(SUBSTITUTE(T24,CHAR(160),""))="Devis 3",IFERROR(VALUE(TRIM(SUBSTITUTE(Q24,CHAR(160),""))),0),TRUE,0)*IFERROR(VALUE(TRIM(SUBSTITUTE(C24,CHAR(160),""))),0))</f>
        <v/>
      </c>
      <c r="V24" s="66" t="str" cm="1">
        <f t="array" ref="V24">IF(_xlfn.IFS(TRIM(SUBSTITUTE(T24,CHAR(160),""))="Devis 1",IFERROR(VALUE(TRIM(SUBSTITUTE(L24,CHAR(160),""))),0),TRIM(SUBSTITUTE(T24,CHAR(160),""))="Devis 2",IFERROR(VALUE(TRIM(SUBSTITUTE(O24,CHAR(160),""))),0),TRIM(SUBSTITUTE(T24,CHAR(160),""))="Devis 3",IFERROR(VALUE(TRIM(SUBSTITUTE(R24,CHAR(160),""))),0),TRUE,0)*IFERROR(VALUE(TRIM(SUBSTITUTE(C24,CHAR(160),""))),0)=0,IF(U24&lt;&gt;"",0,""),_xlfn.IFS(TRIM(SUBSTITUTE(T24,CHAR(160),""))="Devis 1",IFERROR(VALUE(TRIM(SUBSTITUTE(L24,CHAR(160),""))),0),TRIM(SUBSTITUTE(T24,CHAR(160),""))="Devis 2",IFERROR(VALUE(TRIM(SUBSTITUTE(O24,CHAR(160),""))),0),TRIM(SUBSTITUTE(T24,CHAR(160),""))="Devis 3",IFERROR(VALUE(TRIM(SUBSTITUTE(R24,CHAR(160),""))),0),TRUE,0)*IFERROR(VALUE(TRIM(SUBSTITUTE(C24,CHAR(160),""))),0))</f>
        <v/>
      </c>
      <c r="W24" s="129" t="str">
        <f t="shared" si="3"/>
        <v/>
      </c>
      <c r="X24" s="130"/>
      <c r="Y24" s="37" t="str">
        <f t="shared" si="19"/>
        <v/>
      </c>
      <c r="Z24" s="38" t="str">
        <f t="shared" si="20"/>
        <v/>
      </c>
      <c r="AA24" s="11" t="str">
        <f t="shared" si="21"/>
        <v/>
      </c>
      <c r="AB24" s="11" t="str">
        <f t="shared" si="22"/>
        <v/>
      </c>
      <c r="AC24" s="11" t="str">
        <f t="shared" si="23"/>
        <v/>
      </c>
      <c r="AD24" s="11" t="str">
        <f t="shared" si="24"/>
        <v/>
      </c>
      <c r="AE24" s="39" t="str">
        <f t="shared" si="25"/>
        <v/>
      </c>
      <c r="AF24" s="11" t="str">
        <f t="shared" si="26"/>
        <v/>
      </c>
      <c r="AG24" s="40" t="str">
        <f t="shared" si="27"/>
        <v/>
      </c>
      <c r="AH24" s="41" t="str">
        <f t="shared" si="28"/>
        <v/>
      </c>
      <c r="AI24" s="14" t="str">
        <f t="shared" si="29"/>
        <v/>
      </c>
      <c r="AJ24" s="36" t="str">
        <f t="shared" si="5"/>
        <v/>
      </c>
      <c r="AK24" s="42" t="str">
        <f t="shared" si="6"/>
        <v/>
      </c>
      <c r="AL24" s="14" t="str">
        <f t="shared" si="7"/>
        <v/>
      </c>
      <c r="AM24" s="36" t="str">
        <f t="shared" si="8"/>
        <v/>
      </c>
      <c r="AN24" s="43" t="str">
        <f t="shared" si="9"/>
        <v/>
      </c>
      <c r="AO24" s="14" t="str">
        <f t="shared" si="10"/>
        <v/>
      </c>
      <c r="AP24" s="44" t="str">
        <f t="shared" si="11"/>
        <v/>
      </c>
      <c r="AQ24" s="37" t="str">
        <f t="shared" si="12"/>
        <v/>
      </c>
      <c r="AR24" s="487"/>
      <c r="AS24" s="45" t="str">
        <f t="shared" si="13"/>
        <v/>
      </c>
      <c r="AT24" s="45" t="str">
        <f t="shared" si="14"/>
        <v/>
      </c>
      <c r="AU24" s="45" t="str">
        <f t="shared" si="15"/>
        <v/>
      </c>
      <c r="AV24" s="67" t="str" cm="1">
        <f t="array" ref="AV24">IF($Z24="","",IF((IFERROR(_xlfn.IFS($AQ24="Devis 1",(IFERROR(VALUE(TRIM(SUBSTITUTE(AH24,CHAR(160),""))),0)),$AQ24="Devis 2",(IFERROR(VALUE(TRIM(SUBSTITUTE(AK24,CHAR(160),""))),0)),$AQ24="Devis 3",(IFERROR(VALUE(TRIM(SUBSTITUTE(AN24,CHAR(160),""))),0))),0))*(IFERROR(VALUE(TRIM(SUBSTITUTE($Z24,CHAR(160),""))),0))=0,"",(IFERROR(_xlfn.IFS($AQ24="Devis 1",(IFERROR(VALUE(TRIM(SUBSTITUTE(AH24,CHAR(160),""))),0)),$AQ24="Devis 2",(IFERROR(VALUE(TRIM(SUBSTITUTE(AK24,CHAR(160),""))),0)),$AQ24="Devis 3",(IFERROR(VALUE(TRIM(SUBSTITUTE(AN24,CHAR(160),""))),0))),0))*(IFERROR(VALUE(TRIM(SUBSTITUTE($Z24,CHAR(160),""))),0))))</f>
        <v/>
      </c>
      <c r="AW24" s="67" t="str" cm="1">
        <f t="array" ref="AW24">IF($Z24="","",IF((IFERROR(_xlfn.IFS(TRIM(SUBSTITUTE($AQ24,CHAR(160),""))="Devis 1", IFERROR(VALUE(TRIM(SUBSTITUTE(AI24,CHAR(160),""))),0),TRIM(SUBSTITUTE($AQ24,CHAR(160),""))="Devis 2", IFERROR(VALUE(TRIM(SUBSTITUTE(AL24,CHAR(160),""))),0),TRIM(SUBSTITUTE($AQ24,CHAR(160),""))="Devis 3", IFERROR(VALUE(TRIM(SUBSTITUTE(AO24,CHAR(160),""))),0)),0) * IFERROR(VALUE(TRIM(SUBSTITUTE($Z24,CHAR(160),""))),0)) = 0,IF(AV24&lt;&gt;"",0,""),(IFERROR(_xlfn.IFS(TRIM(SUBSTITUTE($AQ24,CHAR(160),""))="Devis 1", IFERROR(VALUE(TRIM(SUBSTITUTE(AI24,CHAR(160),""))),0),TRIM(SUBSTITUTE($AQ24,CHAR(160),""))="Devis 2", IFERROR(VALUE(TRIM(SUBSTITUTE(AL24,CHAR(160),""))),0),TRIM(SUBSTITUTE($AQ24,CHAR(160),""))="Devis 3", IFERROR(VALUE(TRIM(SUBSTITUTE(AO24,CHAR(160),""))),0)),0) * IFERROR(VALUE(TRIM(SUBSTITUTE($Z24,CHAR(160),""))),0))))</f>
        <v/>
      </c>
      <c r="AX24" s="67" t="str" cm="1">
        <f t="array" ref="AX24">IF($Z24="","",IF(IFERROR(_xlfn.IFS($AQ24="Devis 1",IFERROR(VALUE(TRIM(SUBSTITUTE(AJ24,CHAR(160),""))),0),$AQ24="Devis 2",IFERROR(VALUE(TRIM(SUBSTITUTE(AM24,CHAR(160),""))),0),$AQ24="Devis 3",IFERROR(VALUE(TRIM(SUBSTITUTE(AP24,CHAR(160),""))),0)),0)*IFERROR(VALUE(TRIM(SUBSTITUTE($Z24,CHAR(160),""))),0)=0,"",IFERROR(_xlfn.IFS($AQ24="Devis 1",IFERROR(VALUE(TRIM(SUBSTITUTE(AJ24,CHAR(160),""))),0),$AQ24="Devis 2",IFERROR(VALUE(TRIM(SUBSTITUTE(AM24,CHAR(160),""))),0),$AQ24="Devis 3",IFERROR(VALUE(TRIM(SUBSTITUTE(AP24,CHAR(160),""))),0)),0)*IFERROR(VALUE(TRIM(SUBSTITUTE($Z24,CHAR(160),""))),0)))</f>
        <v/>
      </c>
      <c r="AY24" s="488"/>
      <c r="AZ24" s="10" t="str" cm="1">
        <f t="array" ref="AZ24">IF(OR(AX24="",AU24="",AV24="",AS24="",AW24="",AT24=""),"",_xlfn.IFS((IFERROR(VALUE(TRIM(SUBSTITUTE(AX24,CHAR(160),""))),0))&gt;(IFERROR(VALUE(TRIM(SUBSTITUTE(AU24,CHAR(160),""))),0)),"KO : Le montant retenu TTC est supérieur au montant raisonnable TTC. Merci de revoir la ligne de dépense ou plafonner son montant.",(IFERROR(VALUE(TRIM(SUBSTITUTE(AV24,CHAR(160),""))),0))&gt;(IFERROR(VALUE(TRIM(SUBSTITUTE(AS24,CHAR(160),""))),0)),"Attention : Le montant retenu HT est supérieur au montant HT raisonnable. Merci de revoir la ligne de dépense, plafonner son montant, ou justifier la reventillation HT / TVA.",(IFERROR(VALUE(TRIM(SUBSTITUTE(AW24,CHAR(160),""))),0))&gt;(IFERROR(VALUE(TRIM(SUBSTITUTE(AT24,CHAR(160),""))),0)),"Attention : Le montant TVA retenu est supérieur au montant TVA raisonnable. Merci de revoir la ligne de dépense, plafonner son montant, ou justifier la reventillation HT / TVA.",(IFERROR(VALUE(TRIM(SUBSTITUTE(AX24,CHAR(160),""))),0))=0,"",(IFERROR(VALUE(TRIM(SUBSTITUTE(AU24,CHAR(160),""))),0))=(IFERROR(VALUE(TRIM(SUBSTITUTE(AX24,CHAR(160),""))),0)),"OK",(IFERROR(VALUE(TRIM(SUBSTITUTE(AU24,CHAR(160),""))),0))&gt;(IFERROR(VALUE(TRIM(SUBSTITUTE(AX24,CHAR(160),""))),0))," OK : Montant instruit inférieur au montant raisonnable.",TRUE,""))</f>
        <v/>
      </c>
      <c r="BA24" s="160" t="str" cm="1">
        <f t="array" ref="BA24">IF(OR(AX24="",W24="",AV24="",U24="",AW24="",V24=""),"",_xlfn.IFS((IFERROR(VALUE(TRIM(SUBSTITUTE(AX24,CHAR(160),""))),0))&gt;(IFERROR(VALUE(TRIM(SUBSTITUTE(W24,CHAR(160),""))),0)),"KO : Le montant retenu TTC est supérieur au montant présenté TTC. Merci de revoir la ligne de dépense ou plafonner son montant.",(IFERROR(VALUE(TRIM(SUBSTITUTE(AV24,CHAR(160),""))),0))&gt;(IFERROR(VALUE(TRIM(SUBSTITUTE(U24,CHAR(160),""))),0)),"Attention : Le montant retenu HT est supérieur au montant HT présenté. Merci de revoir la ligne de dépense,plafonner son montant,ou justifier la reventillation HT/TVA.",(IFERROR(VALUE(TRIM(SUBSTITUTE(AW24,CHAR(160),""))),0))&gt;(IFERROR(VALUE(TRIM(SUBSTITUTE(V24,CHAR(160),""))),0)),"Attention : Le montant TVA retenu est supérieur au montant TVA présenté. Merci de revoir la ligne de dépense,plafonner son montant,ou justifier la reventillation HT/TVA.",(IFERROR(VALUE(TRIM(SUBSTITUTE(AX24,CHAR(160),""))),0))=0,"Attention : montant présenté entièrement écarté",(IFERROR(VALUE(TRIM(SUBSTITUTE(W24,CHAR(160),""))),0))=0,"",(IFERROR(VALUE(TRIM(SUBSTITUTE(AX24,CHAR(160),""))),0))=(IFERROR(VALUE(TRIM(SUBSTITUTE(W24,CHAR(160),""))),0)),"OK",(IFERROR(VALUE(TRIM(SUBSTITUTE(AX24,CHAR(160),""))),0))&lt;(IFERROR(VALUE(TRIM(SUBSTITUTE(W24,CHAR(160),""))),0)),"Attention : montant présenté partiellement écarté",TRUE,""))</f>
        <v/>
      </c>
      <c r="BB24" s="45" t="str">
        <f t="shared" si="16"/>
        <v/>
      </c>
      <c r="BC24" s="45" t="str">
        <f t="shared" si="17"/>
        <v/>
      </c>
      <c r="BD24" s="15" t="str">
        <f t="shared" si="18"/>
        <v/>
      </c>
      <c r="BE24" s="47"/>
    </row>
    <row r="25" spans="1:57" ht="15" customHeight="1">
      <c r="A25" s="64">
        <v>16</v>
      </c>
      <c r="B25" s="4"/>
      <c r="C25" s="8"/>
      <c r="D25" s="4"/>
      <c r="E25" s="4"/>
      <c r="F25" s="4"/>
      <c r="G25" s="4"/>
      <c r="H25" s="12"/>
      <c r="I25" s="4"/>
      <c r="J25" s="111"/>
      <c r="K25" s="117"/>
      <c r="L25" s="5"/>
      <c r="M25" s="36" t="str">
        <f t="shared" si="0"/>
        <v/>
      </c>
      <c r="N25" s="6"/>
      <c r="O25" s="5"/>
      <c r="P25" s="36" t="str">
        <f t="shared" si="1"/>
        <v/>
      </c>
      <c r="Q25" s="7"/>
      <c r="R25" s="5"/>
      <c r="S25" s="118" t="str">
        <f t="shared" si="2"/>
        <v/>
      </c>
      <c r="T25" s="127"/>
      <c r="U25" s="126" t="str" cm="1">
        <f t="array" ref="U25">IF((_xlfn.IFS(TRIM(SUBSTITUTE(T25,CHAR(160),""))="Devis 1",IFERROR(VALUE(TRIM(SUBSTITUTE(K25,CHAR(160),""))),0),TRIM(SUBSTITUTE(T25,CHAR(160),""))="Devis 2",IFERROR(VALUE(TRIM(SUBSTITUTE(N25,CHAR(160),""))),0),TRIM(SUBSTITUTE(T25,CHAR(160),""))="Devis 3",IFERROR(VALUE(TRIM(SUBSTITUTE(Q25,CHAR(160),""))),0),TRUE,0)*IFERROR(VALUE(TRIM(SUBSTITUTE(C25,CHAR(160),""))),0))=0,"",_xlfn.IFS(TRIM(SUBSTITUTE(T25,CHAR(160),""))="Devis 1",IFERROR(VALUE(TRIM(SUBSTITUTE(K25,CHAR(160),""))),0),TRIM(SUBSTITUTE(T25,CHAR(160),""))="Devis 2",IFERROR(VALUE(TRIM(SUBSTITUTE(N25,CHAR(160),""))),0),TRIM(SUBSTITUTE(T25,CHAR(160),""))="Devis 3",IFERROR(VALUE(TRIM(SUBSTITUTE(Q25,CHAR(160),""))),0),TRUE,0)*IFERROR(VALUE(TRIM(SUBSTITUTE(C25,CHAR(160),""))),0))</f>
        <v/>
      </c>
      <c r="V25" s="66" t="str" cm="1">
        <f t="array" ref="V25">IF(_xlfn.IFS(TRIM(SUBSTITUTE(T25,CHAR(160),""))="Devis 1",IFERROR(VALUE(TRIM(SUBSTITUTE(L25,CHAR(160),""))),0),TRIM(SUBSTITUTE(T25,CHAR(160),""))="Devis 2",IFERROR(VALUE(TRIM(SUBSTITUTE(O25,CHAR(160),""))),0),TRIM(SUBSTITUTE(T25,CHAR(160),""))="Devis 3",IFERROR(VALUE(TRIM(SUBSTITUTE(R25,CHAR(160),""))),0),TRUE,0)*IFERROR(VALUE(TRIM(SUBSTITUTE(C25,CHAR(160),""))),0)=0,IF(U25&lt;&gt;"",0,""),_xlfn.IFS(TRIM(SUBSTITUTE(T25,CHAR(160),""))="Devis 1",IFERROR(VALUE(TRIM(SUBSTITUTE(L25,CHAR(160),""))),0),TRIM(SUBSTITUTE(T25,CHAR(160),""))="Devis 2",IFERROR(VALUE(TRIM(SUBSTITUTE(O25,CHAR(160),""))),0),TRIM(SUBSTITUTE(T25,CHAR(160),""))="Devis 3",IFERROR(VALUE(TRIM(SUBSTITUTE(R25,CHAR(160),""))),0),TRUE,0)*IFERROR(VALUE(TRIM(SUBSTITUTE(C25,CHAR(160),""))),0))</f>
        <v/>
      </c>
      <c r="W25" s="129" t="str">
        <f t="shared" si="3"/>
        <v/>
      </c>
      <c r="X25" s="130"/>
      <c r="Y25" s="37" t="str">
        <f t="shared" si="19"/>
        <v/>
      </c>
      <c r="Z25" s="38" t="str">
        <f t="shared" si="20"/>
        <v/>
      </c>
      <c r="AA25" s="11" t="str">
        <f t="shared" si="21"/>
        <v/>
      </c>
      <c r="AB25" s="11" t="str">
        <f t="shared" si="22"/>
        <v/>
      </c>
      <c r="AC25" s="11" t="str">
        <f t="shared" si="23"/>
        <v/>
      </c>
      <c r="AD25" s="11" t="str">
        <f t="shared" si="24"/>
        <v/>
      </c>
      <c r="AE25" s="39" t="str">
        <f t="shared" si="25"/>
        <v/>
      </c>
      <c r="AF25" s="11" t="str">
        <f t="shared" si="26"/>
        <v/>
      </c>
      <c r="AG25" s="40" t="str">
        <f t="shared" si="27"/>
        <v/>
      </c>
      <c r="AH25" s="41" t="str">
        <f t="shared" si="28"/>
        <v/>
      </c>
      <c r="AI25" s="14" t="str">
        <f t="shared" si="29"/>
        <v/>
      </c>
      <c r="AJ25" s="36" t="str">
        <f t="shared" si="5"/>
        <v/>
      </c>
      <c r="AK25" s="42" t="str">
        <f t="shared" si="6"/>
        <v/>
      </c>
      <c r="AL25" s="14" t="str">
        <f t="shared" si="7"/>
        <v/>
      </c>
      <c r="AM25" s="36" t="str">
        <f t="shared" si="8"/>
        <v/>
      </c>
      <c r="AN25" s="43" t="str">
        <f t="shared" si="9"/>
        <v/>
      </c>
      <c r="AO25" s="14" t="str">
        <f t="shared" si="10"/>
        <v/>
      </c>
      <c r="AP25" s="44" t="str">
        <f t="shared" si="11"/>
        <v/>
      </c>
      <c r="AQ25" s="37" t="str">
        <f t="shared" si="12"/>
        <v/>
      </c>
      <c r="AR25" s="487"/>
      <c r="AS25" s="45" t="str">
        <f t="shared" si="13"/>
        <v/>
      </c>
      <c r="AT25" s="45" t="str">
        <f t="shared" si="14"/>
        <v/>
      </c>
      <c r="AU25" s="45" t="str">
        <f t="shared" si="15"/>
        <v/>
      </c>
      <c r="AV25" s="67" t="str" cm="1">
        <f t="array" ref="AV25">IF($Z25="","",IF((IFERROR(_xlfn.IFS($AQ25="Devis 1",(IFERROR(VALUE(TRIM(SUBSTITUTE(AH25,CHAR(160),""))),0)),$AQ25="Devis 2",(IFERROR(VALUE(TRIM(SUBSTITUTE(AK25,CHAR(160),""))),0)),$AQ25="Devis 3",(IFERROR(VALUE(TRIM(SUBSTITUTE(AN25,CHAR(160),""))),0))),0))*(IFERROR(VALUE(TRIM(SUBSTITUTE($Z25,CHAR(160),""))),0))=0,"",(IFERROR(_xlfn.IFS($AQ25="Devis 1",(IFERROR(VALUE(TRIM(SUBSTITUTE(AH25,CHAR(160),""))),0)),$AQ25="Devis 2",(IFERROR(VALUE(TRIM(SUBSTITUTE(AK25,CHAR(160),""))),0)),$AQ25="Devis 3",(IFERROR(VALUE(TRIM(SUBSTITUTE(AN25,CHAR(160),""))),0))),0))*(IFERROR(VALUE(TRIM(SUBSTITUTE($Z25,CHAR(160),""))),0))))</f>
        <v/>
      </c>
      <c r="AW25" s="67" t="str" cm="1">
        <f t="array" ref="AW25">IF($Z25="","",IF((IFERROR(_xlfn.IFS(TRIM(SUBSTITUTE($AQ25,CHAR(160),""))="Devis 1", IFERROR(VALUE(TRIM(SUBSTITUTE(AI25,CHAR(160),""))),0),TRIM(SUBSTITUTE($AQ25,CHAR(160),""))="Devis 2", IFERROR(VALUE(TRIM(SUBSTITUTE(AL25,CHAR(160),""))),0),TRIM(SUBSTITUTE($AQ25,CHAR(160),""))="Devis 3", IFERROR(VALUE(TRIM(SUBSTITUTE(AO25,CHAR(160),""))),0)),0) * IFERROR(VALUE(TRIM(SUBSTITUTE($Z25,CHAR(160),""))),0)) = 0,IF(AV25&lt;&gt;"",0,""),(IFERROR(_xlfn.IFS(TRIM(SUBSTITUTE($AQ25,CHAR(160),""))="Devis 1", IFERROR(VALUE(TRIM(SUBSTITUTE(AI25,CHAR(160),""))),0),TRIM(SUBSTITUTE($AQ25,CHAR(160),""))="Devis 2", IFERROR(VALUE(TRIM(SUBSTITUTE(AL25,CHAR(160),""))),0),TRIM(SUBSTITUTE($AQ25,CHAR(160),""))="Devis 3", IFERROR(VALUE(TRIM(SUBSTITUTE(AO25,CHAR(160),""))),0)),0) * IFERROR(VALUE(TRIM(SUBSTITUTE($Z25,CHAR(160),""))),0))))</f>
        <v/>
      </c>
      <c r="AX25" s="67" t="str" cm="1">
        <f t="array" ref="AX25">IF($Z25="","",IF(IFERROR(_xlfn.IFS($AQ25="Devis 1",IFERROR(VALUE(TRIM(SUBSTITUTE(AJ25,CHAR(160),""))),0),$AQ25="Devis 2",IFERROR(VALUE(TRIM(SUBSTITUTE(AM25,CHAR(160),""))),0),$AQ25="Devis 3",IFERROR(VALUE(TRIM(SUBSTITUTE(AP25,CHAR(160),""))),0)),0)*IFERROR(VALUE(TRIM(SUBSTITUTE($Z25,CHAR(160),""))),0)=0,"",IFERROR(_xlfn.IFS($AQ25="Devis 1",IFERROR(VALUE(TRIM(SUBSTITUTE(AJ25,CHAR(160),""))),0),$AQ25="Devis 2",IFERROR(VALUE(TRIM(SUBSTITUTE(AM25,CHAR(160),""))),0),$AQ25="Devis 3",IFERROR(VALUE(TRIM(SUBSTITUTE(AP25,CHAR(160),""))),0)),0)*IFERROR(VALUE(TRIM(SUBSTITUTE($Z25,CHAR(160),""))),0)))</f>
        <v/>
      </c>
      <c r="AY25" s="488"/>
      <c r="AZ25" s="10" t="str" cm="1">
        <f t="array" ref="AZ25">IF(OR(AX25="",AU25="",AV25="",AS25="",AW25="",AT25=""),"",_xlfn.IFS((IFERROR(VALUE(TRIM(SUBSTITUTE(AX25,CHAR(160),""))),0))&gt;(IFERROR(VALUE(TRIM(SUBSTITUTE(AU25,CHAR(160),""))),0)),"KO : Le montant retenu TTC est supérieur au montant raisonnable TTC. Merci de revoir la ligne de dépense ou plafonner son montant.",(IFERROR(VALUE(TRIM(SUBSTITUTE(AV25,CHAR(160),""))),0))&gt;(IFERROR(VALUE(TRIM(SUBSTITUTE(AS25,CHAR(160),""))),0)),"Attention : Le montant retenu HT est supérieur au montant HT raisonnable. Merci de revoir la ligne de dépense, plafonner son montant, ou justifier la reventillation HT / TVA.",(IFERROR(VALUE(TRIM(SUBSTITUTE(AW25,CHAR(160),""))),0))&gt;(IFERROR(VALUE(TRIM(SUBSTITUTE(AT25,CHAR(160),""))),0)),"Attention : Le montant TVA retenu est supérieur au montant TVA raisonnable. Merci de revoir la ligne de dépense, plafonner son montant, ou justifier la reventillation HT / TVA.",(IFERROR(VALUE(TRIM(SUBSTITUTE(AX25,CHAR(160),""))),0))=0,"",(IFERROR(VALUE(TRIM(SUBSTITUTE(AU25,CHAR(160),""))),0))=(IFERROR(VALUE(TRIM(SUBSTITUTE(AX25,CHAR(160),""))),0)),"OK",(IFERROR(VALUE(TRIM(SUBSTITUTE(AU25,CHAR(160),""))),0))&gt;(IFERROR(VALUE(TRIM(SUBSTITUTE(AX25,CHAR(160),""))),0))," OK : Montant instruit inférieur au montant raisonnable.",TRUE,""))</f>
        <v/>
      </c>
      <c r="BA25" s="160" t="str" cm="1">
        <f t="array" ref="BA25">IF(OR(AX25="",W25="",AV25="",U25="",AW25="",V25=""),"",_xlfn.IFS((IFERROR(VALUE(TRIM(SUBSTITUTE(AX25,CHAR(160),""))),0))&gt;(IFERROR(VALUE(TRIM(SUBSTITUTE(W25,CHAR(160),""))),0)),"KO : Le montant retenu TTC est supérieur au montant présenté TTC. Merci de revoir la ligne de dépense ou plafonner son montant.",(IFERROR(VALUE(TRIM(SUBSTITUTE(AV25,CHAR(160),""))),0))&gt;(IFERROR(VALUE(TRIM(SUBSTITUTE(U25,CHAR(160),""))),0)),"Attention : Le montant retenu HT est supérieur au montant HT présenté. Merci de revoir la ligne de dépense,plafonner son montant,ou justifier la reventillation HT/TVA.",(IFERROR(VALUE(TRIM(SUBSTITUTE(AW25,CHAR(160),""))),0))&gt;(IFERROR(VALUE(TRIM(SUBSTITUTE(V25,CHAR(160),""))),0)),"Attention : Le montant TVA retenu est supérieur au montant TVA présenté. Merci de revoir la ligne de dépense,plafonner son montant,ou justifier la reventillation HT/TVA.",(IFERROR(VALUE(TRIM(SUBSTITUTE(AX25,CHAR(160),""))),0))=0,"Attention : montant présenté entièrement écarté",(IFERROR(VALUE(TRIM(SUBSTITUTE(W25,CHAR(160),""))),0))=0,"",(IFERROR(VALUE(TRIM(SUBSTITUTE(AX25,CHAR(160),""))),0))=(IFERROR(VALUE(TRIM(SUBSTITUTE(W25,CHAR(160),""))),0)),"OK",(IFERROR(VALUE(TRIM(SUBSTITUTE(AX25,CHAR(160),""))),0))&lt;(IFERROR(VALUE(TRIM(SUBSTITUTE(W25,CHAR(160),""))),0)),"Attention : montant présenté partiellement écarté",TRUE,""))</f>
        <v/>
      </c>
      <c r="BB25" s="45" t="str">
        <f t="shared" si="16"/>
        <v/>
      </c>
      <c r="BC25" s="45" t="str">
        <f t="shared" si="17"/>
        <v/>
      </c>
      <c r="BD25" s="15" t="str">
        <f t="shared" si="18"/>
        <v/>
      </c>
      <c r="BE25" s="47"/>
    </row>
    <row r="26" spans="1:57" ht="15" customHeight="1">
      <c r="A26" s="64">
        <v>17</v>
      </c>
      <c r="B26" s="4"/>
      <c r="C26" s="8"/>
      <c r="D26" s="4"/>
      <c r="E26" s="4"/>
      <c r="F26" s="4"/>
      <c r="G26" s="4"/>
      <c r="H26" s="12"/>
      <c r="I26" s="4"/>
      <c r="J26" s="111"/>
      <c r="K26" s="117"/>
      <c r="L26" s="5"/>
      <c r="M26" s="36" t="str">
        <f t="shared" si="0"/>
        <v/>
      </c>
      <c r="N26" s="6"/>
      <c r="O26" s="5"/>
      <c r="P26" s="36" t="str">
        <f t="shared" si="1"/>
        <v/>
      </c>
      <c r="Q26" s="7"/>
      <c r="R26" s="5"/>
      <c r="S26" s="118" t="str">
        <f t="shared" si="2"/>
        <v/>
      </c>
      <c r="T26" s="127"/>
      <c r="U26" s="126" t="str" cm="1">
        <f t="array" ref="U26">IF((_xlfn.IFS(TRIM(SUBSTITUTE(T26,CHAR(160),""))="Devis 1",IFERROR(VALUE(TRIM(SUBSTITUTE(K26,CHAR(160),""))),0),TRIM(SUBSTITUTE(T26,CHAR(160),""))="Devis 2",IFERROR(VALUE(TRIM(SUBSTITUTE(N26,CHAR(160),""))),0),TRIM(SUBSTITUTE(T26,CHAR(160),""))="Devis 3",IFERROR(VALUE(TRIM(SUBSTITUTE(Q26,CHAR(160),""))),0),TRUE,0)*IFERROR(VALUE(TRIM(SUBSTITUTE(C26,CHAR(160),""))),0))=0,"",_xlfn.IFS(TRIM(SUBSTITUTE(T26,CHAR(160),""))="Devis 1",IFERROR(VALUE(TRIM(SUBSTITUTE(K26,CHAR(160),""))),0),TRIM(SUBSTITUTE(T26,CHAR(160),""))="Devis 2",IFERROR(VALUE(TRIM(SUBSTITUTE(N26,CHAR(160),""))),0),TRIM(SUBSTITUTE(T26,CHAR(160),""))="Devis 3",IFERROR(VALUE(TRIM(SUBSTITUTE(Q26,CHAR(160),""))),0),TRUE,0)*IFERROR(VALUE(TRIM(SUBSTITUTE(C26,CHAR(160),""))),0))</f>
        <v/>
      </c>
      <c r="V26" s="66" t="str" cm="1">
        <f t="array" ref="V26">IF(_xlfn.IFS(TRIM(SUBSTITUTE(T26,CHAR(160),""))="Devis 1",IFERROR(VALUE(TRIM(SUBSTITUTE(L26,CHAR(160),""))),0),TRIM(SUBSTITUTE(T26,CHAR(160),""))="Devis 2",IFERROR(VALUE(TRIM(SUBSTITUTE(O26,CHAR(160),""))),0),TRIM(SUBSTITUTE(T26,CHAR(160),""))="Devis 3",IFERROR(VALUE(TRIM(SUBSTITUTE(R26,CHAR(160),""))),0),TRUE,0)*IFERROR(VALUE(TRIM(SUBSTITUTE(C26,CHAR(160),""))),0)=0,IF(U26&lt;&gt;"",0,""),_xlfn.IFS(TRIM(SUBSTITUTE(T26,CHAR(160),""))="Devis 1",IFERROR(VALUE(TRIM(SUBSTITUTE(L26,CHAR(160),""))),0),TRIM(SUBSTITUTE(T26,CHAR(160),""))="Devis 2",IFERROR(VALUE(TRIM(SUBSTITUTE(O26,CHAR(160),""))),0),TRIM(SUBSTITUTE(T26,CHAR(160),""))="Devis 3",IFERROR(VALUE(TRIM(SUBSTITUTE(R26,CHAR(160),""))),0),TRUE,0)*IFERROR(VALUE(TRIM(SUBSTITUTE(C26,CHAR(160),""))),0))</f>
        <v/>
      </c>
      <c r="W26" s="129" t="str">
        <f t="shared" si="3"/>
        <v/>
      </c>
      <c r="X26" s="130"/>
      <c r="Y26" s="37" t="str">
        <f t="shared" si="19"/>
        <v/>
      </c>
      <c r="Z26" s="38" t="str">
        <f t="shared" si="20"/>
        <v/>
      </c>
      <c r="AA26" s="11" t="str">
        <f t="shared" si="21"/>
        <v/>
      </c>
      <c r="AB26" s="11" t="str">
        <f t="shared" si="22"/>
        <v/>
      </c>
      <c r="AC26" s="11" t="str">
        <f t="shared" si="23"/>
        <v/>
      </c>
      <c r="AD26" s="11" t="str">
        <f t="shared" si="24"/>
        <v/>
      </c>
      <c r="AE26" s="39" t="str">
        <f t="shared" si="25"/>
        <v/>
      </c>
      <c r="AF26" s="11" t="str">
        <f t="shared" si="26"/>
        <v/>
      </c>
      <c r="AG26" s="40" t="str">
        <f t="shared" si="27"/>
        <v/>
      </c>
      <c r="AH26" s="41" t="str">
        <f t="shared" si="28"/>
        <v/>
      </c>
      <c r="AI26" s="14" t="str">
        <f t="shared" si="29"/>
        <v/>
      </c>
      <c r="AJ26" s="36" t="str">
        <f t="shared" si="5"/>
        <v/>
      </c>
      <c r="AK26" s="42" t="str">
        <f t="shared" si="6"/>
        <v/>
      </c>
      <c r="AL26" s="14" t="str">
        <f t="shared" si="7"/>
        <v/>
      </c>
      <c r="AM26" s="36" t="str">
        <f t="shared" si="8"/>
        <v/>
      </c>
      <c r="AN26" s="43" t="str">
        <f t="shared" si="9"/>
        <v/>
      </c>
      <c r="AO26" s="14" t="str">
        <f t="shared" si="10"/>
        <v/>
      </c>
      <c r="AP26" s="44" t="str">
        <f t="shared" si="11"/>
        <v/>
      </c>
      <c r="AQ26" s="37" t="str">
        <f t="shared" si="12"/>
        <v/>
      </c>
      <c r="AR26" s="487"/>
      <c r="AS26" s="45" t="str">
        <f t="shared" si="13"/>
        <v/>
      </c>
      <c r="AT26" s="45" t="str">
        <f t="shared" si="14"/>
        <v/>
      </c>
      <c r="AU26" s="45" t="str">
        <f t="shared" si="15"/>
        <v/>
      </c>
      <c r="AV26" s="67" t="str" cm="1">
        <f t="array" ref="AV26">IF($Z26="","",IF((IFERROR(_xlfn.IFS($AQ26="Devis 1",(IFERROR(VALUE(TRIM(SUBSTITUTE(AH26,CHAR(160),""))),0)),$AQ26="Devis 2",(IFERROR(VALUE(TRIM(SUBSTITUTE(AK26,CHAR(160),""))),0)),$AQ26="Devis 3",(IFERROR(VALUE(TRIM(SUBSTITUTE(AN26,CHAR(160),""))),0))),0))*(IFERROR(VALUE(TRIM(SUBSTITUTE($Z26,CHAR(160),""))),0))=0,"",(IFERROR(_xlfn.IFS($AQ26="Devis 1",(IFERROR(VALUE(TRIM(SUBSTITUTE(AH26,CHAR(160),""))),0)),$AQ26="Devis 2",(IFERROR(VALUE(TRIM(SUBSTITUTE(AK26,CHAR(160),""))),0)),$AQ26="Devis 3",(IFERROR(VALUE(TRIM(SUBSTITUTE(AN26,CHAR(160),""))),0))),0))*(IFERROR(VALUE(TRIM(SUBSTITUTE($Z26,CHAR(160),""))),0))))</f>
        <v/>
      </c>
      <c r="AW26" s="67" t="str" cm="1">
        <f t="array" ref="AW26">IF($Z26="","",IF((IFERROR(_xlfn.IFS(TRIM(SUBSTITUTE($AQ26,CHAR(160),""))="Devis 1", IFERROR(VALUE(TRIM(SUBSTITUTE(AI26,CHAR(160),""))),0),TRIM(SUBSTITUTE($AQ26,CHAR(160),""))="Devis 2", IFERROR(VALUE(TRIM(SUBSTITUTE(AL26,CHAR(160),""))),0),TRIM(SUBSTITUTE($AQ26,CHAR(160),""))="Devis 3", IFERROR(VALUE(TRIM(SUBSTITUTE(AO26,CHAR(160),""))),0)),0) * IFERROR(VALUE(TRIM(SUBSTITUTE($Z26,CHAR(160),""))),0)) = 0,IF(AV26&lt;&gt;"",0,""),(IFERROR(_xlfn.IFS(TRIM(SUBSTITUTE($AQ26,CHAR(160),""))="Devis 1", IFERROR(VALUE(TRIM(SUBSTITUTE(AI26,CHAR(160),""))),0),TRIM(SUBSTITUTE($AQ26,CHAR(160),""))="Devis 2", IFERROR(VALUE(TRIM(SUBSTITUTE(AL26,CHAR(160),""))),0),TRIM(SUBSTITUTE($AQ26,CHAR(160),""))="Devis 3", IFERROR(VALUE(TRIM(SUBSTITUTE(AO26,CHAR(160),""))),0)),0) * IFERROR(VALUE(TRIM(SUBSTITUTE($Z26,CHAR(160),""))),0))))</f>
        <v/>
      </c>
      <c r="AX26" s="67" t="str" cm="1">
        <f t="array" ref="AX26">IF($Z26="","",IF(IFERROR(_xlfn.IFS($AQ26="Devis 1",IFERROR(VALUE(TRIM(SUBSTITUTE(AJ26,CHAR(160),""))),0),$AQ26="Devis 2",IFERROR(VALUE(TRIM(SUBSTITUTE(AM26,CHAR(160),""))),0),$AQ26="Devis 3",IFERROR(VALUE(TRIM(SUBSTITUTE(AP26,CHAR(160),""))),0)),0)*IFERROR(VALUE(TRIM(SUBSTITUTE($Z26,CHAR(160),""))),0)=0,"",IFERROR(_xlfn.IFS($AQ26="Devis 1",IFERROR(VALUE(TRIM(SUBSTITUTE(AJ26,CHAR(160),""))),0),$AQ26="Devis 2",IFERROR(VALUE(TRIM(SUBSTITUTE(AM26,CHAR(160),""))),0),$AQ26="Devis 3",IFERROR(VALUE(TRIM(SUBSTITUTE(AP26,CHAR(160),""))),0)),0)*IFERROR(VALUE(TRIM(SUBSTITUTE($Z26,CHAR(160),""))),0)))</f>
        <v/>
      </c>
      <c r="AY26" s="488"/>
      <c r="AZ26" s="10" t="str" cm="1">
        <f t="array" ref="AZ26">IF(OR(AX26="",AU26="",AV26="",AS26="",AW26="",AT26=""),"",_xlfn.IFS((IFERROR(VALUE(TRIM(SUBSTITUTE(AX26,CHAR(160),""))),0))&gt;(IFERROR(VALUE(TRIM(SUBSTITUTE(AU26,CHAR(160),""))),0)),"KO : Le montant retenu TTC est supérieur au montant raisonnable TTC. Merci de revoir la ligne de dépense ou plafonner son montant.",(IFERROR(VALUE(TRIM(SUBSTITUTE(AV26,CHAR(160),""))),0))&gt;(IFERROR(VALUE(TRIM(SUBSTITUTE(AS26,CHAR(160),""))),0)),"Attention : Le montant retenu HT est supérieur au montant HT raisonnable. Merci de revoir la ligne de dépense, plafonner son montant, ou justifier la reventillation HT / TVA.",(IFERROR(VALUE(TRIM(SUBSTITUTE(AW26,CHAR(160),""))),0))&gt;(IFERROR(VALUE(TRIM(SUBSTITUTE(AT26,CHAR(160),""))),0)),"Attention : Le montant TVA retenu est supérieur au montant TVA raisonnable. Merci de revoir la ligne de dépense, plafonner son montant, ou justifier la reventillation HT / TVA.",(IFERROR(VALUE(TRIM(SUBSTITUTE(AX26,CHAR(160),""))),0))=0,"",(IFERROR(VALUE(TRIM(SUBSTITUTE(AU26,CHAR(160),""))),0))=(IFERROR(VALUE(TRIM(SUBSTITUTE(AX26,CHAR(160),""))),0)),"OK",(IFERROR(VALUE(TRIM(SUBSTITUTE(AU26,CHAR(160),""))),0))&gt;(IFERROR(VALUE(TRIM(SUBSTITUTE(AX26,CHAR(160),""))),0))," OK : Montant instruit inférieur au montant raisonnable.",TRUE,""))</f>
        <v/>
      </c>
      <c r="BA26" s="160" t="str" cm="1">
        <f t="array" ref="BA26">IF(OR(AX26="",W26="",AV26="",U26="",AW26="",V26=""),"",_xlfn.IFS((IFERROR(VALUE(TRIM(SUBSTITUTE(AX26,CHAR(160),""))),0))&gt;(IFERROR(VALUE(TRIM(SUBSTITUTE(W26,CHAR(160),""))),0)),"KO : Le montant retenu TTC est supérieur au montant présenté TTC. Merci de revoir la ligne de dépense ou plafonner son montant.",(IFERROR(VALUE(TRIM(SUBSTITUTE(AV26,CHAR(160),""))),0))&gt;(IFERROR(VALUE(TRIM(SUBSTITUTE(U26,CHAR(160),""))),0)),"Attention : Le montant retenu HT est supérieur au montant HT présenté. Merci de revoir la ligne de dépense,plafonner son montant,ou justifier la reventillation HT/TVA.",(IFERROR(VALUE(TRIM(SUBSTITUTE(AW26,CHAR(160),""))),0))&gt;(IFERROR(VALUE(TRIM(SUBSTITUTE(V26,CHAR(160),""))),0)),"Attention : Le montant TVA retenu est supérieur au montant TVA présenté. Merci de revoir la ligne de dépense,plafonner son montant,ou justifier la reventillation HT/TVA.",(IFERROR(VALUE(TRIM(SUBSTITUTE(AX26,CHAR(160),""))),0))=0,"Attention : montant présenté entièrement écarté",(IFERROR(VALUE(TRIM(SUBSTITUTE(W26,CHAR(160),""))),0))=0,"",(IFERROR(VALUE(TRIM(SUBSTITUTE(AX26,CHAR(160),""))),0))=(IFERROR(VALUE(TRIM(SUBSTITUTE(W26,CHAR(160),""))),0)),"OK",(IFERROR(VALUE(TRIM(SUBSTITUTE(AX26,CHAR(160),""))),0))&lt;(IFERROR(VALUE(TRIM(SUBSTITUTE(W26,CHAR(160),""))),0)),"Attention : montant présenté partiellement écarté",TRUE,""))</f>
        <v/>
      </c>
      <c r="BB26" s="45" t="str">
        <f t="shared" si="16"/>
        <v/>
      </c>
      <c r="BC26" s="45" t="str">
        <f t="shared" si="17"/>
        <v/>
      </c>
      <c r="BD26" s="15" t="str">
        <f t="shared" si="18"/>
        <v/>
      </c>
    </row>
    <row r="27" spans="1:57" ht="15" customHeight="1">
      <c r="A27" s="64">
        <v>18</v>
      </c>
      <c r="B27" s="4"/>
      <c r="C27" s="8"/>
      <c r="D27" s="4"/>
      <c r="E27" s="4"/>
      <c r="F27" s="4"/>
      <c r="G27" s="4"/>
      <c r="H27" s="12"/>
      <c r="I27" s="4"/>
      <c r="J27" s="111"/>
      <c r="K27" s="117"/>
      <c r="L27" s="5"/>
      <c r="M27" s="36" t="str">
        <f t="shared" si="0"/>
        <v/>
      </c>
      <c r="N27" s="6"/>
      <c r="O27" s="5"/>
      <c r="P27" s="36" t="str">
        <f t="shared" si="1"/>
        <v/>
      </c>
      <c r="Q27" s="7"/>
      <c r="R27" s="5"/>
      <c r="S27" s="118" t="str">
        <f t="shared" si="2"/>
        <v/>
      </c>
      <c r="T27" s="127"/>
      <c r="U27" s="126" t="str" cm="1">
        <f t="array" ref="U27">IF((_xlfn.IFS(TRIM(SUBSTITUTE(T27,CHAR(160),""))="Devis 1",IFERROR(VALUE(TRIM(SUBSTITUTE(K27,CHAR(160),""))),0),TRIM(SUBSTITUTE(T27,CHAR(160),""))="Devis 2",IFERROR(VALUE(TRIM(SUBSTITUTE(N27,CHAR(160),""))),0),TRIM(SUBSTITUTE(T27,CHAR(160),""))="Devis 3",IFERROR(VALUE(TRIM(SUBSTITUTE(Q27,CHAR(160),""))),0),TRUE,0)*IFERROR(VALUE(TRIM(SUBSTITUTE(C27,CHAR(160),""))),0))=0,"",_xlfn.IFS(TRIM(SUBSTITUTE(T27,CHAR(160),""))="Devis 1",IFERROR(VALUE(TRIM(SUBSTITUTE(K27,CHAR(160),""))),0),TRIM(SUBSTITUTE(T27,CHAR(160),""))="Devis 2",IFERROR(VALUE(TRIM(SUBSTITUTE(N27,CHAR(160),""))),0),TRIM(SUBSTITUTE(T27,CHAR(160),""))="Devis 3",IFERROR(VALUE(TRIM(SUBSTITUTE(Q27,CHAR(160),""))),0),TRUE,0)*IFERROR(VALUE(TRIM(SUBSTITUTE(C27,CHAR(160),""))),0))</f>
        <v/>
      </c>
      <c r="V27" s="66" t="str" cm="1">
        <f t="array" ref="V27">IF(_xlfn.IFS(TRIM(SUBSTITUTE(T27,CHAR(160),""))="Devis 1",IFERROR(VALUE(TRIM(SUBSTITUTE(L27,CHAR(160),""))),0),TRIM(SUBSTITUTE(T27,CHAR(160),""))="Devis 2",IFERROR(VALUE(TRIM(SUBSTITUTE(O27,CHAR(160),""))),0),TRIM(SUBSTITUTE(T27,CHAR(160),""))="Devis 3",IFERROR(VALUE(TRIM(SUBSTITUTE(R27,CHAR(160),""))),0),TRUE,0)*IFERROR(VALUE(TRIM(SUBSTITUTE(C27,CHAR(160),""))),0)=0,IF(U27&lt;&gt;"",0,""),_xlfn.IFS(TRIM(SUBSTITUTE(T27,CHAR(160),""))="Devis 1",IFERROR(VALUE(TRIM(SUBSTITUTE(L27,CHAR(160),""))),0),TRIM(SUBSTITUTE(T27,CHAR(160),""))="Devis 2",IFERROR(VALUE(TRIM(SUBSTITUTE(O27,CHAR(160),""))),0),TRIM(SUBSTITUTE(T27,CHAR(160),""))="Devis 3",IFERROR(VALUE(TRIM(SUBSTITUTE(R27,CHAR(160),""))),0),TRUE,0)*IFERROR(VALUE(TRIM(SUBSTITUTE(C27,CHAR(160),""))),0))</f>
        <v/>
      </c>
      <c r="W27" s="129" t="str">
        <f t="shared" si="3"/>
        <v/>
      </c>
      <c r="X27" s="130"/>
      <c r="Y27" s="37" t="str">
        <f t="shared" si="19"/>
        <v/>
      </c>
      <c r="Z27" s="38" t="str">
        <f t="shared" si="20"/>
        <v/>
      </c>
      <c r="AA27" s="11" t="str">
        <f t="shared" si="21"/>
        <v/>
      </c>
      <c r="AB27" s="11" t="str">
        <f t="shared" si="22"/>
        <v/>
      </c>
      <c r="AC27" s="11" t="str">
        <f t="shared" si="23"/>
        <v/>
      </c>
      <c r="AD27" s="11" t="str">
        <f t="shared" si="24"/>
        <v/>
      </c>
      <c r="AE27" s="39" t="str">
        <f t="shared" si="25"/>
        <v/>
      </c>
      <c r="AF27" s="11" t="str">
        <f t="shared" si="26"/>
        <v/>
      </c>
      <c r="AG27" s="40" t="str">
        <f t="shared" si="27"/>
        <v/>
      </c>
      <c r="AH27" s="41" t="str">
        <f t="shared" si="28"/>
        <v/>
      </c>
      <c r="AI27" s="14" t="str">
        <f t="shared" si="29"/>
        <v/>
      </c>
      <c r="AJ27" s="36" t="str">
        <f t="shared" si="5"/>
        <v/>
      </c>
      <c r="AK27" s="42" t="str">
        <f t="shared" si="6"/>
        <v/>
      </c>
      <c r="AL27" s="14" t="str">
        <f t="shared" si="7"/>
        <v/>
      </c>
      <c r="AM27" s="36" t="str">
        <f t="shared" si="8"/>
        <v/>
      </c>
      <c r="AN27" s="43" t="str">
        <f t="shared" si="9"/>
        <v/>
      </c>
      <c r="AO27" s="14" t="str">
        <f t="shared" si="10"/>
        <v/>
      </c>
      <c r="AP27" s="44" t="str">
        <f t="shared" si="11"/>
        <v/>
      </c>
      <c r="AQ27" s="37" t="str">
        <f t="shared" si="12"/>
        <v/>
      </c>
      <c r="AR27" s="487"/>
      <c r="AS27" s="45" t="str">
        <f t="shared" si="13"/>
        <v/>
      </c>
      <c r="AT27" s="45" t="str">
        <f t="shared" si="14"/>
        <v/>
      </c>
      <c r="AU27" s="45" t="str">
        <f t="shared" si="15"/>
        <v/>
      </c>
      <c r="AV27" s="67" t="str" cm="1">
        <f t="array" ref="AV27">IF($Z27="","",IF((IFERROR(_xlfn.IFS($AQ27="Devis 1",(IFERROR(VALUE(TRIM(SUBSTITUTE(AH27,CHAR(160),""))),0)),$AQ27="Devis 2",(IFERROR(VALUE(TRIM(SUBSTITUTE(AK27,CHAR(160),""))),0)),$AQ27="Devis 3",(IFERROR(VALUE(TRIM(SUBSTITUTE(AN27,CHAR(160),""))),0))),0))*(IFERROR(VALUE(TRIM(SUBSTITUTE($Z27,CHAR(160),""))),0))=0,"",(IFERROR(_xlfn.IFS($AQ27="Devis 1",(IFERROR(VALUE(TRIM(SUBSTITUTE(AH27,CHAR(160),""))),0)),$AQ27="Devis 2",(IFERROR(VALUE(TRIM(SUBSTITUTE(AK27,CHAR(160),""))),0)),$AQ27="Devis 3",(IFERROR(VALUE(TRIM(SUBSTITUTE(AN27,CHAR(160),""))),0))),0))*(IFERROR(VALUE(TRIM(SUBSTITUTE($Z27,CHAR(160),""))),0))))</f>
        <v/>
      </c>
      <c r="AW27" s="67" t="str" cm="1">
        <f t="array" ref="AW27">IF($Z27="","",IF((IFERROR(_xlfn.IFS(TRIM(SUBSTITUTE($AQ27,CHAR(160),""))="Devis 1", IFERROR(VALUE(TRIM(SUBSTITUTE(AI27,CHAR(160),""))),0),TRIM(SUBSTITUTE($AQ27,CHAR(160),""))="Devis 2", IFERROR(VALUE(TRIM(SUBSTITUTE(AL27,CHAR(160),""))),0),TRIM(SUBSTITUTE($AQ27,CHAR(160),""))="Devis 3", IFERROR(VALUE(TRIM(SUBSTITUTE(AO27,CHAR(160),""))),0)),0) * IFERROR(VALUE(TRIM(SUBSTITUTE($Z27,CHAR(160),""))),0)) = 0,IF(AV27&lt;&gt;"",0,""),(IFERROR(_xlfn.IFS(TRIM(SUBSTITUTE($AQ27,CHAR(160),""))="Devis 1", IFERROR(VALUE(TRIM(SUBSTITUTE(AI27,CHAR(160),""))),0),TRIM(SUBSTITUTE($AQ27,CHAR(160),""))="Devis 2", IFERROR(VALUE(TRIM(SUBSTITUTE(AL27,CHAR(160),""))),0),TRIM(SUBSTITUTE($AQ27,CHAR(160),""))="Devis 3", IFERROR(VALUE(TRIM(SUBSTITUTE(AO27,CHAR(160),""))),0)),0) * IFERROR(VALUE(TRIM(SUBSTITUTE($Z27,CHAR(160),""))),0))))</f>
        <v/>
      </c>
      <c r="AX27" s="67" t="str" cm="1">
        <f t="array" ref="AX27">IF($Z27="","",IF(IFERROR(_xlfn.IFS($AQ27="Devis 1",IFERROR(VALUE(TRIM(SUBSTITUTE(AJ27,CHAR(160),""))),0),$AQ27="Devis 2",IFERROR(VALUE(TRIM(SUBSTITUTE(AM27,CHAR(160),""))),0),$AQ27="Devis 3",IFERROR(VALUE(TRIM(SUBSTITUTE(AP27,CHAR(160),""))),0)),0)*IFERROR(VALUE(TRIM(SUBSTITUTE($Z27,CHAR(160),""))),0)=0,"",IFERROR(_xlfn.IFS($AQ27="Devis 1",IFERROR(VALUE(TRIM(SUBSTITUTE(AJ27,CHAR(160),""))),0),$AQ27="Devis 2",IFERROR(VALUE(TRIM(SUBSTITUTE(AM27,CHAR(160),""))),0),$AQ27="Devis 3",IFERROR(VALUE(TRIM(SUBSTITUTE(AP27,CHAR(160),""))),0)),0)*IFERROR(VALUE(TRIM(SUBSTITUTE($Z27,CHAR(160),""))),0)))</f>
        <v/>
      </c>
      <c r="AY27" s="488"/>
      <c r="AZ27" s="10" t="str" cm="1">
        <f t="array" ref="AZ27">IF(OR(AX27="",AU27="",AV27="",AS27="",AW27="",AT27=""),"",_xlfn.IFS((IFERROR(VALUE(TRIM(SUBSTITUTE(AX27,CHAR(160),""))),0))&gt;(IFERROR(VALUE(TRIM(SUBSTITUTE(AU27,CHAR(160),""))),0)),"KO : Le montant retenu TTC est supérieur au montant raisonnable TTC. Merci de revoir la ligne de dépense ou plafonner son montant.",(IFERROR(VALUE(TRIM(SUBSTITUTE(AV27,CHAR(160),""))),0))&gt;(IFERROR(VALUE(TRIM(SUBSTITUTE(AS27,CHAR(160),""))),0)),"Attention : Le montant retenu HT est supérieur au montant HT raisonnable. Merci de revoir la ligne de dépense, plafonner son montant, ou justifier la reventillation HT / TVA.",(IFERROR(VALUE(TRIM(SUBSTITUTE(AW27,CHAR(160),""))),0))&gt;(IFERROR(VALUE(TRIM(SUBSTITUTE(AT27,CHAR(160),""))),0)),"Attention : Le montant TVA retenu est supérieur au montant TVA raisonnable. Merci de revoir la ligne de dépense, plafonner son montant, ou justifier la reventillation HT / TVA.",(IFERROR(VALUE(TRIM(SUBSTITUTE(AX27,CHAR(160),""))),0))=0,"",(IFERROR(VALUE(TRIM(SUBSTITUTE(AU27,CHAR(160),""))),0))=(IFERROR(VALUE(TRIM(SUBSTITUTE(AX27,CHAR(160),""))),0)),"OK",(IFERROR(VALUE(TRIM(SUBSTITUTE(AU27,CHAR(160),""))),0))&gt;(IFERROR(VALUE(TRIM(SUBSTITUTE(AX27,CHAR(160),""))),0))," OK : Montant instruit inférieur au montant raisonnable.",TRUE,""))</f>
        <v/>
      </c>
      <c r="BA27" s="160" t="str" cm="1">
        <f t="array" ref="BA27">IF(OR(AX27="",W27="",AV27="",U27="",AW27="",V27=""),"",_xlfn.IFS((IFERROR(VALUE(TRIM(SUBSTITUTE(AX27,CHAR(160),""))),0))&gt;(IFERROR(VALUE(TRIM(SUBSTITUTE(W27,CHAR(160),""))),0)),"KO : Le montant retenu TTC est supérieur au montant présenté TTC. Merci de revoir la ligne de dépense ou plafonner son montant.",(IFERROR(VALUE(TRIM(SUBSTITUTE(AV27,CHAR(160),""))),0))&gt;(IFERROR(VALUE(TRIM(SUBSTITUTE(U27,CHAR(160),""))),0)),"Attention : Le montant retenu HT est supérieur au montant HT présenté. Merci de revoir la ligne de dépense,plafonner son montant,ou justifier la reventillation HT/TVA.",(IFERROR(VALUE(TRIM(SUBSTITUTE(AW27,CHAR(160),""))),0))&gt;(IFERROR(VALUE(TRIM(SUBSTITUTE(V27,CHAR(160),""))),0)),"Attention : Le montant TVA retenu est supérieur au montant TVA présenté. Merci de revoir la ligne de dépense,plafonner son montant,ou justifier la reventillation HT/TVA.",(IFERROR(VALUE(TRIM(SUBSTITUTE(AX27,CHAR(160),""))),0))=0,"Attention : montant présenté entièrement écarté",(IFERROR(VALUE(TRIM(SUBSTITUTE(W27,CHAR(160),""))),0))=0,"",(IFERROR(VALUE(TRIM(SUBSTITUTE(AX27,CHAR(160),""))),0))=(IFERROR(VALUE(TRIM(SUBSTITUTE(W27,CHAR(160),""))),0)),"OK",(IFERROR(VALUE(TRIM(SUBSTITUTE(AX27,CHAR(160),""))),0))&lt;(IFERROR(VALUE(TRIM(SUBSTITUTE(W27,CHAR(160),""))),0)),"Attention : montant présenté partiellement écarté",TRUE,""))</f>
        <v/>
      </c>
      <c r="BB27" s="45" t="str">
        <f t="shared" si="16"/>
        <v/>
      </c>
      <c r="BC27" s="45" t="str">
        <f t="shared" si="17"/>
        <v/>
      </c>
      <c r="BD27" s="15" t="str">
        <f t="shared" si="18"/>
        <v/>
      </c>
    </row>
    <row r="28" spans="1:57" ht="15" customHeight="1">
      <c r="A28" s="64">
        <v>19</v>
      </c>
      <c r="B28" s="4"/>
      <c r="C28" s="8"/>
      <c r="D28" s="4"/>
      <c r="E28" s="4"/>
      <c r="F28" s="4"/>
      <c r="G28" s="4"/>
      <c r="H28" s="12"/>
      <c r="I28" s="4"/>
      <c r="J28" s="111"/>
      <c r="K28" s="117"/>
      <c r="L28" s="5"/>
      <c r="M28" s="36" t="str">
        <f t="shared" si="0"/>
        <v/>
      </c>
      <c r="N28" s="6"/>
      <c r="O28" s="5"/>
      <c r="P28" s="36" t="str">
        <f t="shared" si="1"/>
        <v/>
      </c>
      <c r="Q28" s="7"/>
      <c r="R28" s="5"/>
      <c r="S28" s="118" t="str">
        <f t="shared" si="2"/>
        <v/>
      </c>
      <c r="T28" s="127"/>
      <c r="U28" s="126" t="str" cm="1">
        <f t="array" ref="U28">IF((_xlfn.IFS(TRIM(SUBSTITUTE(T28,CHAR(160),""))="Devis 1",IFERROR(VALUE(TRIM(SUBSTITUTE(K28,CHAR(160),""))),0),TRIM(SUBSTITUTE(T28,CHAR(160),""))="Devis 2",IFERROR(VALUE(TRIM(SUBSTITUTE(N28,CHAR(160),""))),0),TRIM(SUBSTITUTE(T28,CHAR(160),""))="Devis 3",IFERROR(VALUE(TRIM(SUBSTITUTE(Q28,CHAR(160),""))),0),TRUE,0)*IFERROR(VALUE(TRIM(SUBSTITUTE(C28,CHAR(160),""))),0))=0,"",_xlfn.IFS(TRIM(SUBSTITUTE(T28,CHAR(160),""))="Devis 1",IFERROR(VALUE(TRIM(SUBSTITUTE(K28,CHAR(160),""))),0),TRIM(SUBSTITUTE(T28,CHAR(160),""))="Devis 2",IFERROR(VALUE(TRIM(SUBSTITUTE(N28,CHAR(160),""))),0),TRIM(SUBSTITUTE(T28,CHAR(160),""))="Devis 3",IFERROR(VALUE(TRIM(SUBSTITUTE(Q28,CHAR(160),""))),0),TRUE,0)*IFERROR(VALUE(TRIM(SUBSTITUTE(C28,CHAR(160),""))),0))</f>
        <v/>
      </c>
      <c r="V28" s="66" t="str" cm="1">
        <f t="array" ref="V28">IF(_xlfn.IFS(TRIM(SUBSTITUTE(T28,CHAR(160),""))="Devis 1",IFERROR(VALUE(TRIM(SUBSTITUTE(L28,CHAR(160),""))),0),TRIM(SUBSTITUTE(T28,CHAR(160),""))="Devis 2",IFERROR(VALUE(TRIM(SUBSTITUTE(O28,CHAR(160),""))),0),TRIM(SUBSTITUTE(T28,CHAR(160),""))="Devis 3",IFERROR(VALUE(TRIM(SUBSTITUTE(R28,CHAR(160),""))),0),TRUE,0)*IFERROR(VALUE(TRIM(SUBSTITUTE(C28,CHAR(160),""))),0)=0,IF(U28&lt;&gt;"",0,""),_xlfn.IFS(TRIM(SUBSTITUTE(T28,CHAR(160),""))="Devis 1",IFERROR(VALUE(TRIM(SUBSTITUTE(L28,CHAR(160),""))),0),TRIM(SUBSTITUTE(T28,CHAR(160),""))="Devis 2",IFERROR(VALUE(TRIM(SUBSTITUTE(O28,CHAR(160),""))),0),TRIM(SUBSTITUTE(T28,CHAR(160),""))="Devis 3",IFERROR(VALUE(TRIM(SUBSTITUTE(R28,CHAR(160),""))),0),TRUE,0)*IFERROR(VALUE(TRIM(SUBSTITUTE(C28,CHAR(160),""))),0))</f>
        <v/>
      </c>
      <c r="W28" s="129" t="str">
        <f t="shared" si="3"/>
        <v/>
      </c>
      <c r="X28" s="130"/>
      <c r="Y28" s="37" t="str">
        <f t="shared" si="19"/>
        <v/>
      </c>
      <c r="Z28" s="38" t="str">
        <f t="shared" si="20"/>
        <v/>
      </c>
      <c r="AA28" s="11" t="str">
        <f t="shared" si="21"/>
        <v/>
      </c>
      <c r="AB28" s="11" t="str">
        <f t="shared" si="22"/>
        <v/>
      </c>
      <c r="AC28" s="11" t="str">
        <f t="shared" si="23"/>
        <v/>
      </c>
      <c r="AD28" s="11" t="str">
        <f t="shared" si="24"/>
        <v/>
      </c>
      <c r="AE28" s="39" t="str">
        <f t="shared" si="25"/>
        <v/>
      </c>
      <c r="AF28" s="11" t="str">
        <f t="shared" si="26"/>
        <v/>
      </c>
      <c r="AG28" s="40" t="str">
        <f t="shared" si="27"/>
        <v/>
      </c>
      <c r="AH28" s="41" t="str">
        <f t="shared" si="28"/>
        <v/>
      </c>
      <c r="AI28" s="14" t="str">
        <f t="shared" si="29"/>
        <v/>
      </c>
      <c r="AJ28" s="36" t="str">
        <f t="shared" si="5"/>
        <v/>
      </c>
      <c r="AK28" s="42" t="str">
        <f t="shared" si="6"/>
        <v/>
      </c>
      <c r="AL28" s="14" t="str">
        <f t="shared" si="7"/>
        <v/>
      </c>
      <c r="AM28" s="36" t="str">
        <f t="shared" si="8"/>
        <v/>
      </c>
      <c r="AN28" s="43" t="str">
        <f t="shared" si="9"/>
        <v/>
      </c>
      <c r="AO28" s="14" t="str">
        <f t="shared" si="10"/>
        <v/>
      </c>
      <c r="AP28" s="44" t="str">
        <f t="shared" si="11"/>
        <v/>
      </c>
      <c r="AQ28" s="37" t="str">
        <f t="shared" si="12"/>
        <v/>
      </c>
      <c r="AR28" s="487"/>
      <c r="AS28" s="45" t="str">
        <f t="shared" si="13"/>
        <v/>
      </c>
      <c r="AT28" s="45" t="str">
        <f t="shared" si="14"/>
        <v/>
      </c>
      <c r="AU28" s="45" t="str">
        <f t="shared" si="15"/>
        <v/>
      </c>
      <c r="AV28" s="67" t="str" cm="1">
        <f t="array" ref="AV28">IF($Z28="","",IF((IFERROR(_xlfn.IFS($AQ28="Devis 1",(IFERROR(VALUE(TRIM(SUBSTITUTE(AH28,CHAR(160),""))),0)),$AQ28="Devis 2",(IFERROR(VALUE(TRIM(SUBSTITUTE(AK28,CHAR(160),""))),0)),$AQ28="Devis 3",(IFERROR(VALUE(TRIM(SUBSTITUTE(AN28,CHAR(160),""))),0))),0))*(IFERROR(VALUE(TRIM(SUBSTITUTE($Z28,CHAR(160),""))),0))=0,"",(IFERROR(_xlfn.IFS($AQ28="Devis 1",(IFERROR(VALUE(TRIM(SUBSTITUTE(AH28,CHAR(160),""))),0)),$AQ28="Devis 2",(IFERROR(VALUE(TRIM(SUBSTITUTE(AK28,CHAR(160),""))),0)),$AQ28="Devis 3",(IFERROR(VALUE(TRIM(SUBSTITUTE(AN28,CHAR(160),""))),0))),0))*(IFERROR(VALUE(TRIM(SUBSTITUTE($Z28,CHAR(160),""))),0))))</f>
        <v/>
      </c>
      <c r="AW28" s="67" t="str" cm="1">
        <f t="array" ref="AW28">IF($Z28="","",IF((IFERROR(_xlfn.IFS(TRIM(SUBSTITUTE($AQ28,CHAR(160),""))="Devis 1", IFERROR(VALUE(TRIM(SUBSTITUTE(AI28,CHAR(160),""))),0),TRIM(SUBSTITUTE($AQ28,CHAR(160),""))="Devis 2", IFERROR(VALUE(TRIM(SUBSTITUTE(AL28,CHAR(160),""))),0),TRIM(SUBSTITUTE($AQ28,CHAR(160),""))="Devis 3", IFERROR(VALUE(TRIM(SUBSTITUTE(AO28,CHAR(160),""))),0)),0) * IFERROR(VALUE(TRIM(SUBSTITUTE($Z28,CHAR(160),""))),0)) = 0,IF(AV28&lt;&gt;"",0,""),(IFERROR(_xlfn.IFS(TRIM(SUBSTITUTE($AQ28,CHAR(160),""))="Devis 1", IFERROR(VALUE(TRIM(SUBSTITUTE(AI28,CHAR(160),""))),0),TRIM(SUBSTITUTE($AQ28,CHAR(160),""))="Devis 2", IFERROR(VALUE(TRIM(SUBSTITUTE(AL28,CHAR(160),""))),0),TRIM(SUBSTITUTE($AQ28,CHAR(160),""))="Devis 3", IFERROR(VALUE(TRIM(SUBSTITUTE(AO28,CHAR(160),""))),0)),0) * IFERROR(VALUE(TRIM(SUBSTITUTE($Z28,CHAR(160),""))),0))))</f>
        <v/>
      </c>
      <c r="AX28" s="67" t="str" cm="1">
        <f t="array" ref="AX28">IF($Z28="","",IF(IFERROR(_xlfn.IFS($AQ28="Devis 1",IFERROR(VALUE(TRIM(SUBSTITUTE(AJ28,CHAR(160),""))),0),$AQ28="Devis 2",IFERROR(VALUE(TRIM(SUBSTITUTE(AM28,CHAR(160),""))),0),$AQ28="Devis 3",IFERROR(VALUE(TRIM(SUBSTITUTE(AP28,CHAR(160),""))),0)),0)*IFERROR(VALUE(TRIM(SUBSTITUTE($Z28,CHAR(160),""))),0)=0,"",IFERROR(_xlfn.IFS($AQ28="Devis 1",IFERROR(VALUE(TRIM(SUBSTITUTE(AJ28,CHAR(160),""))),0),$AQ28="Devis 2",IFERROR(VALUE(TRIM(SUBSTITUTE(AM28,CHAR(160),""))),0),$AQ28="Devis 3",IFERROR(VALUE(TRIM(SUBSTITUTE(AP28,CHAR(160),""))),0)),0)*IFERROR(VALUE(TRIM(SUBSTITUTE($Z28,CHAR(160),""))),0)))</f>
        <v/>
      </c>
      <c r="AY28" s="488"/>
      <c r="AZ28" s="10" t="str" cm="1">
        <f t="array" ref="AZ28">IF(OR(AX28="",AU28="",AV28="",AS28="",AW28="",AT28=""),"",_xlfn.IFS((IFERROR(VALUE(TRIM(SUBSTITUTE(AX28,CHAR(160),""))),0))&gt;(IFERROR(VALUE(TRIM(SUBSTITUTE(AU28,CHAR(160),""))),0)),"KO : Le montant retenu TTC est supérieur au montant raisonnable TTC. Merci de revoir la ligne de dépense ou plafonner son montant.",(IFERROR(VALUE(TRIM(SUBSTITUTE(AV28,CHAR(160),""))),0))&gt;(IFERROR(VALUE(TRIM(SUBSTITUTE(AS28,CHAR(160),""))),0)),"Attention : Le montant retenu HT est supérieur au montant HT raisonnable. Merci de revoir la ligne de dépense, plafonner son montant, ou justifier la reventillation HT / TVA.",(IFERROR(VALUE(TRIM(SUBSTITUTE(AW28,CHAR(160),""))),0))&gt;(IFERROR(VALUE(TRIM(SUBSTITUTE(AT28,CHAR(160),""))),0)),"Attention : Le montant TVA retenu est supérieur au montant TVA raisonnable. Merci de revoir la ligne de dépense, plafonner son montant, ou justifier la reventillation HT / TVA.",(IFERROR(VALUE(TRIM(SUBSTITUTE(AX28,CHAR(160),""))),0))=0,"",(IFERROR(VALUE(TRIM(SUBSTITUTE(AU28,CHAR(160),""))),0))=(IFERROR(VALUE(TRIM(SUBSTITUTE(AX28,CHAR(160),""))),0)),"OK",(IFERROR(VALUE(TRIM(SUBSTITUTE(AU28,CHAR(160),""))),0))&gt;(IFERROR(VALUE(TRIM(SUBSTITUTE(AX28,CHAR(160),""))),0))," OK : Montant instruit inférieur au montant raisonnable.",TRUE,""))</f>
        <v/>
      </c>
      <c r="BA28" s="160" t="str" cm="1">
        <f t="array" ref="BA28">IF(OR(AX28="",W28="",AV28="",U28="",AW28="",V28=""),"",_xlfn.IFS((IFERROR(VALUE(TRIM(SUBSTITUTE(AX28,CHAR(160),""))),0))&gt;(IFERROR(VALUE(TRIM(SUBSTITUTE(W28,CHAR(160),""))),0)),"KO : Le montant retenu TTC est supérieur au montant présenté TTC. Merci de revoir la ligne de dépense ou plafonner son montant.",(IFERROR(VALUE(TRIM(SUBSTITUTE(AV28,CHAR(160),""))),0))&gt;(IFERROR(VALUE(TRIM(SUBSTITUTE(U28,CHAR(160),""))),0)),"Attention : Le montant retenu HT est supérieur au montant HT présenté. Merci de revoir la ligne de dépense,plafonner son montant,ou justifier la reventillation HT/TVA.",(IFERROR(VALUE(TRIM(SUBSTITUTE(AW28,CHAR(160),""))),0))&gt;(IFERROR(VALUE(TRIM(SUBSTITUTE(V28,CHAR(160),""))),0)),"Attention : Le montant TVA retenu est supérieur au montant TVA présenté. Merci de revoir la ligne de dépense,plafonner son montant,ou justifier la reventillation HT/TVA.",(IFERROR(VALUE(TRIM(SUBSTITUTE(AX28,CHAR(160),""))),0))=0,"Attention : montant présenté entièrement écarté",(IFERROR(VALUE(TRIM(SUBSTITUTE(W28,CHAR(160),""))),0))=0,"",(IFERROR(VALUE(TRIM(SUBSTITUTE(AX28,CHAR(160),""))),0))=(IFERROR(VALUE(TRIM(SUBSTITUTE(W28,CHAR(160),""))),0)),"OK",(IFERROR(VALUE(TRIM(SUBSTITUTE(AX28,CHAR(160),""))),0))&lt;(IFERROR(VALUE(TRIM(SUBSTITUTE(W28,CHAR(160),""))),0)),"Attention : montant présenté partiellement écarté",TRUE,""))</f>
        <v/>
      </c>
      <c r="BB28" s="45" t="str">
        <f t="shared" si="16"/>
        <v/>
      </c>
      <c r="BC28" s="45" t="str">
        <f t="shared" si="17"/>
        <v/>
      </c>
      <c r="BD28" s="15" t="str">
        <f t="shared" si="18"/>
        <v/>
      </c>
    </row>
    <row r="29" spans="1:57" ht="15" customHeight="1">
      <c r="A29" s="64">
        <v>20</v>
      </c>
      <c r="B29" s="4"/>
      <c r="C29" s="8"/>
      <c r="D29" s="4"/>
      <c r="E29" s="4"/>
      <c r="F29" s="4"/>
      <c r="G29" s="4"/>
      <c r="H29" s="12"/>
      <c r="I29" s="4"/>
      <c r="J29" s="111"/>
      <c r="K29" s="117"/>
      <c r="L29" s="5"/>
      <c r="M29" s="36" t="str">
        <f t="shared" si="0"/>
        <v/>
      </c>
      <c r="N29" s="6"/>
      <c r="O29" s="5"/>
      <c r="P29" s="36" t="str">
        <f t="shared" si="1"/>
        <v/>
      </c>
      <c r="Q29" s="7"/>
      <c r="R29" s="5"/>
      <c r="S29" s="118" t="str">
        <f t="shared" si="2"/>
        <v/>
      </c>
      <c r="T29" s="127"/>
      <c r="U29" s="126" t="str" cm="1">
        <f t="array" ref="U29">IF((_xlfn.IFS(TRIM(SUBSTITUTE(T29,CHAR(160),""))="Devis 1",IFERROR(VALUE(TRIM(SUBSTITUTE(K29,CHAR(160),""))),0),TRIM(SUBSTITUTE(T29,CHAR(160),""))="Devis 2",IFERROR(VALUE(TRIM(SUBSTITUTE(N29,CHAR(160),""))),0),TRIM(SUBSTITUTE(T29,CHAR(160),""))="Devis 3",IFERROR(VALUE(TRIM(SUBSTITUTE(Q29,CHAR(160),""))),0),TRUE,0)*IFERROR(VALUE(TRIM(SUBSTITUTE(C29,CHAR(160),""))),0))=0,"",_xlfn.IFS(TRIM(SUBSTITUTE(T29,CHAR(160),""))="Devis 1",IFERROR(VALUE(TRIM(SUBSTITUTE(K29,CHAR(160),""))),0),TRIM(SUBSTITUTE(T29,CHAR(160),""))="Devis 2",IFERROR(VALUE(TRIM(SUBSTITUTE(N29,CHAR(160),""))),0),TRIM(SUBSTITUTE(T29,CHAR(160),""))="Devis 3",IFERROR(VALUE(TRIM(SUBSTITUTE(Q29,CHAR(160),""))),0),TRUE,0)*IFERROR(VALUE(TRIM(SUBSTITUTE(C29,CHAR(160),""))),0))</f>
        <v/>
      </c>
      <c r="V29" s="66" t="str" cm="1">
        <f t="array" ref="V29">IF(_xlfn.IFS(TRIM(SUBSTITUTE(T29,CHAR(160),""))="Devis 1",IFERROR(VALUE(TRIM(SUBSTITUTE(L29,CHAR(160),""))),0),TRIM(SUBSTITUTE(T29,CHAR(160),""))="Devis 2",IFERROR(VALUE(TRIM(SUBSTITUTE(O29,CHAR(160),""))),0),TRIM(SUBSTITUTE(T29,CHAR(160),""))="Devis 3",IFERROR(VALUE(TRIM(SUBSTITUTE(R29,CHAR(160),""))),0),TRUE,0)*IFERROR(VALUE(TRIM(SUBSTITUTE(C29,CHAR(160),""))),0)=0,IF(U29&lt;&gt;"",0,""),_xlfn.IFS(TRIM(SUBSTITUTE(T29,CHAR(160),""))="Devis 1",IFERROR(VALUE(TRIM(SUBSTITUTE(L29,CHAR(160),""))),0),TRIM(SUBSTITUTE(T29,CHAR(160),""))="Devis 2",IFERROR(VALUE(TRIM(SUBSTITUTE(O29,CHAR(160),""))),0),TRIM(SUBSTITUTE(T29,CHAR(160),""))="Devis 3",IFERROR(VALUE(TRIM(SUBSTITUTE(R29,CHAR(160),""))),0),TRUE,0)*IFERROR(VALUE(TRIM(SUBSTITUTE(C29,CHAR(160),""))),0))</f>
        <v/>
      </c>
      <c r="W29" s="129" t="str">
        <f t="shared" si="3"/>
        <v/>
      </c>
      <c r="X29" s="130"/>
      <c r="Y29" s="37" t="str">
        <f t="shared" si="19"/>
        <v/>
      </c>
      <c r="Z29" s="38" t="str">
        <f t="shared" si="20"/>
        <v/>
      </c>
      <c r="AA29" s="11" t="str">
        <f t="shared" si="21"/>
        <v/>
      </c>
      <c r="AB29" s="11" t="str">
        <f t="shared" si="22"/>
        <v/>
      </c>
      <c r="AC29" s="11" t="str">
        <f t="shared" si="23"/>
        <v/>
      </c>
      <c r="AD29" s="11" t="str">
        <f t="shared" si="24"/>
        <v/>
      </c>
      <c r="AE29" s="39" t="str">
        <f t="shared" si="25"/>
        <v/>
      </c>
      <c r="AF29" s="11" t="str">
        <f t="shared" si="26"/>
        <v/>
      </c>
      <c r="AG29" s="40" t="str">
        <f t="shared" si="27"/>
        <v/>
      </c>
      <c r="AH29" s="41" t="str">
        <f t="shared" si="28"/>
        <v/>
      </c>
      <c r="AI29" s="14" t="str">
        <f t="shared" si="29"/>
        <v/>
      </c>
      <c r="AJ29" s="36" t="str">
        <f t="shared" si="5"/>
        <v/>
      </c>
      <c r="AK29" s="42" t="str">
        <f t="shared" si="6"/>
        <v/>
      </c>
      <c r="AL29" s="14" t="str">
        <f t="shared" si="7"/>
        <v/>
      </c>
      <c r="AM29" s="36" t="str">
        <f t="shared" si="8"/>
        <v/>
      </c>
      <c r="AN29" s="43" t="str">
        <f t="shared" si="9"/>
        <v/>
      </c>
      <c r="AO29" s="14" t="str">
        <f t="shared" si="10"/>
        <v/>
      </c>
      <c r="AP29" s="44" t="str">
        <f t="shared" si="11"/>
        <v/>
      </c>
      <c r="AQ29" s="37" t="str">
        <f t="shared" si="12"/>
        <v/>
      </c>
      <c r="AR29" s="487"/>
      <c r="AS29" s="45" t="str">
        <f t="shared" si="13"/>
        <v/>
      </c>
      <c r="AT29" s="45" t="str">
        <f t="shared" si="14"/>
        <v/>
      </c>
      <c r="AU29" s="45" t="str">
        <f t="shared" si="15"/>
        <v/>
      </c>
      <c r="AV29" s="67" t="str" cm="1">
        <f t="array" ref="AV29">IF($Z29="","",IF((IFERROR(_xlfn.IFS($AQ29="Devis 1",(IFERROR(VALUE(TRIM(SUBSTITUTE(AH29,CHAR(160),""))),0)),$AQ29="Devis 2",(IFERROR(VALUE(TRIM(SUBSTITUTE(AK29,CHAR(160),""))),0)),$AQ29="Devis 3",(IFERROR(VALUE(TRIM(SUBSTITUTE(AN29,CHAR(160),""))),0))),0))*(IFERROR(VALUE(TRIM(SUBSTITUTE($Z29,CHAR(160),""))),0))=0,"",(IFERROR(_xlfn.IFS($AQ29="Devis 1",(IFERROR(VALUE(TRIM(SUBSTITUTE(AH29,CHAR(160),""))),0)),$AQ29="Devis 2",(IFERROR(VALUE(TRIM(SUBSTITUTE(AK29,CHAR(160),""))),0)),$AQ29="Devis 3",(IFERROR(VALUE(TRIM(SUBSTITUTE(AN29,CHAR(160),""))),0))),0))*(IFERROR(VALUE(TRIM(SUBSTITUTE($Z29,CHAR(160),""))),0))))</f>
        <v/>
      </c>
      <c r="AW29" s="67" t="str" cm="1">
        <f t="array" ref="AW29">IF($Z29="","",IF((IFERROR(_xlfn.IFS(TRIM(SUBSTITUTE($AQ29,CHAR(160),""))="Devis 1", IFERROR(VALUE(TRIM(SUBSTITUTE(AI29,CHAR(160),""))),0),TRIM(SUBSTITUTE($AQ29,CHAR(160),""))="Devis 2", IFERROR(VALUE(TRIM(SUBSTITUTE(AL29,CHAR(160),""))),0),TRIM(SUBSTITUTE($AQ29,CHAR(160),""))="Devis 3", IFERROR(VALUE(TRIM(SUBSTITUTE(AO29,CHAR(160),""))),0)),0) * IFERROR(VALUE(TRIM(SUBSTITUTE($Z29,CHAR(160),""))),0)) = 0,IF(AV29&lt;&gt;"",0,""),(IFERROR(_xlfn.IFS(TRIM(SUBSTITUTE($AQ29,CHAR(160),""))="Devis 1", IFERROR(VALUE(TRIM(SUBSTITUTE(AI29,CHAR(160),""))),0),TRIM(SUBSTITUTE($AQ29,CHAR(160),""))="Devis 2", IFERROR(VALUE(TRIM(SUBSTITUTE(AL29,CHAR(160),""))),0),TRIM(SUBSTITUTE($AQ29,CHAR(160),""))="Devis 3", IFERROR(VALUE(TRIM(SUBSTITUTE(AO29,CHAR(160),""))),0)),0) * IFERROR(VALUE(TRIM(SUBSTITUTE($Z29,CHAR(160),""))),0))))</f>
        <v/>
      </c>
      <c r="AX29" s="67" t="str" cm="1">
        <f t="array" ref="AX29">IF($Z29="","",IF(IFERROR(_xlfn.IFS($AQ29="Devis 1",IFERROR(VALUE(TRIM(SUBSTITUTE(AJ29,CHAR(160),""))),0),$AQ29="Devis 2",IFERROR(VALUE(TRIM(SUBSTITUTE(AM29,CHAR(160),""))),0),$AQ29="Devis 3",IFERROR(VALUE(TRIM(SUBSTITUTE(AP29,CHAR(160),""))),0)),0)*IFERROR(VALUE(TRIM(SUBSTITUTE($Z29,CHAR(160),""))),0)=0,"",IFERROR(_xlfn.IFS($AQ29="Devis 1",IFERROR(VALUE(TRIM(SUBSTITUTE(AJ29,CHAR(160),""))),0),$AQ29="Devis 2",IFERROR(VALUE(TRIM(SUBSTITUTE(AM29,CHAR(160),""))),0),$AQ29="Devis 3",IFERROR(VALUE(TRIM(SUBSTITUTE(AP29,CHAR(160),""))),0)),0)*IFERROR(VALUE(TRIM(SUBSTITUTE($Z29,CHAR(160),""))),0)))</f>
        <v/>
      </c>
      <c r="AY29" s="488"/>
      <c r="AZ29" s="10" t="str" cm="1">
        <f t="array" ref="AZ29">IF(OR(AX29="",AU29="",AV29="",AS29="",AW29="",AT29=""),"",_xlfn.IFS((IFERROR(VALUE(TRIM(SUBSTITUTE(AX29,CHAR(160),""))),0))&gt;(IFERROR(VALUE(TRIM(SUBSTITUTE(AU29,CHAR(160),""))),0)),"KO : Le montant retenu TTC est supérieur au montant raisonnable TTC. Merci de revoir la ligne de dépense ou plafonner son montant.",(IFERROR(VALUE(TRIM(SUBSTITUTE(AV29,CHAR(160),""))),0))&gt;(IFERROR(VALUE(TRIM(SUBSTITUTE(AS29,CHAR(160),""))),0)),"Attention : Le montant retenu HT est supérieur au montant HT raisonnable. Merci de revoir la ligne de dépense, plafonner son montant, ou justifier la reventillation HT / TVA.",(IFERROR(VALUE(TRIM(SUBSTITUTE(AW29,CHAR(160),""))),0))&gt;(IFERROR(VALUE(TRIM(SUBSTITUTE(AT29,CHAR(160),""))),0)),"Attention : Le montant TVA retenu est supérieur au montant TVA raisonnable. Merci de revoir la ligne de dépense, plafonner son montant, ou justifier la reventillation HT / TVA.",(IFERROR(VALUE(TRIM(SUBSTITUTE(AX29,CHAR(160),""))),0))=0,"",(IFERROR(VALUE(TRIM(SUBSTITUTE(AU29,CHAR(160),""))),0))=(IFERROR(VALUE(TRIM(SUBSTITUTE(AX29,CHAR(160),""))),0)),"OK",(IFERROR(VALUE(TRIM(SUBSTITUTE(AU29,CHAR(160),""))),0))&gt;(IFERROR(VALUE(TRIM(SUBSTITUTE(AX29,CHAR(160),""))),0))," OK : Montant instruit inférieur au montant raisonnable.",TRUE,""))</f>
        <v/>
      </c>
      <c r="BA29" s="160" t="str" cm="1">
        <f t="array" ref="BA29">IF(OR(AX29="",W29="",AV29="",U29="",AW29="",V29=""),"",_xlfn.IFS((IFERROR(VALUE(TRIM(SUBSTITUTE(AX29,CHAR(160),""))),0))&gt;(IFERROR(VALUE(TRIM(SUBSTITUTE(W29,CHAR(160),""))),0)),"KO : Le montant retenu TTC est supérieur au montant présenté TTC. Merci de revoir la ligne de dépense ou plafonner son montant.",(IFERROR(VALUE(TRIM(SUBSTITUTE(AV29,CHAR(160),""))),0))&gt;(IFERROR(VALUE(TRIM(SUBSTITUTE(U29,CHAR(160),""))),0)),"Attention : Le montant retenu HT est supérieur au montant HT présenté. Merci de revoir la ligne de dépense,plafonner son montant,ou justifier la reventillation HT/TVA.",(IFERROR(VALUE(TRIM(SUBSTITUTE(AW29,CHAR(160),""))),0))&gt;(IFERROR(VALUE(TRIM(SUBSTITUTE(V29,CHAR(160),""))),0)),"Attention : Le montant TVA retenu est supérieur au montant TVA présenté. Merci de revoir la ligne de dépense,plafonner son montant,ou justifier la reventillation HT/TVA.",(IFERROR(VALUE(TRIM(SUBSTITUTE(AX29,CHAR(160),""))),0))=0,"Attention : montant présenté entièrement écarté",(IFERROR(VALUE(TRIM(SUBSTITUTE(W29,CHAR(160),""))),0))=0,"",(IFERROR(VALUE(TRIM(SUBSTITUTE(AX29,CHAR(160),""))),0))=(IFERROR(VALUE(TRIM(SUBSTITUTE(W29,CHAR(160),""))),0)),"OK",(IFERROR(VALUE(TRIM(SUBSTITUTE(AX29,CHAR(160),""))),0))&lt;(IFERROR(VALUE(TRIM(SUBSTITUTE(W29,CHAR(160),""))),0)),"Attention : montant présenté partiellement écarté",TRUE,""))</f>
        <v/>
      </c>
      <c r="BB29" s="45" t="str">
        <f t="shared" si="16"/>
        <v/>
      </c>
      <c r="BC29" s="45" t="str">
        <f t="shared" si="17"/>
        <v/>
      </c>
      <c r="BD29" s="15" t="str">
        <f t="shared" si="18"/>
        <v/>
      </c>
    </row>
    <row r="30" spans="1:57" ht="15" customHeight="1">
      <c r="A30" s="64">
        <v>21</v>
      </c>
      <c r="B30" s="4"/>
      <c r="C30" s="8"/>
      <c r="D30" s="4"/>
      <c r="E30" s="4"/>
      <c r="F30" s="4"/>
      <c r="G30" s="4"/>
      <c r="H30" s="12"/>
      <c r="I30" s="4"/>
      <c r="J30" s="111"/>
      <c r="K30" s="117"/>
      <c r="L30" s="5"/>
      <c r="M30" s="36" t="str">
        <f t="shared" si="0"/>
        <v/>
      </c>
      <c r="N30" s="6"/>
      <c r="O30" s="5"/>
      <c r="P30" s="36" t="str">
        <f t="shared" si="1"/>
        <v/>
      </c>
      <c r="Q30" s="7"/>
      <c r="R30" s="5"/>
      <c r="S30" s="118" t="str">
        <f t="shared" si="2"/>
        <v/>
      </c>
      <c r="T30" s="127"/>
      <c r="U30" s="126" t="str" cm="1">
        <f t="array" ref="U30">IF((_xlfn.IFS(TRIM(SUBSTITUTE(T30,CHAR(160),""))="Devis 1",IFERROR(VALUE(TRIM(SUBSTITUTE(K30,CHAR(160),""))),0),TRIM(SUBSTITUTE(T30,CHAR(160),""))="Devis 2",IFERROR(VALUE(TRIM(SUBSTITUTE(N30,CHAR(160),""))),0),TRIM(SUBSTITUTE(T30,CHAR(160),""))="Devis 3",IFERROR(VALUE(TRIM(SUBSTITUTE(Q30,CHAR(160),""))),0),TRUE,0)*IFERROR(VALUE(TRIM(SUBSTITUTE(C30,CHAR(160),""))),0))=0,"",_xlfn.IFS(TRIM(SUBSTITUTE(T30,CHAR(160),""))="Devis 1",IFERROR(VALUE(TRIM(SUBSTITUTE(K30,CHAR(160),""))),0),TRIM(SUBSTITUTE(T30,CHAR(160),""))="Devis 2",IFERROR(VALUE(TRIM(SUBSTITUTE(N30,CHAR(160),""))),0),TRIM(SUBSTITUTE(T30,CHAR(160),""))="Devis 3",IFERROR(VALUE(TRIM(SUBSTITUTE(Q30,CHAR(160),""))),0),TRUE,0)*IFERROR(VALUE(TRIM(SUBSTITUTE(C30,CHAR(160),""))),0))</f>
        <v/>
      </c>
      <c r="V30" s="66" t="str" cm="1">
        <f t="array" ref="V30">IF(_xlfn.IFS(TRIM(SUBSTITUTE(T30,CHAR(160),""))="Devis 1",IFERROR(VALUE(TRIM(SUBSTITUTE(L30,CHAR(160),""))),0),TRIM(SUBSTITUTE(T30,CHAR(160),""))="Devis 2",IFERROR(VALUE(TRIM(SUBSTITUTE(O30,CHAR(160),""))),0),TRIM(SUBSTITUTE(T30,CHAR(160),""))="Devis 3",IFERROR(VALUE(TRIM(SUBSTITUTE(R30,CHAR(160),""))),0),TRUE,0)*IFERROR(VALUE(TRIM(SUBSTITUTE(C30,CHAR(160),""))),0)=0,IF(U30&lt;&gt;"",0,""),_xlfn.IFS(TRIM(SUBSTITUTE(T30,CHAR(160),""))="Devis 1",IFERROR(VALUE(TRIM(SUBSTITUTE(L30,CHAR(160),""))),0),TRIM(SUBSTITUTE(T30,CHAR(160),""))="Devis 2",IFERROR(VALUE(TRIM(SUBSTITUTE(O30,CHAR(160),""))),0),TRIM(SUBSTITUTE(T30,CHAR(160),""))="Devis 3",IFERROR(VALUE(TRIM(SUBSTITUTE(R30,CHAR(160),""))),0),TRUE,0)*IFERROR(VALUE(TRIM(SUBSTITUTE(C30,CHAR(160),""))),0))</f>
        <v/>
      </c>
      <c r="W30" s="129" t="str">
        <f t="shared" si="3"/>
        <v/>
      </c>
      <c r="X30" s="130"/>
      <c r="Y30" s="37" t="str">
        <f t="shared" si="19"/>
        <v/>
      </c>
      <c r="Z30" s="38" t="str">
        <f t="shared" si="20"/>
        <v/>
      </c>
      <c r="AA30" s="11" t="str">
        <f t="shared" si="21"/>
        <v/>
      </c>
      <c r="AB30" s="11" t="str">
        <f t="shared" si="22"/>
        <v/>
      </c>
      <c r="AC30" s="11" t="str">
        <f t="shared" si="23"/>
        <v/>
      </c>
      <c r="AD30" s="11" t="str">
        <f t="shared" si="24"/>
        <v/>
      </c>
      <c r="AE30" s="39" t="str">
        <f t="shared" si="25"/>
        <v/>
      </c>
      <c r="AF30" s="11" t="str">
        <f t="shared" si="26"/>
        <v/>
      </c>
      <c r="AG30" s="40" t="str">
        <f t="shared" si="27"/>
        <v/>
      </c>
      <c r="AH30" s="41" t="str">
        <f t="shared" si="28"/>
        <v/>
      </c>
      <c r="AI30" s="14" t="str">
        <f t="shared" si="29"/>
        <v/>
      </c>
      <c r="AJ30" s="36" t="str">
        <f t="shared" si="5"/>
        <v/>
      </c>
      <c r="AK30" s="42" t="str">
        <f t="shared" si="6"/>
        <v/>
      </c>
      <c r="AL30" s="14" t="str">
        <f t="shared" si="7"/>
        <v/>
      </c>
      <c r="AM30" s="36" t="str">
        <f t="shared" si="8"/>
        <v/>
      </c>
      <c r="AN30" s="43" t="str">
        <f t="shared" si="9"/>
        <v/>
      </c>
      <c r="AO30" s="14" t="str">
        <f t="shared" si="10"/>
        <v/>
      </c>
      <c r="AP30" s="44" t="str">
        <f t="shared" si="11"/>
        <v/>
      </c>
      <c r="AQ30" s="37" t="str">
        <f t="shared" si="12"/>
        <v/>
      </c>
      <c r="AR30" s="487"/>
      <c r="AS30" s="45" t="str">
        <f t="shared" si="13"/>
        <v/>
      </c>
      <c r="AT30" s="45" t="str">
        <f t="shared" si="14"/>
        <v/>
      </c>
      <c r="AU30" s="45" t="str">
        <f t="shared" si="15"/>
        <v/>
      </c>
      <c r="AV30" s="67" t="str" cm="1">
        <f t="array" ref="AV30">IF($Z30="","",IF((IFERROR(_xlfn.IFS($AQ30="Devis 1",(IFERROR(VALUE(TRIM(SUBSTITUTE(AH30,CHAR(160),""))),0)),$AQ30="Devis 2",(IFERROR(VALUE(TRIM(SUBSTITUTE(AK30,CHAR(160),""))),0)),$AQ30="Devis 3",(IFERROR(VALUE(TRIM(SUBSTITUTE(AN30,CHAR(160),""))),0))),0))*(IFERROR(VALUE(TRIM(SUBSTITUTE($Z30,CHAR(160),""))),0))=0,"",(IFERROR(_xlfn.IFS($AQ30="Devis 1",(IFERROR(VALUE(TRIM(SUBSTITUTE(AH30,CHAR(160),""))),0)),$AQ30="Devis 2",(IFERROR(VALUE(TRIM(SUBSTITUTE(AK30,CHAR(160),""))),0)),$AQ30="Devis 3",(IFERROR(VALUE(TRIM(SUBSTITUTE(AN30,CHAR(160),""))),0))),0))*(IFERROR(VALUE(TRIM(SUBSTITUTE($Z30,CHAR(160),""))),0))))</f>
        <v/>
      </c>
      <c r="AW30" s="67" t="str" cm="1">
        <f t="array" ref="AW30">IF($Z30="","",IF((IFERROR(_xlfn.IFS(TRIM(SUBSTITUTE($AQ30,CHAR(160),""))="Devis 1", IFERROR(VALUE(TRIM(SUBSTITUTE(AI30,CHAR(160),""))),0),TRIM(SUBSTITUTE($AQ30,CHAR(160),""))="Devis 2", IFERROR(VALUE(TRIM(SUBSTITUTE(AL30,CHAR(160),""))),0),TRIM(SUBSTITUTE($AQ30,CHAR(160),""))="Devis 3", IFERROR(VALUE(TRIM(SUBSTITUTE(AO30,CHAR(160),""))),0)),0) * IFERROR(VALUE(TRIM(SUBSTITUTE($Z30,CHAR(160),""))),0)) = 0,IF(AV30&lt;&gt;"",0,""),(IFERROR(_xlfn.IFS(TRIM(SUBSTITUTE($AQ30,CHAR(160),""))="Devis 1", IFERROR(VALUE(TRIM(SUBSTITUTE(AI30,CHAR(160),""))),0),TRIM(SUBSTITUTE($AQ30,CHAR(160),""))="Devis 2", IFERROR(VALUE(TRIM(SUBSTITUTE(AL30,CHAR(160),""))),0),TRIM(SUBSTITUTE($AQ30,CHAR(160),""))="Devis 3", IFERROR(VALUE(TRIM(SUBSTITUTE(AO30,CHAR(160),""))),0)),0) * IFERROR(VALUE(TRIM(SUBSTITUTE($Z30,CHAR(160),""))),0))))</f>
        <v/>
      </c>
      <c r="AX30" s="67" t="str" cm="1">
        <f t="array" ref="AX30">IF($Z30="","",IF(IFERROR(_xlfn.IFS($AQ30="Devis 1",IFERROR(VALUE(TRIM(SUBSTITUTE(AJ30,CHAR(160),""))),0),$AQ30="Devis 2",IFERROR(VALUE(TRIM(SUBSTITUTE(AM30,CHAR(160),""))),0),$AQ30="Devis 3",IFERROR(VALUE(TRIM(SUBSTITUTE(AP30,CHAR(160),""))),0)),0)*IFERROR(VALUE(TRIM(SUBSTITUTE($Z30,CHAR(160),""))),0)=0,"",IFERROR(_xlfn.IFS($AQ30="Devis 1",IFERROR(VALUE(TRIM(SUBSTITUTE(AJ30,CHAR(160),""))),0),$AQ30="Devis 2",IFERROR(VALUE(TRIM(SUBSTITUTE(AM30,CHAR(160),""))),0),$AQ30="Devis 3",IFERROR(VALUE(TRIM(SUBSTITUTE(AP30,CHAR(160),""))),0)),0)*IFERROR(VALUE(TRIM(SUBSTITUTE($Z30,CHAR(160),""))),0)))</f>
        <v/>
      </c>
      <c r="AY30" s="488"/>
      <c r="AZ30" s="10" t="str" cm="1">
        <f t="array" ref="AZ30">IF(OR(AX30="",AU30="",AV30="",AS30="",AW30="",AT30=""),"",_xlfn.IFS((IFERROR(VALUE(TRIM(SUBSTITUTE(AX30,CHAR(160),""))),0))&gt;(IFERROR(VALUE(TRIM(SUBSTITUTE(AU30,CHAR(160),""))),0)),"KO : Le montant retenu TTC est supérieur au montant raisonnable TTC. Merci de revoir la ligne de dépense ou plafonner son montant.",(IFERROR(VALUE(TRIM(SUBSTITUTE(AV30,CHAR(160),""))),0))&gt;(IFERROR(VALUE(TRIM(SUBSTITUTE(AS30,CHAR(160),""))),0)),"Attention : Le montant retenu HT est supérieur au montant HT raisonnable. Merci de revoir la ligne de dépense, plafonner son montant, ou justifier la reventillation HT / TVA.",(IFERROR(VALUE(TRIM(SUBSTITUTE(AW30,CHAR(160),""))),0))&gt;(IFERROR(VALUE(TRIM(SUBSTITUTE(AT30,CHAR(160),""))),0)),"Attention : Le montant TVA retenu est supérieur au montant TVA raisonnable. Merci de revoir la ligne de dépense, plafonner son montant, ou justifier la reventillation HT / TVA.",(IFERROR(VALUE(TRIM(SUBSTITUTE(AX30,CHAR(160),""))),0))=0,"",(IFERROR(VALUE(TRIM(SUBSTITUTE(AU30,CHAR(160),""))),0))=(IFERROR(VALUE(TRIM(SUBSTITUTE(AX30,CHAR(160),""))),0)),"OK",(IFERROR(VALUE(TRIM(SUBSTITUTE(AU30,CHAR(160),""))),0))&gt;(IFERROR(VALUE(TRIM(SUBSTITUTE(AX30,CHAR(160),""))),0))," OK : Montant instruit inférieur au montant raisonnable.",TRUE,""))</f>
        <v/>
      </c>
      <c r="BA30" s="160" t="str" cm="1">
        <f t="array" ref="BA30">IF(OR(AX30="",W30="",AV30="",U30="",AW30="",V30=""),"",_xlfn.IFS((IFERROR(VALUE(TRIM(SUBSTITUTE(AX30,CHAR(160),""))),0))&gt;(IFERROR(VALUE(TRIM(SUBSTITUTE(W30,CHAR(160),""))),0)),"KO : Le montant retenu TTC est supérieur au montant présenté TTC. Merci de revoir la ligne de dépense ou plafonner son montant.",(IFERROR(VALUE(TRIM(SUBSTITUTE(AV30,CHAR(160),""))),0))&gt;(IFERROR(VALUE(TRIM(SUBSTITUTE(U30,CHAR(160),""))),0)),"Attention : Le montant retenu HT est supérieur au montant HT présenté. Merci de revoir la ligne de dépense,plafonner son montant,ou justifier la reventillation HT/TVA.",(IFERROR(VALUE(TRIM(SUBSTITUTE(AW30,CHAR(160),""))),0))&gt;(IFERROR(VALUE(TRIM(SUBSTITUTE(V30,CHAR(160),""))),0)),"Attention : Le montant TVA retenu est supérieur au montant TVA présenté. Merci de revoir la ligne de dépense,plafonner son montant,ou justifier la reventillation HT/TVA.",(IFERROR(VALUE(TRIM(SUBSTITUTE(AX30,CHAR(160),""))),0))=0,"Attention : montant présenté entièrement écarté",(IFERROR(VALUE(TRIM(SUBSTITUTE(W30,CHAR(160),""))),0))=0,"",(IFERROR(VALUE(TRIM(SUBSTITUTE(AX30,CHAR(160),""))),0))=(IFERROR(VALUE(TRIM(SUBSTITUTE(W30,CHAR(160),""))),0)),"OK",(IFERROR(VALUE(TRIM(SUBSTITUTE(AX30,CHAR(160),""))),0))&lt;(IFERROR(VALUE(TRIM(SUBSTITUTE(W30,CHAR(160),""))),0)),"Attention : montant présenté partiellement écarté",TRUE,""))</f>
        <v/>
      </c>
      <c r="BB30" s="45" t="str">
        <f t="shared" si="16"/>
        <v/>
      </c>
      <c r="BC30" s="45" t="str">
        <f t="shared" si="17"/>
        <v/>
      </c>
      <c r="BD30" s="15" t="str">
        <f t="shared" si="18"/>
        <v/>
      </c>
    </row>
    <row r="31" spans="1:57" ht="15" customHeight="1">
      <c r="A31" s="64">
        <v>22</v>
      </c>
      <c r="B31" s="4"/>
      <c r="C31" s="8"/>
      <c r="D31" s="4"/>
      <c r="E31" s="4"/>
      <c r="F31" s="4"/>
      <c r="G31" s="4"/>
      <c r="H31" s="12"/>
      <c r="I31" s="4"/>
      <c r="J31" s="111"/>
      <c r="K31" s="117"/>
      <c r="L31" s="5"/>
      <c r="M31" s="36" t="str">
        <f t="shared" si="0"/>
        <v/>
      </c>
      <c r="N31" s="6"/>
      <c r="O31" s="5"/>
      <c r="P31" s="36" t="str">
        <f t="shared" si="1"/>
        <v/>
      </c>
      <c r="Q31" s="7"/>
      <c r="R31" s="5"/>
      <c r="S31" s="118" t="str">
        <f t="shared" si="2"/>
        <v/>
      </c>
      <c r="T31" s="127"/>
      <c r="U31" s="126" t="str" cm="1">
        <f t="array" ref="U31">IF((_xlfn.IFS(TRIM(SUBSTITUTE(T31,CHAR(160),""))="Devis 1",IFERROR(VALUE(TRIM(SUBSTITUTE(K31,CHAR(160),""))),0),TRIM(SUBSTITUTE(T31,CHAR(160),""))="Devis 2",IFERROR(VALUE(TRIM(SUBSTITUTE(N31,CHAR(160),""))),0),TRIM(SUBSTITUTE(T31,CHAR(160),""))="Devis 3",IFERROR(VALUE(TRIM(SUBSTITUTE(Q31,CHAR(160),""))),0),TRUE,0)*IFERROR(VALUE(TRIM(SUBSTITUTE(C31,CHAR(160),""))),0))=0,"",_xlfn.IFS(TRIM(SUBSTITUTE(T31,CHAR(160),""))="Devis 1",IFERROR(VALUE(TRIM(SUBSTITUTE(K31,CHAR(160),""))),0),TRIM(SUBSTITUTE(T31,CHAR(160),""))="Devis 2",IFERROR(VALUE(TRIM(SUBSTITUTE(N31,CHAR(160),""))),0),TRIM(SUBSTITUTE(T31,CHAR(160),""))="Devis 3",IFERROR(VALUE(TRIM(SUBSTITUTE(Q31,CHAR(160),""))),0),TRUE,0)*IFERROR(VALUE(TRIM(SUBSTITUTE(C31,CHAR(160),""))),0))</f>
        <v/>
      </c>
      <c r="V31" s="66" t="str" cm="1">
        <f t="array" ref="V31">IF(_xlfn.IFS(TRIM(SUBSTITUTE(T31,CHAR(160),""))="Devis 1",IFERROR(VALUE(TRIM(SUBSTITUTE(L31,CHAR(160),""))),0),TRIM(SUBSTITUTE(T31,CHAR(160),""))="Devis 2",IFERROR(VALUE(TRIM(SUBSTITUTE(O31,CHAR(160),""))),0),TRIM(SUBSTITUTE(T31,CHAR(160),""))="Devis 3",IFERROR(VALUE(TRIM(SUBSTITUTE(R31,CHAR(160),""))),0),TRUE,0)*IFERROR(VALUE(TRIM(SUBSTITUTE(C31,CHAR(160),""))),0)=0,IF(U31&lt;&gt;"",0,""),_xlfn.IFS(TRIM(SUBSTITUTE(T31,CHAR(160),""))="Devis 1",IFERROR(VALUE(TRIM(SUBSTITUTE(L31,CHAR(160),""))),0),TRIM(SUBSTITUTE(T31,CHAR(160),""))="Devis 2",IFERROR(VALUE(TRIM(SUBSTITUTE(O31,CHAR(160),""))),0),TRIM(SUBSTITUTE(T31,CHAR(160),""))="Devis 3",IFERROR(VALUE(TRIM(SUBSTITUTE(R31,CHAR(160),""))),0),TRUE,0)*IFERROR(VALUE(TRIM(SUBSTITUTE(C31,CHAR(160),""))),0))</f>
        <v/>
      </c>
      <c r="W31" s="129" t="str">
        <f t="shared" si="3"/>
        <v/>
      </c>
      <c r="X31" s="130"/>
      <c r="Y31" s="37" t="str">
        <f t="shared" si="19"/>
        <v/>
      </c>
      <c r="Z31" s="38" t="str">
        <f t="shared" si="20"/>
        <v/>
      </c>
      <c r="AA31" s="11" t="str">
        <f t="shared" si="21"/>
        <v/>
      </c>
      <c r="AB31" s="11" t="str">
        <f t="shared" si="22"/>
        <v/>
      </c>
      <c r="AC31" s="11" t="str">
        <f t="shared" si="23"/>
        <v/>
      </c>
      <c r="AD31" s="11" t="str">
        <f t="shared" si="24"/>
        <v/>
      </c>
      <c r="AE31" s="39" t="str">
        <f t="shared" si="25"/>
        <v/>
      </c>
      <c r="AF31" s="11" t="str">
        <f t="shared" si="26"/>
        <v/>
      </c>
      <c r="AG31" s="40" t="str">
        <f t="shared" si="27"/>
        <v/>
      </c>
      <c r="AH31" s="41" t="str">
        <f t="shared" si="28"/>
        <v/>
      </c>
      <c r="AI31" s="14" t="str">
        <f t="shared" si="29"/>
        <v/>
      </c>
      <c r="AJ31" s="36" t="str">
        <f t="shared" si="5"/>
        <v/>
      </c>
      <c r="AK31" s="42" t="str">
        <f t="shared" si="6"/>
        <v/>
      </c>
      <c r="AL31" s="14" t="str">
        <f t="shared" si="7"/>
        <v/>
      </c>
      <c r="AM31" s="36" t="str">
        <f t="shared" si="8"/>
        <v/>
      </c>
      <c r="AN31" s="43" t="str">
        <f t="shared" si="9"/>
        <v/>
      </c>
      <c r="AO31" s="14" t="str">
        <f t="shared" si="10"/>
        <v/>
      </c>
      <c r="AP31" s="44" t="str">
        <f t="shared" si="11"/>
        <v/>
      </c>
      <c r="AQ31" s="37" t="str">
        <f t="shared" si="12"/>
        <v/>
      </c>
      <c r="AR31" s="487"/>
      <c r="AS31" s="45" t="str">
        <f t="shared" si="13"/>
        <v/>
      </c>
      <c r="AT31" s="45" t="str">
        <f t="shared" si="14"/>
        <v/>
      </c>
      <c r="AU31" s="45" t="str">
        <f t="shared" si="15"/>
        <v/>
      </c>
      <c r="AV31" s="67" t="str" cm="1">
        <f t="array" ref="AV31">IF($Z31="","",IF((IFERROR(_xlfn.IFS($AQ31="Devis 1",(IFERROR(VALUE(TRIM(SUBSTITUTE(AH31,CHAR(160),""))),0)),$AQ31="Devis 2",(IFERROR(VALUE(TRIM(SUBSTITUTE(AK31,CHAR(160),""))),0)),$AQ31="Devis 3",(IFERROR(VALUE(TRIM(SUBSTITUTE(AN31,CHAR(160),""))),0))),0))*(IFERROR(VALUE(TRIM(SUBSTITUTE($Z31,CHAR(160),""))),0))=0,"",(IFERROR(_xlfn.IFS($AQ31="Devis 1",(IFERROR(VALUE(TRIM(SUBSTITUTE(AH31,CHAR(160),""))),0)),$AQ31="Devis 2",(IFERROR(VALUE(TRIM(SUBSTITUTE(AK31,CHAR(160),""))),0)),$AQ31="Devis 3",(IFERROR(VALUE(TRIM(SUBSTITUTE(AN31,CHAR(160),""))),0))),0))*(IFERROR(VALUE(TRIM(SUBSTITUTE($Z31,CHAR(160),""))),0))))</f>
        <v/>
      </c>
      <c r="AW31" s="67" t="str" cm="1">
        <f t="array" ref="AW31">IF($Z31="","",IF((IFERROR(_xlfn.IFS(TRIM(SUBSTITUTE($AQ31,CHAR(160),""))="Devis 1", IFERROR(VALUE(TRIM(SUBSTITUTE(AI31,CHAR(160),""))),0),TRIM(SUBSTITUTE($AQ31,CHAR(160),""))="Devis 2", IFERROR(VALUE(TRIM(SUBSTITUTE(AL31,CHAR(160),""))),0),TRIM(SUBSTITUTE($AQ31,CHAR(160),""))="Devis 3", IFERROR(VALUE(TRIM(SUBSTITUTE(AO31,CHAR(160),""))),0)),0) * IFERROR(VALUE(TRIM(SUBSTITUTE($Z31,CHAR(160),""))),0)) = 0,IF(AV31&lt;&gt;"",0,""),(IFERROR(_xlfn.IFS(TRIM(SUBSTITUTE($AQ31,CHAR(160),""))="Devis 1", IFERROR(VALUE(TRIM(SUBSTITUTE(AI31,CHAR(160),""))),0),TRIM(SUBSTITUTE($AQ31,CHAR(160),""))="Devis 2", IFERROR(VALUE(TRIM(SUBSTITUTE(AL31,CHAR(160),""))),0),TRIM(SUBSTITUTE($AQ31,CHAR(160),""))="Devis 3", IFERROR(VALUE(TRIM(SUBSTITUTE(AO31,CHAR(160),""))),0)),0) * IFERROR(VALUE(TRIM(SUBSTITUTE($Z31,CHAR(160),""))),0))))</f>
        <v/>
      </c>
      <c r="AX31" s="67" t="str" cm="1">
        <f t="array" ref="AX31">IF($Z31="","",IF(IFERROR(_xlfn.IFS($AQ31="Devis 1",IFERROR(VALUE(TRIM(SUBSTITUTE(AJ31,CHAR(160),""))),0),$AQ31="Devis 2",IFERROR(VALUE(TRIM(SUBSTITUTE(AM31,CHAR(160),""))),0),$AQ31="Devis 3",IFERROR(VALUE(TRIM(SUBSTITUTE(AP31,CHAR(160),""))),0)),0)*IFERROR(VALUE(TRIM(SUBSTITUTE($Z31,CHAR(160),""))),0)=0,"",IFERROR(_xlfn.IFS($AQ31="Devis 1",IFERROR(VALUE(TRIM(SUBSTITUTE(AJ31,CHAR(160),""))),0),$AQ31="Devis 2",IFERROR(VALUE(TRIM(SUBSTITUTE(AM31,CHAR(160),""))),0),$AQ31="Devis 3",IFERROR(VALUE(TRIM(SUBSTITUTE(AP31,CHAR(160),""))),0)),0)*IFERROR(VALUE(TRIM(SUBSTITUTE($Z31,CHAR(160),""))),0)))</f>
        <v/>
      </c>
      <c r="AY31" s="488"/>
      <c r="AZ31" s="10" t="str" cm="1">
        <f t="array" ref="AZ31">IF(OR(AX31="",AU31="",AV31="",AS31="",AW31="",AT31=""),"",_xlfn.IFS((IFERROR(VALUE(TRIM(SUBSTITUTE(AX31,CHAR(160),""))),0))&gt;(IFERROR(VALUE(TRIM(SUBSTITUTE(AU31,CHAR(160),""))),0)),"KO : Le montant retenu TTC est supérieur au montant raisonnable TTC. Merci de revoir la ligne de dépense ou plafonner son montant.",(IFERROR(VALUE(TRIM(SUBSTITUTE(AV31,CHAR(160),""))),0))&gt;(IFERROR(VALUE(TRIM(SUBSTITUTE(AS31,CHAR(160),""))),0)),"Attention : Le montant retenu HT est supérieur au montant HT raisonnable. Merci de revoir la ligne de dépense, plafonner son montant, ou justifier la reventillation HT / TVA.",(IFERROR(VALUE(TRIM(SUBSTITUTE(AW31,CHAR(160),""))),0))&gt;(IFERROR(VALUE(TRIM(SUBSTITUTE(AT31,CHAR(160),""))),0)),"Attention : Le montant TVA retenu est supérieur au montant TVA raisonnable. Merci de revoir la ligne de dépense, plafonner son montant, ou justifier la reventillation HT / TVA.",(IFERROR(VALUE(TRIM(SUBSTITUTE(AX31,CHAR(160),""))),0))=0,"",(IFERROR(VALUE(TRIM(SUBSTITUTE(AU31,CHAR(160),""))),0))=(IFERROR(VALUE(TRIM(SUBSTITUTE(AX31,CHAR(160),""))),0)),"OK",(IFERROR(VALUE(TRIM(SUBSTITUTE(AU31,CHAR(160),""))),0))&gt;(IFERROR(VALUE(TRIM(SUBSTITUTE(AX31,CHAR(160),""))),0))," OK : Montant instruit inférieur au montant raisonnable.",TRUE,""))</f>
        <v/>
      </c>
      <c r="BA31" s="160" t="str" cm="1">
        <f t="array" ref="BA31">IF(OR(AX31="",W31="",AV31="",U31="",AW31="",V31=""),"",_xlfn.IFS((IFERROR(VALUE(TRIM(SUBSTITUTE(AX31,CHAR(160),""))),0))&gt;(IFERROR(VALUE(TRIM(SUBSTITUTE(W31,CHAR(160),""))),0)),"KO : Le montant retenu TTC est supérieur au montant présenté TTC. Merci de revoir la ligne de dépense ou plafonner son montant.",(IFERROR(VALUE(TRIM(SUBSTITUTE(AV31,CHAR(160),""))),0))&gt;(IFERROR(VALUE(TRIM(SUBSTITUTE(U31,CHAR(160),""))),0)),"Attention : Le montant retenu HT est supérieur au montant HT présenté. Merci de revoir la ligne de dépense,plafonner son montant,ou justifier la reventillation HT/TVA.",(IFERROR(VALUE(TRIM(SUBSTITUTE(AW31,CHAR(160),""))),0))&gt;(IFERROR(VALUE(TRIM(SUBSTITUTE(V31,CHAR(160),""))),0)),"Attention : Le montant TVA retenu est supérieur au montant TVA présenté. Merci de revoir la ligne de dépense,plafonner son montant,ou justifier la reventillation HT/TVA.",(IFERROR(VALUE(TRIM(SUBSTITUTE(AX31,CHAR(160),""))),0))=0,"Attention : montant présenté entièrement écarté",(IFERROR(VALUE(TRIM(SUBSTITUTE(W31,CHAR(160),""))),0))=0,"",(IFERROR(VALUE(TRIM(SUBSTITUTE(AX31,CHAR(160),""))),0))=(IFERROR(VALUE(TRIM(SUBSTITUTE(W31,CHAR(160),""))),0)),"OK",(IFERROR(VALUE(TRIM(SUBSTITUTE(AX31,CHAR(160),""))),0))&lt;(IFERROR(VALUE(TRIM(SUBSTITUTE(W31,CHAR(160),""))),0)),"Attention : montant présenté partiellement écarté",TRUE,""))</f>
        <v/>
      </c>
      <c r="BB31" s="45" t="str">
        <f t="shared" si="16"/>
        <v/>
      </c>
      <c r="BC31" s="45" t="str">
        <f t="shared" si="17"/>
        <v/>
      </c>
      <c r="BD31" s="15" t="str">
        <f t="shared" si="18"/>
        <v/>
      </c>
    </row>
    <row r="32" spans="1:57" ht="15" customHeight="1">
      <c r="A32" s="64">
        <v>23</v>
      </c>
      <c r="B32" s="4"/>
      <c r="C32" s="8"/>
      <c r="D32" s="4"/>
      <c r="E32" s="4"/>
      <c r="F32" s="4"/>
      <c r="G32" s="4"/>
      <c r="H32" s="12"/>
      <c r="I32" s="4"/>
      <c r="J32" s="111"/>
      <c r="K32" s="117"/>
      <c r="L32" s="5"/>
      <c r="M32" s="36" t="str">
        <f t="shared" si="0"/>
        <v/>
      </c>
      <c r="N32" s="6"/>
      <c r="O32" s="5"/>
      <c r="P32" s="36" t="str">
        <f t="shared" si="1"/>
        <v/>
      </c>
      <c r="Q32" s="7"/>
      <c r="R32" s="5"/>
      <c r="S32" s="118" t="str">
        <f t="shared" si="2"/>
        <v/>
      </c>
      <c r="T32" s="127"/>
      <c r="U32" s="126" t="str" cm="1">
        <f t="array" ref="U32">IF((_xlfn.IFS(TRIM(SUBSTITUTE(T32,CHAR(160),""))="Devis 1",IFERROR(VALUE(TRIM(SUBSTITUTE(K32,CHAR(160),""))),0),TRIM(SUBSTITUTE(T32,CHAR(160),""))="Devis 2",IFERROR(VALUE(TRIM(SUBSTITUTE(N32,CHAR(160),""))),0),TRIM(SUBSTITUTE(T32,CHAR(160),""))="Devis 3",IFERROR(VALUE(TRIM(SUBSTITUTE(Q32,CHAR(160),""))),0),TRUE,0)*IFERROR(VALUE(TRIM(SUBSTITUTE(C32,CHAR(160),""))),0))=0,"",_xlfn.IFS(TRIM(SUBSTITUTE(T32,CHAR(160),""))="Devis 1",IFERROR(VALUE(TRIM(SUBSTITUTE(K32,CHAR(160),""))),0),TRIM(SUBSTITUTE(T32,CHAR(160),""))="Devis 2",IFERROR(VALUE(TRIM(SUBSTITUTE(N32,CHAR(160),""))),0),TRIM(SUBSTITUTE(T32,CHAR(160),""))="Devis 3",IFERROR(VALUE(TRIM(SUBSTITUTE(Q32,CHAR(160),""))),0),TRUE,0)*IFERROR(VALUE(TRIM(SUBSTITUTE(C32,CHAR(160),""))),0))</f>
        <v/>
      </c>
      <c r="V32" s="66" t="str" cm="1">
        <f t="array" ref="V32">IF(_xlfn.IFS(TRIM(SUBSTITUTE(T32,CHAR(160),""))="Devis 1",IFERROR(VALUE(TRIM(SUBSTITUTE(L32,CHAR(160),""))),0),TRIM(SUBSTITUTE(T32,CHAR(160),""))="Devis 2",IFERROR(VALUE(TRIM(SUBSTITUTE(O32,CHAR(160),""))),0),TRIM(SUBSTITUTE(T32,CHAR(160),""))="Devis 3",IFERROR(VALUE(TRIM(SUBSTITUTE(R32,CHAR(160),""))),0),TRUE,0)*IFERROR(VALUE(TRIM(SUBSTITUTE(C32,CHAR(160),""))),0)=0,IF(U32&lt;&gt;"",0,""),_xlfn.IFS(TRIM(SUBSTITUTE(T32,CHAR(160),""))="Devis 1",IFERROR(VALUE(TRIM(SUBSTITUTE(L32,CHAR(160),""))),0),TRIM(SUBSTITUTE(T32,CHAR(160),""))="Devis 2",IFERROR(VALUE(TRIM(SUBSTITUTE(O32,CHAR(160),""))),0),TRIM(SUBSTITUTE(T32,CHAR(160),""))="Devis 3",IFERROR(VALUE(TRIM(SUBSTITUTE(R32,CHAR(160),""))),0),TRUE,0)*IFERROR(VALUE(TRIM(SUBSTITUTE(C32,CHAR(160),""))),0))</f>
        <v/>
      </c>
      <c r="W32" s="129" t="str">
        <f t="shared" si="3"/>
        <v/>
      </c>
      <c r="X32" s="130"/>
      <c r="Y32" s="37" t="str">
        <f t="shared" si="19"/>
        <v/>
      </c>
      <c r="Z32" s="38" t="str">
        <f t="shared" si="20"/>
        <v/>
      </c>
      <c r="AA32" s="11" t="str">
        <f t="shared" si="21"/>
        <v/>
      </c>
      <c r="AB32" s="11" t="str">
        <f t="shared" si="22"/>
        <v/>
      </c>
      <c r="AC32" s="11" t="str">
        <f t="shared" si="23"/>
        <v/>
      </c>
      <c r="AD32" s="11" t="str">
        <f t="shared" si="24"/>
        <v/>
      </c>
      <c r="AE32" s="39" t="str">
        <f t="shared" si="25"/>
        <v/>
      </c>
      <c r="AF32" s="11" t="str">
        <f t="shared" si="26"/>
        <v/>
      </c>
      <c r="AG32" s="40" t="str">
        <f t="shared" si="27"/>
        <v/>
      </c>
      <c r="AH32" s="41" t="str">
        <f t="shared" si="28"/>
        <v/>
      </c>
      <c r="AI32" s="14" t="str">
        <f t="shared" si="29"/>
        <v/>
      </c>
      <c r="AJ32" s="36" t="str">
        <f t="shared" si="5"/>
        <v/>
      </c>
      <c r="AK32" s="42" t="str">
        <f t="shared" si="6"/>
        <v/>
      </c>
      <c r="AL32" s="14" t="str">
        <f t="shared" si="7"/>
        <v/>
      </c>
      <c r="AM32" s="36" t="str">
        <f t="shared" si="8"/>
        <v/>
      </c>
      <c r="AN32" s="43" t="str">
        <f t="shared" si="9"/>
        <v/>
      </c>
      <c r="AO32" s="14" t="str">
        <f t="shared" si="10"/>
        <v/>
      </c>
      <c r="AP32" s="44" t="str">
        <f t="shared" si="11"/>
        <v/>
      </c>
      <c r="AQ32" s="37" t="str">
        <f t="shared" si="12"/>
        <v/>
      </c>
      <c r="AR32" s="487"/>
      <c r="AS32" s="45" t="str">
        <f t="shared" si="13"/>
        <v/>
      </c>
      <c r="AT32" s="45" t="str">
        <f t="shared" si="14"/>
        <v/>
      </c>
      <c r="AU32" s="45" t="str">
        <f t="shared" si="15"/>
        <v/>
      </c>
      <c r="AV32" s="67" t="str" cm="1">
        <f t="array" ref="AV32">IF($Z32="","",IF((IFERROR(_xlfn.IFS($AQ32="Devis 1",(IFERROR(VALUE(TRIM(SUBSTITUTE(AH32,CHAR(160),""))),0)),$AQ32="Devis 2",(IFERROR(VALUE(TRIM(SUBSTITUTE(AK32,CHAR(160),""))),0)),$AQ32="Devis 3",(IFERROR(VALUE(TRIM(SUBSTITUTE(AN32,CHAR(160),""))),0))),0))*(IFERROR(VALUE(TRIM(SUBSTITUTE($Z32,CHAR(160),""))),0))=0,"",(IFERROR(_xlfn.IFS($AQ32="Devis 1",(IFERROR(VALUE(TRIM(SUBSTITUTE(AH32,CHAR(160),""))),0)),$AQ32="Devis 2",(IFERROR(VALUE(TRIM(SUBSTITUTE(AK32,CHAR(160),""))),0)),$AQ32="Devis 3",(IFERROR(VALUE(TRIM(SUBSTITUTE(AN32,CHAR(160),""))),0))),0))*(IFERROR(VALUE(TRIM(SUBSTITUTE($Z32,CHAR(160),""))),0))))</f>
        <v/>
      </c>
      <c r="AW32" s="67" t="str" cm="1">
        <f t="array" ref="AW32">IF($Z32="","",IF((IFERROR(_xlfn.IFS(TRIM(SUBSTITUTE($AQ32,CHAR(160),""))="Devis 1", IFERROR(VALUE(TRIM(SUBSTITUTE(AI32,CHAR(160),""))),0),TRIM(SUBSTITUTE($AQ32,CHAR(160),""))="Devis 2", IFERROR(VALUE(TRIM(SUBSTITUTE(AL32,CHAR(160),""))),0),TRIM(SUBSTITUTE($AQ32,CHAR(160),""))="Devis 3", IFERROR(VALUE(TRIM(SUBSTITUTE(AO32,CHAR(160),""))),0)),0) * IFERROR(VALUE(TRIM(SUBSTITUTE($Z32,CHAR(160),""))),0)) = 0,IF(AV32&lt;&gt;"",0,""),(IFERROR(_xlfn.IFS(TRIM(SUBSTITUTE($AQ32,CHAR(160),""))="Devis 1", IFERROR(VALUE(TRIM(SUBSTITUTE(AI32,CHAR(160),""))),0),TRIM(SUBSTITUTE($AQ32,CHAR(160),""))="Devis 2", IFERROR(VALUE(TRIM(SUBSTITUTE(AL32,CHAR(160),""))),0),TRIM(SUBSTITUTE($AQ32,CHAR(160),""))="Devis 3", IFERROR(VALUE(TRIM(SUBSTITUTE(AO32,CHAR(160),""))),0)),0) * IFERROR(VALUE(TRIM(SUBSTITUTE($Z32,CHAR(160),""))),0))))</f>
        <v/>
      </c>
      <c r="AX32" s="67" t="str" cm="1">
        <f t="array" ref="AX32">IF($Z32="","",IF(IFERROR(_xlfn.IFS($AQ32="Devis 1",IFERROR(VALUE(TRIM(SUBSTITUTE(AJ32,CHAR(160),""))),0),$AQ32="Devis 2",IFERROR(VALUE(TRIM(SUBSTITUTE(AM32,CHAR(160),""))),0),$AQ32="Devis 3",IFERROR(VALUE(TRIM(SUBSTITUTE(AP32,CHAR(160),""))),0)),0)*IFERROR(VALUE(TRIM(SUBSTITUTE($Z32,CHAR(160),""))),0)=0,"",IFERROR(_xlfn.IFS($AQ32="Devis 1",IFERROR(VALUE(TRIM(SUBSTITUTE(AJ32,CHAR(160),""))),0),$AQ32="Devis 2",IFERROR(VALUE(TRIM(SUBSTITUTE(AM32,CHAR(160),""))),0),$AQ32="Devis 3",IFERROR(VALUE(TRIM(SUBSTITUTE(AP32,CHAR(160),""))),0)),0)*IFERROR(VALUE(TRIM(SUBSTITUTE($Z32,CHAR(160),""))),0)))</f>
        <v/>
      </c>
      <c r="AY32" s="488"/>
      <c r="AZ32" s="10" t="str" cm="1">
        <f t="array" ref="AZ32">IF(OR(AX32="",AU32="",AV32="",AS32="",AW32="",AT32=""),"",_xlfn.IFS((IFERROR(VALUE(TRIM(SUBSTITUTE(AX32,CHAR(160),""))),0))&gt;(IFERROR(VALUE(TRIM(SUBSTITUTE(AU32,CHAR(160),""))),0)),"KO : Le montant retenu TTC est supérieur au montant raisonnable TTC. Merci de revoir la ligne de dépense ou plafonner son montant.",(IFERROR(VALUE(TRIM(SUBSTITUTE(AV32,CHAR(160),""))),0))&gt;(IFERROR(VALUE(TRIM(SUBSTITUTE(AS32,CHAR(160),""))),0)),"Attention : Le montant retenu HT est supérieur au montant HT raisonnable. Merci de revoir la ligne de dépense, plafonner son montant, ou justifier la reventillation HT / TVA.",(IFERROR(VALUE(TRIM(SUBSTITUTE(AW32,CHAR(160),""))),0))&gt;(IFERROR(VALUE(TRIM(SUBSTITUTE(AT32,CHAR(160),""))),0)),"Attention : Le montant TVA retenu est supérieur au montant TVA raisonnable. Merci de revoir la ligne de dépense, plafonner son montant, ou justifier la reventillation HT / TVA.",(IFERROR(VALUE(TRIM(SUBSTITUTE(AX32,CHAR(160),""))),0))=0,"",(IFERROR(VALUE(TRIM(SUBSTITUTE(AU32,CHAR(160),""))),0))=(IFERROR(VALUE(TRIM(SUBSTITUTE(AX32,CHAR(160),""))),0)),"OK",(IFERROR(VALUE(TRIM(SUBSTITUTE(AU32,CHAR(160),""))),0))&gt;(IFERROR(VALUE(TRIM(SUBSTITUTE(AX32,CHAR(160),""))),0))," OK : Montant instruit inférieur au montant raisonnable.",TRUE,""))</f>
        <v/>
      </c>
      <c r="BA32" s="160" t="str" cm="1">
        <f t="array" ref="BA32">IF(OR(AX32="",W32="",AV32="",U32="",AW32="",V32=""),"",_xlfn.IFS((IFERROR(VALUE(TRIM(SUBSTITUTE(AX32,CHAR(160),""))),0))&gt;(IFERROR(VALUE(TRIM(SUBSTITUTE(W32,CHAR(160),""))),0)),"KO : Le montant retenu TTC est supérieur au montant présenté TTC. Merci de revoir la ligne de dépense ou plafonner son montant.",(IFERROR(VALUE(TRIM(SUBSTITUTE(AV32,CHAR(160),""))),0))&gt;(IFERROR(VALUE(TRIM(SUBSTITUTE(U32,CHAR(160),""))),0)),"Attention : Le montant retenu HT est supérieur au montant HT présenté. Merci de revoir la ligne de dépense,plafonner son montant,ou justifier la reventillation HT/TVA.",(IFERROR(VALUE(TRIM(SUBSTITUTE(AW32,CHAR(160),""))),0))&gt;(IFERROR(VALUE(TRIM(SUBSTITUTE(V32,CHAR(160),""))),0)),"Attention : Le montant TVA retenu est supérieur au montant TVA présenté. Merci de revoir la ligne de dépense,plafonner son montant,ou justifier la reventillation HT/TVA.",(IFERROR(VALUE(TRIM(SUBSTITUTE(AX32,CHAR(160),""))),0))=0,"Attention : montant présenté entièrement écarté",(IFERROR(VALUE(TRIM(SUBSTITUTE(W32,CHAR(160),""))),0))=0,"",(IFERROR(VALUE(TRIM(SUBSTITUTE(AX32,CHAR(160),""))),0))=(IFERROR(VALUE(TRIM(SUBSTITUTE(W32,CHAR(160),""))),0)),"OK",(IFERROR(VALUE(TRIM(SUBSTITUTE(AX32,CHAR(160),""))),0))&lt;(IFERROR(VALUE(TRIM(SUBSTITUTE(W32,CHAR(160),""))),0)),"Attention : montant présenté partiellement écarté",TRUE,""))</f>
        <v/>
      </c>
      <c r="BB32" s="45" t="str">
        <f t="shared" si="16"/>
        <v/>
      </c>
      <c r="BC32" s="45" t="str">
        <f t="shared" si="17"/>
        <v/>
      </c>
      <c r="BD32" s="15" t="str">
        <f t="shared" si="18"/>
        <v/>
      </c>
    </row>
    <row r="33" spans="1:56" ht="15" customHeight="1">
      <c r="A33" s="64">
        <v>24</v>
      </c>
      <c r="B33" s="4"/>
      <c r="C33" s="8"/>
      <c r="D33" s="4"/>
      <c r="E33" s="4"/>
      <c r="F33" s="4"/>
      <c r="G33" s="4"/>
      <c r="H33" s="12"/>
      <c r="I33" s="4"/>
      <c r="J33" s="111"/>
      <c r="K33" s="117"/>
      <c r="L33" s="5"/>
      <c r="M33" s="36" t="str">
        <f t="shared" si="0"/>
        <v/>
      </c>
      <c r="N33" s="6"/>
      <c r="O33" s="5"/>
      <c r="P33" s="36" t="str">
        <f t="shared" si="1"/>
        <v/>
      </c>
      <c r="Q33" s="7"/>
      <c r="R33" s="5"/>
      <c r="S33" s="118" t="str">
        <f t="shared" si="2"/>
        <v/>
      </c>
      <c r="T33" s="127"/>
      <c r="U33" s="126" t="str" cm="1">
        <f t="array" ref="U33">IF((_xlfn.IFS(TRIM(SUBSTITUTE(T33,CHAR(160),""))="Devis 1",IFERROR(VALUE(TRIM(SUBSTITUTE(K33,CHAR(160),""))),0),TRIM(SUBSTITUTE(T33,CHAR(160),""))="Devis 2",IFERROR(VALUE(TRIM(SUBSTITUTE(N33,CHAR(160),""))),0),TRIM(SUBSTITUTE(T33,CHAR(160),""))="Devis 3",IFERROR(VALUE(TRIM(SUBSTITUTE(Q33,CHAR(160),""))),0),TRUE,0)*IFERROR(VALUE(TRIM(SUBSTITUTE(C33,CHAR(160),""))),0))=0,"",_xlfn.IFS(TRIM(SUBSTITUTE(T33,CHAR(160),""))="Devis 1",IFERROR(VALUE(TRIM(SUBSTITUTE(K33,CHAR(160),""))),0),TRIM(SUBSTITUTE(T33,CHAR(160),""))="Devis 2",IFERROR(VALUE(TRIM(SUBSTITUTE(N33,CHAR(160),""))),0),TRIM(SUBSTITUTE(T33,CHAR(160),""))="Devis 3",IFERROR(VALUE(TRIM(SUBSTITUTE(Q33,CHAR(160),""))),0),TRUE,0)*IFERROR(VALUE(TRIM(SUBSTITUTE(C33,CHAR(160),""))),0))</f>
        <v/>
      </c>
      <c r="V33" s="66" t="str" cm="1">
        <f t="array" ref="V33">IF(_xlfn.IFS(TRIM(SUBSTITUTE(T33,CHAR(160),""))="Devis 1",IFERROR(VALUE(TRIM(SUBSTITUTE(L33,CHAR(160),""))),0),TRIM(SUBSTITUTE(T33,CHAR(160),""))="Devis 2",IFERROR(VALUE(TRIM(SUBSTITUTE(O33,CHAR(160),""))),0),TRIM(SUBSTITUTE(T33,CHAR(160),""))="Devis 3",IFERROR(VALUE(TRIM(SUBSTITUTE(R33,CHAR(160),""))),0),TRUE,0)*IFERROR(VALUE(TRIM(SUBSTITUTE(C33,CHAR(160),""))),0)=0,IF(U33&lt;&gt;"",0,""),_xlfn.IFS(TRIM(SUBSTITUTE(T33,CHAR(160),""))="Devis 1",IFERROR(VALUE(TRIM(SUBSTITUTE(L33,CHAR(160),""))),0),TRIM(SUBSTITUTE(T33,CHAR(160),""))="Devis 2",IFERROR(VALUE(TRIM(SUBSTITUTE(O33,CHAR(160),""))),0),TRIM(SUBSTITUTE(T33,CHAR(160),""))="Devis 3",IFERROR(VALUE(TRIM(SUBSTITUTE(R33,CHAR(160),""))),0),TRUE,0)*IFERROR(VALUE(TRIM(SUBSTITUTE(C33,CHAR(160),""))),0))</f>
        <v/>
      </c>
      <c r="W33" s="129" t="str">
        <f t="shared" si="3"/>
        <v/>
      </c>
      <c r="X33" s="130"/>
      <c r="Y33" s="37" t="str">
        <f t="shared" si="19"/>
        <v/>
      </c>
      <c r="Z33" s="38" t="str">
        <f t="shared" si="20"/>
        <v/>
      </c>
      <c r="AA33" s="11" t="str">
        <f t="shared" si="21"/>
        <v/>
      </c>
      <c r="AB33" s="11" t="str">
        <f t="shared" si="22"/>
        <v/>
      </c>
      <c r="AC33" s="11" t="str">
        <f t="shared" si="23"/>
        <v/>
      </c>
      <c r="AD33" s="11" t="str">
        <f t="shared" si="24"/>
        <v/>
      </c>
      <c r="AE33" s="39" t="str">
        <f t="shared" si="25"/>
        <v/>
      </c>
      <c r="AF33" s="11" t="str">
        <f t="shared" si="26"/>
        <v/>
      </c>
      <c r="AG33" s="40" t="str">
        <f t="shared" si="27"/>
        <v/>
      </c>
      <c r="AH33" s="41" t="str">
        <f t="shared" si="28"/>
        <v/>
      </c>
      <c r="AI33" s="14" t="str">
        <f t="shared" si="29"/>
        <v/>
      </c>
      <c r="AJ33" s="36" t="str">
        <f t="shared" si="5"/>
        <v/>
      </c>
      <c r="AK33" s="42" t="str">
        <f t="shared" si="6"/>
        <v/>
      </c>
      <c r="AL33" s="14" t="str">
        <f t="shared" si="7"/>
        <v/>
      </c>
      <c r="AM33" s="36" t="str">
        <f t="shared" si="8"/>
        <v/>
      </c>
      <c r="AN33" s="43" t="str">
        <f t="shared" si="9"/>
        <v/>
      </c>
      <c r="AO33" s="14" t="str">
        <f t="shared" si="10"/>
        <v/>
      </c>
      <c r="AP33" s="44" t="str">
        <f t="shared" si="11"/>
        <v/>
      </c>
      <c r="AQ33" s="37" t="str">
        <f t="shared" si="12"/>
        <v/>
      </c>
      <c r="AR33" s="487"/>
      <c r="AS33" s="45" t="str">
        <f t="shared" si="13"/>
        <v/>
      </c>
      <c r="AT33" s="45" t="str">
        <f t="shared" si="14"/>
        <v/>
      </c>
      <c r="AU33" s="45" t="str">
        <f t="shared" si="15"/>
        <v/>
      </c>
      <c r="AV33" s="67" t="str" cm="1">
        <f t="array" ref="AV33">IF($Z33="","",IF((IFERROR(_xlfn.IFS($AQ33="Devis 1",(IFERROR(VALUE(TRIM(SUBSTITUTE(AH33,CHAR(160),""))),0)),$AQ33="Devis 2",(IFERROR(VALUE(TRIM(SUBSTITUTE(AK33,CHAR(160),""))),0)),$AQ33="Devis 3",(IFERROR(VALUE(TRIM(SUBSTITUTE(AN33,CHAR(160),""))),0))),0))*(IFERROR(VALUE(TRIM(SUBSTITUTE($Z33,CHAR(160),""))),0))=0,"",(IFERROR(_xlfn.IFS($AQ33="Devis 1",(IFERROR(VALUE(TRIM(SUBSTITUTE(AH33,CHAR(160),""))),0)),$AQ33="Devis 2",(IFERROR(VALUE(TRIM(SUBSTITUTE(AK33,CHAR(160),""))),0)),$AQ33="Devis 3",(IFERROR(VALUE(TRIM(SUBSTITUTE(AN33,CHAR(160),""))),0))),0))*(IFERROR(VALUE(TRIM(SUBSTITUTE($Z33,CHAR(160),""))),0))))</f>
        <v/>
      </c>
      <c r="AW33" s="67" t="str" cm="1">
        <f t="array" ref="AW33">IF($Z33="","",IF((IFERROR(_xlfn.IFS(TRIM(SUBSTITUTE($AQ33,CHAR(160),""))="Devis 1", IFERROR(VALUE(TRIM(SUBSTITUTE(AI33,CHAR(160),""))),0),TRIM(SUBSTITUTE($AQ33,CHAR(160),""))="Devis 2", IFERROR(VALUE(TRIM(SUBSTITUTE(AL33,CHAR(160),""))),0),TRIM(SUBSTITUTE($AQ33,CHAR(160),""))="Devis 3", IFERROR(VALUE(TRIM(SUBSTITUTE(AO33,CHAR(160),""))),0)),0) * IFERROR(VALUE(TRIM(SUBSTITUTE($Z33,CHAR(160),""))),0)) = 0,IF(AV33&lt;&gt;"",0,""),(IFERROR(_xlfn.IFS(TRIM(SUBSTITUTE($AQ33,CHAR(160),""))="Devis 1", IFERROR(VALUE(TRIM(SUBSTITUTE(AI33,CHAR(160),""))),0),TRIM(SUBSTITUTE($AQ33,CHAR(160),""))="Devis 2", IFERROR(VALUE(TRIM(SUBSTITUTE(AL33,CHAR(160),""))),0),TRIM(SUBSTITUTE($AQ33,CHAR(160),""))="Devis 3", IFERROR(VALUE(TRIM(SUBSTITUTE(AO33,CHAR(160),""))),0)),0) * IFERROR(VALUE(TRIM(SUBSTITUTE($Z33,CHAR(160),""))),0))))</f>
        <v/>
      </c>
      <c r="AX33" s="67" t="str" cm="1">
        <f t="array" ref="AX33">IF($Z33="","",IF(IFERROR(_xlfn.IFS($AQ33="Devis 1",IFERROR(VALUE(TRIM(SUBSTITUTE(AJ33,CHAR(160),""))),0),$AQ33="Devis 2",IFERROR(VALUE(TRIM(SUBSTITUTE(AM33,CHAR(160),""))),0),$AQ33="Devis 3",IFERROR(VALUE(TRIM(SUBSTITUTE(AP33,CHAR(160),""))),0)),0)*IFERROR(VALUE(TRIM(SUBSTITUTE($Z33,CHAR(160),""))),0)=0,"",IFERROR(_xlfn.IFS($AQ33="Devis 1",IFERROR(VALUE(TRIM(SUBSTITUTE(AJ33,CHAR(160),""))),0),$AQ33="Devis 2",IFERROR(VALUE(TRIM(SUBSTITUTE(AM33,CHAR(160),""))),0),$AQ33="Devis 3",IFERROR(VALUE(TRIM(SUBSTITUTE(AP33,CHAR(160),""))),0)),0)*IFERROR(VALUE(TRIM(SUBSTITUTE($Z33,CHAR(160),""))),0)))</f>
        <v/>
      </c>
      <c r="AY33" s="488"/>
      <c r="AZ33" s="10" t="str" cm="1">
        <f t="array" ref="AZ33">IF(OR(AX33="",AU33="",AV33="",AS33="",AW33="",AT33=""),"",_xlfn.IFS((IFERROR(VALUE(TRIM(SUBSTITUTE(AX33,CHAR(160),""))),0))&gt;(IFERROR(VALUE(TRIM(SUBSTITUTE(AU33,CHAR(160),""))),0)),"KO : Le montant retenu TTC est supérieur au montant raisonnable TTC. Merci de revoir la ligne de dépense ou plafonner son montant.",(IFERROR(VALUE(TRIM(SUBSTITUTE(AV33,CHAR(160),""))),0))&gt;(IFERROR(VALUE(TRIM(SUBSTITUTE(AS33,CHAR(160),""))),0)),"Attention : Le montant retenu HT est supérieur au montant HT raisonnable. Merci de revoir la ligne de dépense, plafonner son montant, ou justifier la reventillation HT / TVA.",(IFERROR(VALUE(TRIM(SUBSTITUTE(AW33,CHAR(160),""))),0))&gt;(IFERROR(VALUE(TRIM(SUBSTITUTE(AT33,CHAR(160),""))),0)),"Attention : Le montant TVA retenu est supérieur au montant TVA raisonnable. Merci de revoir la ligne de dépense, plafonner son montant, ou justifier la reventillation HT / TVA.",(IFERROR(VALUE(TRIM(SUBSTITUTE(AX33,CHAR(160),""))),0))=0,"",(IFERROR(VALUE(TRIM(SUBSTITUTE(AU33,CHAR(160),""))),0))=(IFERROR(VALUE(TRIM(SUBSTITUTE(AX33,CHAR(160),""))),0)),"OK",(IFERROR(VALUE(TRIM(SUBSTITUTE(AU33,CHAR(160),""))),0))&gt;(IFERROR(VALUE(TRIM(SUBSTITUTE(AX33,CHAR(160),""))),0))," OK : Montant instruit inférieur au montant raisonnable.",TRUE,""))</f>
        <v/>
      </c>
      <c r="BA33" s="160" t="str" cm="1">
        <f t="array" ref="BA33">IF(OR(AX33="",W33="",AV33="",U33="",AW33="",V33=""),"",_xlfn.IFS((IFERROR(VALUE(TRIM(SUBSTITUTE(AX33,CHAR(160),""))),0))&gt;(IFERROR(VALUE(TRIM(SUBSTITUTE(W33,CHAR(160),""))),0)),"KO : Le montant retenu TTC est supérieur au montant présenté TTC. Merci de revoir la ligne de dépense ou plafonner son montant.",(IFERROR(VALUE(TRIM(SUBSTITUTE(AV33,CHAR(160),""))),0))&gt;(IFERROR(VALUE(TRIM(SUBSTITUTE(U33,CHAR(160),""))),0)),"Attention : Le montant retenu HT est supérieur au montant HT présenté. Merci de revoir la ligne de dépense,plafonner son montant,ou justifier la reventillation HT/TVA.",(IFERROR(VALUE(TRIM(SUBSTITUTE(AW33,CHAR(160),""))),0))&gt;(IFERROR(VALUE(TRIM(SUBSTITUTE(V33,CHAR(160),""))),0)),"Attention : Le montant TVA retenu est supérieur au montant TVA présenté. Merci de revoir la ligne de dépense,plafonner son montant,ou justifier la reventillation HT/TVA.",(IFERROR(VALUE(TRIM(SUBSTITUTE(AX33,CHAR(160),""))),0))=0,"Attention : montant présenté entièrement écarté",(IFERROR(VALUE(TRIM(SUBSTITUTE(W33,CHAR(160),""))),0))=0,"",(IFERROR(VALUE(TRIM(SUBSTITUTE(AX33,CHAR(160),""))),0))=(IFERROR(VALUE(TRIM(SUBSTITUTE(W33,CHAR(160),""))),0)),"OK",(IFERROR(VALUE(TRIM(SUBSTITUTE(AX33,CHAR(160),""))),0))&lt;(IFERROR(VALUE(TRIM(SUBSTITUTE(W33,CHAR(160),""))),0)),"Attention : montant présenté partiellement écarté",TRUE,""))</f>
        <v/>
      </c>
      <c r="BB33" s="45" t="str">
        <f t="shared" si="16"/>
        <v/>
      </c>
      <c r="BC33" s="45" t="str">
        <f t="shared" si="17"/>
        <v/>
      </c>
      <c r="BD33" s="15" t="str">
        <f t="shared" si="18"/>
        <v/>
      </c>
    </row>
    <row r="34" spans="1:56" ht="15" customHeight="1">
      <c r="A34" s="64">
        <v>25</v>
      </c>
      <c r="B34" s="4"/>
      <c r="C34" s="8"/>
      <c r="D34" s="4"/>
      <c r="E34" s="4"/>
      <c r="F34" s="4"/>
      <c r="G34" s="4"/>
      <c r="H34" s="12"/>
      <c r="I34" s="4"/>
      <c r="J34" s="111"/>
      <c r="K34" s="117"/>
      <c r="L34" s="5"/>
      <c r="M34" s="36" t="str">
        <f t="shared" si="0"/>
        <v/>
      </c>
      <c r="N34" s="6"/>
      <c r="O34" s="5"/>
      <c r="P34" s="36" t="str">
        <f t="shared" si="1"/>
        <v/>
      </c>
      <c r="Q34" s="7"/>
      <c r="R34" s="5"/>
      <c r="S34" s="118" t="str">
        <f t="shared" si="2"/>
        <v/>
      </c>
      <c r="T34" s="127"/>
      <c r="U34" s="126" t="str" cm="1">
        <f t="array" ref="U34">IF((_xlfn.IFS(TRIM(SUBSTITUTE(T34,CHAR(160),""))="Devis 1",IFERROR(VALUE(TRIM(SUBSTITUTE(K34,CHAR(160),""))),0),TRIM(SUBSTITUTE(T34,CHAR(160),""))="Devis 2",IFERROR(VALUE(TRIM(SUBSTITUTE(N34,CHAR(160),""))),0),TRIM(SUBSTITUTE(T34,CHAR(160),""))="Devis 3",IFERROR(VALUE(TRIM(SUBSTITUTE(Q34,CHAR(160),""))),0),TRUE,0)*IFERROR(VALUE(TRIM(SUBSTITUTE(C34,CHAR(160),""))),0))=0,"",_xlfn.IFS(TRIM(SUBSTITUTE(T34,CHAR(160),""))="Devis 1",IFERROR(VALUE(TRIM(SUBSTITUTE(K34,CHAR(160),""))),0),TRIM(SUBSTITUTE(T34,CHAR(160),""))="Devis 2",IFERROR(VALUE(TRIM(SUBSTITUTE(N34,CHAR(160),""))),0),TRIM(SUBSTITUTE(T34,CHAR(160),""))="Devis 3",IFERROR(VALUE(TRIM(SUBSTITUTE(Q34,CHAR(160),""))),0),TRUE,0)*IFERROR(VALUE(TRIM(SUBSTITUTE(C34,CHAR(160),""))),0))</f>
        <v/>
      </c>
      <c r="V34" s="66" t="str" cm="1">
        <f t="array" ref="V34">IF(_xlfn.IFS(TRIM(SUBSTITUTE(T34,CHAR(160),""))="Devis 1",IFERROR(VALUE(TRIM(SUBSTITUTE(L34,CHAR(160),""))),0),TRIM(SUBSTITUTE(T34,CHAR(160),""))="Devis 2",IFERROR(VALUE(TRIM(SUBSTITUTE(O34,CHAR(160),""))),0),TRIM(SUBSTITUTE(T34,CHAR(160),""))="Devis 3",IFERROR(VALUE(TRIM(SUBSTITUTE(R34,CHAR(160),""))),0),TRUE,0)*IFERROR(VALUE(TRIM(SUBSTITUTE(C34,CHAR(160),""))),0)=0,IF(U34&lt;&gt;"",0,""),_xlfn.IFS(TRIM(SUBSTITUTE(T34,CHAR(160),""))="Devis 1",IFERROR(VALUE(TRIM(SUBSTITUTE(L34,CHAR(160),""))),0),TRIM(SUBSTITUTE(T34,CHAR(160),""))="Devis 2",IFERROR(VALUE(TRIM(SUBSTITUTE(O34,CHAR(160),""))),0),TRIM(SUBSTITUTE(T34,CHAR(160),""))="Devis 3",IFERROR(VALUE(TRIM(SUBSTITUTE(R34,CHAR(160),""))),0),TRUE,0)*IFERROR(VALUE(TRIM(SUBSTITUTE(C34,CHAR(160),""))),0))</f>
        <v/>
      </c>
      <c r="W34" s="129" t="str">
        <f t="shared" si="3"/>
        <v/>
      </c>
      <c r="X34" s="130"/>
      <c r="Y34" s="37" t="str">
        <f t="shared" si="19"/>
        <v/>
      </c>
      <c r="Z34" s="38" t="str">
        <f t="shared" si="20"/>
        <v/>
      </c>
      <c r="AA34" s="11" t="str">
        <f t="shared" si="21"/>
        <v/>
      </c>
      <c r="AB34" s="11" t="str">
        <f t="shared" si="22"/>
        <v/>
      </c>
      <c r="AC34" s="11" t="str">
        <f t="shared" si="23"/>
        <v/>
      </c>
      <c r="AD34" s="11" t="str">
        <f t="shared" si="24"/>
        <v/>
      </c>
      <c r="AE34" s="39" t="str">
        <f t="shared" si="25"/>
        <v/>
      </c>
      <c r="AF34" s="11" t="str">
        <f t="shared" si="26"/>
        <v/>
      </c>
      <c r="AG34" s="40" t="str">
        <f t="shared" si="27"/>
        <v/>
      </c>
      <c r="AH34" s="41" t="str">
        <f t="shared" si="28"/>
        <v/>
      </c>
      <c r="AI34" s="14" t="str">
        <f t="shared" si="29"/>
        <v/>
      </c>
      <c r="AJ34" s="36" t="str">
        <f t="shared" si="5"/>
        <v/>
      </c>
      <c r="AK34" s="42" t="str">
        <f t="shared" si="6"/>
        <v/>
      </c>
      <c r="AL34" s="14" t="str">
        <f t="shared" si="7"/>
        <v/>
      </c>
      <c r="AM34" s="36" t="str">
        <f t="shared" si="8"/>
        <v/>
      </c>
      <c r="AN34" s="43" t="str">
        <f t="shared" si="9"/>
        <v/>
      </c>
      <c r="AO34" s="14" t="str">
        <f t="shared" si="10"/>
        <v/>
      </c>
      <c r="AP34" s="44" t="str">
        <f t="shared" si="11"/>
        <v/>
      </c>
      <c r="AQ34" s="37" t="str">
        <f t="shared" si="12"/>
        <v/>
      </c>
      <c r="AR34" s="487"/>
      <c r="AS34" s="45" t="str">
        <f t="shared" si="13"/>
        <v/>
      </c>
      <c r="AT34" s="45" t="str">
        <f t="shared" si="14"/>
        <v/>
      </c>
      <c r="AU34" s="45" t="str">
        <f t="shared" si="15"/>
        <v/>
      </c>
      <c r="AV34" s="67" t="str" cm="1">
        <f t="array" ref="AV34">IF($Z34="","",IF((IFERROR(_xlfn.IFS($AQ34="Devis 1",(IFERROR(VALUE(TRIM(SUBSTITUTE(AH34,CHAR(160),""))),0)),$AQ34="Devis 2",(IFERROR(VALUE(TRIM(SUBSTITUTE(AK34,CHAR(160),""))),0)),$AQ34="Devis 3",(IFERROR(VALUE(TRIM(SUBSTITUTE(AN34,CHAR(160),""))),0))),0))*(IFERROR(VALUE(TRIM(SUBSTITUTE($Z34,CHAR(160),""))),0))=0,"",(IFERROR(_xlfn.IFS($AQ34="Devis 1",(IFERROR(VALUE(TRIM(SUBSTITUTE(AH34,CHAR(160),""))),0)),$AQ34="Devis 2",(IFERROR(VALUE(TRIM(SUBSTITUTE(AK34,CHAR(160),""))),0)),$AQ34="Devis 3",(IFERROR(VALUE(TRIM(SUBSTITUTE(AN34,CHAR(160),""))),0))),0))*(IFERROR(VALUE(TRIM(SUBSTITUTE($Z34,CHAR(160),""))),0))))</f>
        <v/>
      </c>
      <c r="AW34" s="67" t="str" cm="1">
        <f t="array" ref="AW34">IF($Z34="","",IF((IFERROR(_xlfn.IFS(TRIM(SUBSTITUTE($AQ34,CHAR(160),""))="Devis 1", IFERROR(VALUE(TRIM(SUBSTITUTE(AI34,CHAR(160),""))),0),TRIM(SUBSTITUTE($AQ34,CHAR(160),""))="Devis 2", IFERROR(VALUE(TRIM(SUBSTITUTE(AL34,CHAR(160),""))),0),TRIM(SUBSTITUTE($AQ34,CHAR(160),""))="Devis 3", IFERROR(VALUE(TRIM(SUBSTITUTE(AO34,CHAR(160),""))),0)),0) * IFERROR(VALUE(TRIM(SUBSTITUTE($Z34,CHAR(160),""))),0)) = 0,IF(AV34&lt;&gt;"",0,""),(IFERROR(_xlfn.IFS(TRIM(SUBSTITUTE($AQ34,CHAR(160),""))="Devis 1", IFERROR(VALUE(TRIM(SUBSTITUTE(AI34,CHAR(160),""))),0),TRIM(SUBSTITUTE($AQ34,CHAR(160),""))="Devis 2", IFERROR(VALUE(TRIM(SUBSTITUTE(AL34,CHAR(160),""))),0),TRIM(SUBSTITUTE($AQ34,CHAR(160),""))="Devis 3", IFERROR(VALUE(TRIM(SUBSTITUTE(AO34,CHAR(160),""))),0)),0) * IFERROR(VALUE(TRIM(SUBSTITUTE($Z34,CHAR(160),""))),0))))</f>
        <v/>
      </c>
      <c r="AX34" s="67" t="str" cm="1">
        <f t="array" ref="AX34">IF($Z34="","",IF(IFERROR(_xlfn.IFS($AQ34="Devis 1",IFERROR(VALUE(TRIM(SUBSTITUTE(AJ34,CHAR(160),""))),0),$AQ34="Devis 2",IFERROR(VALUE(TRIM(SUBSTITUTE(AM34,CHAR(160),""))),0),$AQ34="Devis 3",IFERROR(VALUE(TRIM(SUBSTITUTE(AP34,CHAR(160),""))),0)),0)*IFERROR(VALUE(TRIM(SUBSTITUTE($Z34,CHAR(160),""))),0)=0,"",IFERROR(_xlfn.IFS($AQ34="Devis 1",IFERROR(VALUE(TRIM(SUBSTITUTE(AJ34,CHAR(160),""))),0),$AQ34="Devis 2",IFERROR(VALUE(TRIM(SUBSTITUTE(AM34,CHAR(160),""))),0),$AQ34="Devis 3",IFERROR(VALUE(TRIM(SUBSTITUTE(AP34,CHAR(160),""))),0)),0)*IFERROR(VALUE(TRIM(SUBSTITUTE($Z34,CHAR(160),""))),0)))</f>
        <v/>
      </c>
      <c r="AY34" s="488"/>
      <c r="AZ34" s="10" t="str" cm="1">
        <f t="array" ref="AZ34">IF(OR(AX34="",AU34="",AV34="",AS34="",AW34="",AT34=""),"",_xlfn.IFS((IFERROR(VALUE(TRIM(SUBSTITUTE(AX34,CHAR(160),""))),0))&gt;(IFERROR(VALUE(TRIM(SUBSTITUTE(AU34,CHAR(160),""))),0)),"KO : Le montant retenu TTC est supérieur au montant raisonnable TTC. Merci de revoir la ligne de dépense ou plafonner son montant.",(IFERROR(VALUE(TRIM(SUBSTITUTE(AV34,CHAR(160),""))),0))&gt;(IFERROR(VALUE(TRIM(SUBSTITUTE(AS34,CHAR(160),""))),0)),"Attention : Le montant retenu HT est supérieur au montant HT raisonnable. Merci de revoir la ligne de dépense, plafonner son montant, ou justifier la reventillation HT / TVA.",(IFERROR(VALUE(TRIM(SUBSTITUTE(AW34,CHAR(160),""))),0))&gt;(IFERROR(VALUE(TRIM(SUBSTITUTE(AT34,CHAR(160),""))),0)),"Attention : Le montant TVA retenu est supérieur au montant TVA raisonnable. Merci de revoir la ligne de dépense, plafonner son montant, ou justifier la reventillation HT / TVA.",(IFERROR(VALUE(TRIM(SUBSTITUTE(AX34,CHAR(160),""))),0))=0,"",(IFERROR(VALUE(TRIM(SUBSTITUTE(AU34,CHAR(160),""))),0))=(IFERROR(VALUE(TRIM(SUBSTITUTE(AX34,CHAR(160),""))),0)),"OK",(IFERROR(VALUE(TRIM(SUBSTITUTE(AU34,CHAR(160),""))),0))&gt;(IFERROR(VALUE(TRIM(SUBSTITUTE(AX34,CHAR(160),""))),0))," OK : Montant instruit inférieur au montant raisonnable.",TRUE,""))</f>
        <v/>
      </c>
      <c r="BA34" s="160" t="str" cm="1">
        <f t="array" ref="BA34">IF(OR(AX34="",W34="",AV34="",U34="",AW34="",V34=""),"",_xlfn.IFS((IFERROR(VALUE(TRIM(SUBSTITUTE(AX34,CHAR(160),""))),0))&gt;(IFERROR(VALUE(TRIM(SUBSTITUTE(W34,CHAR(160),""))),0)),"KO : Le montant retenu TTC est supérieur au montant présenté TTC. Merci de revoir la ligne de dépense ou plafonner son montant.",(IFERROR(VALUE(TRIM(SUBSTITUTE(AV34,CHAR(160),""))),0))&gt;(IFERROR(VALUE(TRIM(SUBSTITUTE(U34,CHAR(160),""))),0)),"Attention : Le montant retenu HT est supérieur au montant HT présenté. Merci de revoir la ligne de dépense,plafonner son montant,ou justifier la reventillation HT/TVA.",(IFERROR(VALUE(TRIM(SUBSTITUTE(AW34,CHAR(160),""))),0))&gt;(IFERROR(VALUE(TRIM(SUBSTITUTE(V34,CHAR(160),""))),0)),"Attention : Le montant TVA retenu est supérieur au montant TVA présenté. Merci de revoir la ligne de dépense,plafonner son montant,ou justifier la reventillation HT/TVA.",(IFERROR(VALUE(TRIM(SUBSTITUTE(AX34,CHAR(160),""))),0))=0,"Attention : montant présenté entièrement écarté",(IFERROR(VALUE(TRIM(SUBSTITUTE(W34,CHAR(160),""))),0))=0,"",(IFERROR(VALUE(TRIM(SUBSTITUTE(AX34,CHAR(160),""))),0))=(IFERROR(VALUE(TRIM(SUBSTITUTE(W34,CHAR(160),""))),0)),"OK",(IFERROR(VALUE(TRIM(SUBSTITUTE(AX34,CHAR(160),""))),0))&lt;(IFERROR(VALUE(TRIM(SUBSTITUTE(W34,CHAR(160),""))),0)),"Attention : montant présenté partiellement écarté",TRUE,""))</f>
        <v/>
      </c>
      <c r="BB34" s="45" t="str">
        <f t="shared" si="16"/>
        <v/>
      </c>
      <c r="BC34" s="45" t="str">
        <f t="shared" si="17"/>
        <v/>
      </c>
      <c r="BD34" s="15" t="str">
        <f t="shared" si="18"/>
        <v/>
      </c>
    </row>
    <row r="35" spans="1:56" ht="15" customHeight="1">
      <c r="A35" s="64">
        <v>26</v>
      </c>
      <c r="B35" s="4"/>
      <c r="C35" s="8"/>
      <c r="D35" s="4"/>
      <c r="E35" s="4"/>
      <c r="F35" s="4"/>
      <c r="G35" s="4"/>
      <c r="H35" s="12"/>
      <c r="I35" s="4"/>
      <c r="J35" s="111"/>
      <c r="K35" s="117"/>
      <c r="L35" s="5"/>
      <c r="M35" s="36" t="str">
        <f t="shared" si="0"/>
        <v/>
      </c>
      <c r="N35" s="6"/>
      <c r="O35" s="5"/>
      <c r="P35" s="36" t="str">
        <f t="shared" si="1"/>
        <v/>
      </c>
      <c r="Q35" s="7"/>
      <c r="R35" s="5"/>
      <c r="S35" s="118" t="str">
        <f t="shared" si="2"/>
        <v/>
      </c>
      <c r="T35" s="127"/>
      <c r="U35" s="126" t="str" cm="1">
        <f t="array" ref="U35">IF((_xlfn.IFS(TRIM(SUBSTITUTE(T35,CHAR(160),""))="Devis 1",IFERROR(VALUE(TRIM(SUBSTITUTE(K35,CHAR(160),""))),0),TRIM(SUBSTITUTE(T35,CHAR(160),""))="Devis 2",IFERROR(VALUE(TRIM(SUBSTITUTE(N35,CHAR(160),""))),0),TRIM(SUBSTITUTE(T35,CHAR(160),""))="Devis 3",IFERROR(VALUE(TRIM(SUBSTITUTE(Q35,CHAR(160),""))),0),TRUE,0)*IFERROR(VALUE(TRIM(SUBSTITUTE(C35,CHAR(160),""))),0))=0,"",_xlfn.IFS(TRIM(SUBSTITUTE(T35,CHAR(160),""))="Devis 1",IFERROR(VALUE(TRIM(SUBSTITUTE(K35,CHAR(160),""))),0),TRIM(SUBSTITUTE(T35,CHAR(160),""))="Devis 2",IFERROR(VALUE(TRIM(SUBSTITUTE(N35,CHAR(160),""))),0),TRIM(SUBSTITUTE(T35,CHAR(160),""))="Devis 3",IFERROR(VALUE(TRIM(SUBSTITUTE(Q35,CHAR(160),""))),0),TRUE,0)*IFERROR(VALUE(TRIM(SUBSTITUTE(C35,CHAR(160),""))),0))</f>
        <v/>
      </c>
      <c r="V35" s="66" t="str" cm="1">
        <f t="array" ref="V35">IF(_xlfn.IFS(TRIM(SUBSTITUTE(T35,CHAR(160),""))="Devis 1",IFERROR(VALUE(TRIM(SUBSTITUTE(L35,CHAR(160),""))),0),TRIM(SUBSTITUTE(T35,CHAR(160),""))="Devis 2",IFERROR(VALUE(TRIM(SUBSTITUTE(O35,CHAR(160),""))),0),TRIM(SUBSTITUTE(T35,CHAR(160),""))="Devis 3",IFERROR(VALUE(TRIM(SUBSTITUTE(R35,CHAR(160),""))),0),TRUE,0)*IFERROR(VALUE(TRIM(SUBSTITUTE(C35,CHAR(160),""))),0)=0,IF(U35&lt;&gt;"",0,""),_xlfn.IFS(TRIM(SUBSTITUTE(T35,CHAR(160),""))="Devis 1",IFERROR(VALUE(TRIM(SUBSTITUTE(L35,CHAR(160),""))),0),TRIM(SUBSTITUTE(T35,CHAR(160),""))="Devis 2",IFERROR(VALUE(TRIM(SUBSTITUTE(O35,CHAR(160),""))),0),TRIM(SUBSTITUTE(T35,CHAR(160),""))="Devis 3",IFERROR(VALUE(TRIM(SUBSTITUTE(R35,CHAR(160),""))),0),TRUE,0)*IFERROR(VALUE(TRIM(SUBSTITUTE(C35,CHAR(160),""))),0))</f>
        <v/>
      </c>
      <c r="W35" s="129" t="str">
        <f t="shared" si="3"/>
        <v/>
      </c>
      <c r="X35" s="130"/>
      <c r="Y35" s="37" t="str">
        <f t="shared" si="19"/>
        <v/>
      </c>
      <c r="Z35" s="38" t="str">
        <f t="shared" si="20"/>
        <v/>
      </c>
      <c r="AA35" s="11" t="str">
        <f t="shared" si="21"/>
        <v/>
      </c>
      <c r="AB35" s="11" t="str">
        <f t="shared" si="22"/>
        <v/>
      </c>
      <c r="AC35" s="11" t="str">
        <f t="shared" si="23"/>
        <v/>
      </c>
      <c r="AD35" s="11" t="str">
        <f t="shared" si="24"/>
        <v/>
      </c>
      <c r="AE35" s="39" t="str">
        <f t="shared" si="25"/>
        <v/>
      </c>
      <c r="AF35" s="11" t="str">
        <f t="shared" si="26"/>
        <v/>
      </c>
      <c r="AG35" s="40" t="str">
        <f t="shared" si="27"/>
        <v/>
      </c>
      <c r="AH35" s="41" t="str">
        <f t="shared" si="28"/>
        <v/>
      </c>
      <c r="AI35" s="14" t="str">
        <f t="shared" si="29"/>
        <v/>
      </c>
      <c r="AJ35" s="36" t="str">
        <f t="shared" si="5"/>
        <v/>
      </c>
      <c r="AK35" s="42" t="str">
        <f t="shared" si="6"/>
        <v/>
      </c>
      <c r="AL35" s="14" t="str">
        <f t="shared" si="7"/>
        <v/>
      </c>
      <c r="AM35" s="36" t="str">
        <f t="shared" si="8"/>
        <v/>
      </c>
      <c r="AN35" s="43" t="str">
        <f t="shared" si="9"/>
        <v/>
      </c>
      <c r="AO35" s="14" t="str">
        <f t="shared" si="10"/>
        <v/>
      </c>
      <c r="AP35" s="44" t="str">
        <f t="shared" si="11"/>
        <v/>
      </c>
      <c r="AQ35" s="37" t="str">
        <f t="shared" si="12"/>
        <v/>
      </c>
      <c r="AR35" s="487"/>
      <c r="AS35" s="45" t="str">
        <f t="shared" si="13"/>
        <v/>
      </c>
      <c r="AT35" s="45" t="str">
        <f t="shared" si="14"/>
        <v/>
      </c>
      <c r="AU35" s="45" t="str">
        <f t="shared" si="15"/>
        <v/>
      </c>
      <c r="AV35" s="67" t="str" cm="1">
        <f t="array" ref="AV35">IF($Z35="","",IF((IFERROR(_xlfn.IFS($AQ35="Devis 1",(IFERROR(VALUE(TRIM(SUBSTITUTE(AH35,CHAR(160),""))),0)),$AQ35="Devis 2",(IFERROR(VALUE(TRIM(SUBSTITUTE(AK35,CHAR(160),""))),0)),$AQ35="Devis 3",(IFERROR(VALUE(TRIM(SUBSTITUTE(AN35,CHAR(160),""))),0))),0))*(IFERROR(VALUE(TRIM(SUBSTITUTE($Z35,CHAR(160),""))),0))=0,"",(IFERROR(_xlfn.IFS($AQ35="Devis 1",(IFERROR(VALUE(TRIM(SUBSTITUTE(AH35,CHAR(160),""))),0)),$AQ35="Devis 2",(IFERROR(VALUE(TRIM(SUBSTITUTE(AK35,CHAR(160),""))),0)),$AQ35="Devis 3",(IFERROR(VALUE(TRIM(SUBSTITUTE(AN35,CHAR(160),""))),0))),0))*(IFERROR(VALUE(TRIM(SUBSTITUTE($Z35,CHAR(160),""))),0))))</f>
        <v/>
      </c>
      <c r="AW35" s="67" t="str" cm="1">
        <f t="array" ref="AW35">IF($Z35="","",IF((IFERROR(_xlfn.IFS(TRIM(SUBSTITUTE($AQ35,CHAR(160),""))="Devis 1", IFERROR(VALUE(TRIM(SUBSTITUTE(AI35,CHAR(160),""))),0),TRIM(SUBSTITUTE($AQ35,CHAR(160),""))="Devis 2", IFERROR(VALUE(TRIM(SUBSTITUTE(AL35,CHAR(160),""))),0),TRIM(SUBSTITUTE($AQ35,CHAR(160),""))="Devis 3", IFERROR(VALUE(TRIM(SUBSTITUTE(AO35,CHAR(160),""))),0)),0) * IFERROR(VALUE(TRIM(SUBSTITUTE($Z35,CHAR(160),""))),0)) = 0,IF(AV35&lt;&gt;"",0,""),(IFERROR(_xlfn.IFS(TRIM(SUBSTITUTE($AQ35,CHAR(160),""))="Devis 1", IFERROR(VALUE(TRIM(SUBSTITUTE(AI35,CHAR(160),""))),0),TRIM(SUBSTITUTE($AQ35,CHAR(160),""))="Devis 2", IFERROR(VALUE(TRIM(SUBSTITUTE(AL35,CHAR(160),""))),0),TRIM(SUBSTITUTE($AQ35,CHAR(160),""))="Devis 3", IFERROR(VALUE(TRIM(SUBSTITUTE(AO35,CHAR(160),""))),0)),0) * IFERROR(VALUE(TRIM(SUBSTITUTE($Z35,CHAR(160),""))),0))))</f>
        <v/>
      </c>
      <c r="AX35" s="67" t="str" cm="1">
        <f t="array" ref="AX35">IF($Z35="","",IF(IFERROR(_xlfn.IFS($AQ35="Devis 1",IFERROR(VALUE(TRIM(SUBSTITUTE(AJ35,CHAR(160),""))),0),$AQ35="Devis 2",IFERROR(VALUE(TRIM(SUBSTITUTE(AM35,CHAR(160),""))),0),$AQ35="Devis 3",IFERROR(VALUE(TRIM(SUBSTITUTE(AP35,CHAR(160),""))),0)),0)*IFERROR(VALUE(TRIM(SUBSTITUTE($Z35,CHAR(160),""))),0)=0,"",IFERROR(_xlfn.IFS($AQ35="Devis 1",IFERROR(VALUE(TRIM(SUBSTITUTE(AJ35,CHAR(160),""))),0),$AQ35="Devis 2",IFERROR(VALUE(TRIM(SUBSTITUTE(AM35,CHAR(160),""))),0),$AQ35="Devis 3",IFERROR(VALUE(TRIM(SUBSTITUTE(AP35,CHAR(160),""))),0)),0)*IFERROR(VALUE(TRIM(SUBSTITUTE($Z35,CHAR(160),""))),0)))</f>
        <v/>
      </c>
      <c r="AY35" s="488"/>
      <c r="AZ35" s="10" t="str" cm="1">
        <f t="array" ref="AZ35">IF(OR(AX35="",AU35="",AV35="",AS35="",AW35="",AT35=""),"",_xlfn.IFS((IFERROR(VALUE(TRIM(SUBSTITUTE(AX35,CHAR(160),""))),0))&gt;(IFERROR(VALUE(TRIM(SUBSTITUTE(AU35,CHAR(160),""))),0)),"KO : Le montant retenu TTC est supérieur au montant raisonnable TTC. Merci de revoir la ligne de dépense ou plafonner son montant.",(IFERROR(VALUE(TRIM(SUBSTITUTE(AV35,CHAR(160),""))),0))&gt;(IFERROR(VALUE(TRIM(SUBSTITUTE(AS35,CHAR(160),""))),0)),"Attention : Le montant retenu HT est supérieur au montant HT raisonnable. Merci de revoir la ligne de dépense, plafonner son montant, ou justifier la reventillation HT / TVA.",(IFERROR(VALUE(TRIM(SUBSTITUTE(AW35,CHAR(160),""))),0))&gt;(IFERROR(VALUE(TRIM(SUBSTITUTE(AT35,CHAR(160),""))),0)),"Attention : Le montant TVA retenu est supérieur au montant TVA raisonnable. Merci de revoir la ligne de dépense, plafonner son montant, ou justifier la reventillation HT / TVA.",(IFERROR(VALUE(TRIM(SUBSTITUTE(AX35,CHAR(160),""))),0))=0,"",(IFERROR(VALUE(TRIM(SUBSTITUTE(AU35,CHAR(160),""))),0))=(IFERROR(VALUE(TRIM(SUBSTITUTE(AX35,CHAR(160),""))),0)),"OK",(IFERROR(VALUE(TRIM(SUBSTITUTE(AU35,CHAR(160),""))),0))&gt;(IFERROR(VALUE(TRIM(SUBSTITUTE(AX35,CHAR(160),""))),0))," OK : Montant instruit inférieur au montant raisonnable.",TRUE,""))</f>
        <v/>
      </c>
      <c r="BA35" s="160" t="str" cm="1">
        <f t="array" ref="BA35">IF(OR(AX35="",W35="",AV35="",U35="",AW35="",V35=""),"",_xlfn.IFS((IFERROR(VALUE(TRIM(SUBSTITUTE(AX35,CHAR(160),""))),0))&gt;(IFERROR(VALUE(TRIM(SUBSTITUTE(W35,CHAR(160),""))),0)),"KO : Le montant retenu TTC est supérieur au montant présenté TTC. Merci de revoir la ligne de dépense ou plafonner son montant.",(IFERROR(VALUE(TRIM(SUBSTITUTE(AV35,CHAR(160),""))),0))&gt;(IFERROR(VALUE(TRIM(SUBSTITUTE(U35,CHAR(160),""))),0)),"Attention : Le montant retenu HT est supérieur au montant HT présenté. Merci de revoir la ligne de dépense,plafonner son montant,ou justifier la reventillation HT/TVA.",(IFERROR(VALUE(TRIM(SUBSTITUTE(AW35,CHAR(160),""))),0))&gt;(IFERROR(VALUE(TRIM(SUBSTITUTE(V35,CHAR(160),""))),0)),"Attention : Le montant TVA retenu est supérieur au montant TVA présenté. Merci de revoir la ligne de dépense,plafonner son montant,ou justifier la reventillation HT/TVA.",(IFERROR(VALUE(TRIM(SUBSTITUTE(AX35,CHAR(160),""))),0))=0,"Attention : montant présenté entièrement écarté",(IFERROR(VALUE(TRIM(SUBSTITUTE(W35,CHAR(160),""))),0))=0,"",(IFERROR(VALUE(TRIM(SUBSTITUTE(AX35,CHAR(160),""))),0))=(IFERROR(VALUE(TRIM(SUBSTITUTE(W35,CHAR(160),""))),0)),"OK",(IFERROR(VALUE(TRIM(SUBSTITUTE(AX35,CHAR(160),""))),0))&lt;(IFERROR(VALUE(TRIM(SUBSTITUTE(W35,CHAR(160),""))),0)),"Attention : montant présenté partiellement écarté",TRUE,""))</f>
        <v/>
      </c>
      <c r="BB35" s="45" t="str">
        <f t="shared" si="16"/>
        <v/>
      </c>
      <c r="BC35" s="45" t="str">
        <f t="shared" si="17"/>
        <v/>
      </c>
      <c r="BD35" s="15" t="str">
        <f t="shared" si="18"/>
        <v/>
      </c>
    </row>
    <row r="36" spans="1:56" ht="15" customHeight="1">
      <c r="A36" s="64">
        <v>27</v>
      </c>
      <c r="B36" s="4"/>
      <c r="C36" s="8"/>
      <c r="D36" s="4"/>
      <c r="E36" s="4"/>
      <c r="F36" s="4"/>
      <c r="G36" s="4"/>
      <c r="H36" s="12"/>
      <c r="I36" s="4"/>
      <c r="J36" s="111"/>
      <c r="K36" s="117"/>
      <c r="L36" s="5"/>
      <c r="M36" s="36" t="str">
        <f t="shared" si="0"/>
        <v/>
      </c>
      <c r="N36" s="6"/>
      <c r="O36" s="5"/>
      <c r="P36" s="36" t="str">
        <f t="shared" si="1"/>
        <v/>
      </c>
      <c r="Q36" s="7"/>
      <c r="R36" s="5"/>
      <c r="S36" s="118" t="str">
        <f t="shared" si="2"/>
        <v/>
      </c>
      <c r="T36" s="127"/>
      <c r="U36" s="126" t="str" cm="1">
        <f t="array" ref="U36">IF((_xlfn.IFS(TRIM(SUBSTITUTE(T36,CHAR(160),""))="Devis 1",IFERROR(VALUE(TRIM(SUBSTITUTE(K36,CHAR(160),""))),0),TRIM(SUBSTITUTE(T36,CHAR(160),""))="Devis 2",IFERROR(VALUE(TRIM(SUBSTITUTE(N36,CHAR(160),""))),0),TRIM(SUBSTITUTE(T36,CHAR(160),""))="Devis 3",IFERROR(VALUE(TRIM(SUBSTITUTE(Q36,CHAR(160),""))),0),TRUE,0)*IFERROR(VALUE(TRIM(SUBSTITUTE(C36,CHAR(160),""))),0))=0,"",_xlfn.IFS(TRIM(SUBSTITUTE(T36,CHAR(160),""))="Devis 1",IFERROR(VALUE(TRIM(SUBSTITUTE(K36,CHAR(160),""))),0),TRIM(SUBSTITUTE(T36,CHAR(160),""))="Devis 2",IFERROR(VALUE(TRIM(SUBSTITUTE(N36,CHAR(160),""))),0),TRIM(SUBSTITUTE(T36,CHAR(160),""))="Devis 3",IFERROR(VALUE(TRIM(SUBSTITUTE(Q36,CHAR(160),""))),0),TRUE,0)*IFERROR(VALUE(TRIM(SUBSTITUTE(C36,CHAR(160),""))),0))</f>
        <v/>
      </c>
      <c r="V36" s="66" t="str" cm="1">
        <f t="array" ref="V36">IF(_xlfn.IFS(TRIM(SUBSTITUTE(T36,CHAR(160),""))="Devis 1",IFERROR(VALUE(TRIM(SUBSTITUTE(L36,CHAR(160),""))),0),TRIM(SUBSTITUTE(T36,CHAR(160),""))="Devis 2",IFERROR(VALUE(TRIM(SUBSTITUTE(O36,CHAR(160),""))),0),TRIM(SUBSTITUTE(T36,CHAR(160),""))="Devis 3",IFERROR(VALUE(TRIM(SUBSTITUTE(R36,CHAR(160),""))),0),TRUE,0)*IFERROR(VALUE(TRIM(SUBSTITUTE(C36,CHAR(160),""))),0)=0,IF(U36&lt;&gt;"",0,""),_xlfn.IFS(TRIM(SUBSTITUTE(T36,CHAR(160),""))="Devis 1",IFERROR(VALUE(TRIM(SUBSTITUTE(L36,CHAR(160),""))),0),TRIM(SUBSTITUTE(T36,CHAR(160),""))="Devis 2",IFERROR(VALUE(TRIM(SUBSTITUTE(O36,CHAR(160),""))),0),TRIM(SUBSTITUTE(T36,CHAR(160),""))="Devis 3",IFERROR(VALUE(TRIM(SUBSTITUTE(R36,CHAR(160),""))),0),TRUE,0)*IFERROR(VALUE(TRIM(SUBSTITUTE(C36,CHAR(160),""))),0))</f>
        <v/>
      </c>
      <c r="W36" s="129" t="str">
        <f t="shared" si="3"/>
        <v/>
      </c>
      <c r="X36" s="130"/>
      <c r="Y36" s="37" t="str">
        <f t="shared" si="19"/>
        <v/>
      </c>
      <c r="Z36" s="38" t="str">
        <f t="shared" si="20"/>
        <v/>
      </c>
      <c r="AA36" s="11" t="str">
        <f t="shared" si="21"/>
        <v/>
      </c>
      <c r="AB36" s="11" t="str">
        <f t="shared" si="22"/>
        <v/>
      </c>
      <c r="AC36" s="11" t="str">
        <f t="shared" si="23"/>
        <v/>
      </c>
      <c r="AD36" s="11" t="str">
        <f t="shared" si="24"/>
        <v/>
      </c>
      <c r="AE36" s="39" t="str">
        <f t="shared" si="25"/>
        <v/>
      </c>
      <c r="AF36" s="11" t="str">
        <f t="shared" si="26"/>
        <v/>
      </c>
      <c r="AG36" s="40" t="str">
        <f t="shared" si="27"/>
        <v/>
      </c>
      <c r="AH36" s="41" t="str">
        <f t="shared" si="28"/>
        <v/>
      </c>
      <c r="AI36" s="14" t="str">
        <f t="shared" si="29"/>
        <v/>
      </c>
      <c r="AJ36" s="36" t="str">
        <f t="shared" si="5"/>
        <v/>
      </c>
      <c r="AK36" s="42" t="str">
        <f t="shared" si="6"/>
        <v/>
      </c>
      <c r="AL36" s="14" t="str">
        <f t="shared" si="7"/>
        <v/>
      </c>
      <c r="AM36" s="36" t="str">
        <f t="shared" si="8"/>
        <v/>
      </c>
      <c r="AN36" s="43" t="str">
        <f t="shared" si="9"/>
        <v/>
      </c>
      <c r="AO36" s="14" t="str">
        <f t="shared" si="10"/>
        <v/>
      </c>
      <c r="AP36" s="44" t="str">
        <f t="shared" si="11"/>
        <v/>
      </c>
      <c r="AQ36" s="37" t="str">
        <f t="shared" si="12"/>
        <v/>
      </c>
      <c r="AR36" s="487"/>
      <c r="AS36" s="45" t="str">
        <f t="shared" si="13"/>
        <v/>
      </c>
      <c r="AT36" s="45" t="str">
        <f t="shared" si="14"/>
        <v/>
      </c>
      <c r="AU36" s="45" t="str">
        <f t="shared" si="15"/>
        <v/>
      </c>
      <c r="AV36" s="67" t="str" cm="1">
        <f t="array" ref="AV36">IF($Z36="","",IF((IFERROR(_xlfn.IFS($AQ36="Devis 1",(IFERROR(VALUE(TRIM(SUBSTITUTE(AH36,CHAR(160),""))),0)),$AQ36="Devis 2",(IFERROR(VALUE(TRIM(SUBSTITUTE(AK36,CHAR(160),""))),0)),$AQ36="Devis 3",(IFERROR(VALUE(TRIM(SUBSTITUTE(AN36,CHAR(160),""))),0))),0))*(IFERROR(VALUE(TRIM(SUBSTITUTE($Z36,CHAR(160),""))),0))=0,"",(IFERROR(_xlfn.IFS($AQ36="Devis 1",(IFERROR(VALUE(TRIM(SUBSTITUTE(AH36,CHAR(160),""))),0)),$AQ36="Devis 2",(IFERROR(VALUE(TRIM(SUBSTITUTE(AK36,CHAR(160),""))),0)),$AQ36="Devis 3",(IFERROR(VALUE(TRIM(SUBSTITUTE(AN36,CHAR(160),""))),0))),0))*(IFERROR(VALUE(TRIM(SUBSTITUTE($Z36,CHAR(160),""))),0))))</f>
        <v/>
      </c>
      <c r="AW36" s="67" t="str" cm="1">
        <f t="array" ref="AW36">IF($Z36="","",IF((IFERROR(_xlfn.IFS(TRIM(SUBSTITUTE($AQ36,CHAR(160),""))="Devis 1", IFERROR(VALUE(TRIM(SUBSTITUTE(AI36,CHAR(160),""))),0),TRIM(SUBSTITUTE($AQ36,CHAR(160),""))="Devis 2", IFERROR(VALUE(TRIM(SUBSTITUTE(AL36,CHAR(160),""))),0),TRIM(SUBSTITUTE($AQ36,CHAR(160),""))="Devis 3", IFERROR(VALUE(TRIM(SUBSTITUTE(AO36,CHAR(160),""))),0)),0) * IFERROR(VALUE(TRIM(SUBSTITUTE($Z36,CHAR(160),""))),0)) = 0,IF(AV36&lt;&gt;"",0,""),(IFERROR(_xlfn.IFS(TRIM(SUBSTITUTE($AQ36,CHAR(160),""))="Devis 1", IFERROR(VALUE(TRIM(SUBSTITUTE(AI36,CHAR(160),""))),0),TRIM(SUBSTITUTE($AQ36,CHAR(160),""))="Devis 2", IFERROR(VALUE(TRIM(SUBSTITUTE(AL36,CHAR(160),""))),0),TRIM(SUBSTITUTE($AQ36,CHAR(160),""))="Devis 3", IFERROR(VALUE(TRIM(SUBSTITUTE(AO36,CHAR(160),""))),0)),0) * IFERROR(VALUE(TRIM(SUBSTITUTE($Z36,CHAR(160),""))),0))))</f>
        <v/>
      </c>
      <c r="AX36" s="67" t="str" cm="1">
        <f t="array" ref="AX36">IF($Z36="","",IF(IFERROR(_xlfn.IFS($AQ36="Devis 1",IFERROR(VALUE(TRIM(SUBSTITUTE(AJ36,CHAR(160),""))),0),$AQ36="Devis 2",IFERROR(VALUE(TRIM(SUBSTITUTE(AM36,CHAR(160),""))),0),$AQ36="Devis 3",IFERROR(VALUE(TRIM(SUBSTITUTE(AP36,CHAR(160),""))),0)),0)*IFERROR(VALUE(TRIM(SUBSTITUTE($Z36,CHAR(160),""))),0)=0,"",IFERROR(_xlfn.IFS($AQ36="Devis 1",IFERROR(VALUE(TRIM(SUBSTITUTE(AJ36,CHAR(160),""))),0),$AQ36="Devis 2",IFERROR(VALUE(TRIM(SUBSTITUTE(AM36,CHAR(160),""))),0),$AQ36="Devis 3",IFERROR(VALUE(TRIM(SUBSTITUTE(AP36,CHAR(160),""))),0)),0)*IFERROR(VALUE(TRIM(SUBSTITUTE($Z36,CHAR(160),""))),0)))</f>
        <v/>
      </c>
      <c r="AY36" s="488"/>
      <c r="AZ36" s="10" t="str" cm="1">
        <f t="array" ref="AZ36">IF(OR(AX36="",AU36="",AV36="",AS36="",AW36="",AT36=""),"",_xlfn.IFS((IFERROR(VALUE(TRIM(SUBSTITUTE(AX36,CHAR(160),""))),0))&gt;(IFERROR(VALUE(TRIM(SUBSTITUTE(AU36,CHAR(160),""))),0)),"KO : Le montant retenu TTC est supérieur au montant raisonnable TTC. Merci de revoir la ligne de dépense ou plafonner son montant.",(IFERROR(VALUE(TRIM(SUBSTITUTE(AV36,CHAR(160),""))),0))&gt;(IFERROR(VALUE(TRIM(SUBSTITUTE(AS36,CHAR(160),""))),0)),"Attention : Le montant retenu HT est supérieur au montant HT raisonnable. Merci de revoir la ligne de dépense, plafonner son montant, ou justifier la reventillation HT / TVA.",(IFERROR(VALUE(TRIM(SUBSTITUTE(AW36,CHAR(160),""))),0))&gt;(IFERROR(VALUE(TRIM(SUBSTITUTE(AT36,CHAR(160),""))),0)),"Attention : Le montant TVA retenu est supérieur au montant TVA raisonnable. Merci de revoir la ligne de dépense, plafonner son montant, ou justifier la reventillation HT / TVA.",(IFERROR(VALUE(TRIM(SUBSTITUTE(AX36,CHAR(160),""))),0))=0,"",(IFERROR(VALUE(TRIM(SUBSTITUTE(AU36,CHAR(160),""))),0))=(IFERROR(VALUE(TRIM(SUBSTITUTE(AX36,CHAR(160),""))),0)),"OK",(IFERROR(VALUE(TRIM(SUBSTITUTE(AU36,CHAR(160),""))),0))&gt;(IFERROR(VALUE(TRIM(SUBSTITUTE(AX36,CHAR(160),""))),0))," OK : Montant instruit inférieur au montant raisonnable.",TRUE,""))</f>
        <v/>
      </c>
      <c r="BA36" s="160" t="str" cm="1">
        <f t="array" ref="BA36">IF(OR(AX36="",W36="",AV36="",U36="",AW36="",V36=""),"",_xlfn.IFS((IFERROR(VALUE(TRIM(SUBSTITUTE(AX36,CHAR(160),""))),0))&gt;(IFERROR(VALUE(TRIM(SUBSTITUTE(W36,CHAR(160),""))),0)),"KO : Le montant retenu TTC est supérieur au montant présenté TTC. Merci de revoir la ligne de dépense ou plafonner son montant.",(IFERROR(VALUE(TRIM(SUBSTITUTE(AV36,CHAR(160),""))),0))&gt;(IFERROR(VALUE(TRIM(SUBSTITUTE(U36,CHAR(160),""))),0)),"Attention : Le montant retenu HT est supérieur au montant HT présenté. Merci de revoir la ligne de dépense,plafonner son montant,ou justifier la reventillation HT/TVA.",(IFERROR(VALUE(TRIM(SUBSTITUTE(AW36,CHAR(160),""))),0))&gt;(IFERROR(VALUE(TRIM(SUBSTITUTE(V36,CHAR(160),""))),0)),"Attention : Le montant TVA retenu est supérieur au montant TVA présenté. Merci de revoir la ligne de dépense,plafonner son montant,ou justifier la reventillation HT/TVA.",(IFERROR(VALUE(TRIM(SUBSTITUTE(AX36,CHAR(160),""))),0))=0,"Attention : montant présenté entièrement écarté",(IFERROR(VALUE(TRIM(SUBSTITUTE(W36,CHAR(160),""))),0))=0,"",(IFERROR(VALUE(TRIM(SUBSTITUTE(AX36,CHAR(160),""))),0))=(IFERROR(VALUE(TRIM(SUBSTITUTE(W36,CHAR(160),""))),0)),"OK",(IFERROR(VALUE(TRIM(SUBSTITUTE(AX36,CHAR(160),""))),0))&lt;(IFERROR(VALUE(TRIM(SUBSTITUTE(W36,CHAR(160),""))),0)),"Attention : montant présenté partiellement écarté",TRUE,""))</f>
        <v/>
      </c>
      <c r="BB36" s="45" t="str">
        <f t="shared" si="16"/>
        <v/>
      </c>
      <c r="BC36" s="45" t="str">
        <f t="shared" si="17"/>
        <v/>
      </c>
      <c r="BD36" s="15" t="str">
        <f t="shared" si="18"/>
        <v/>
      </c>
    </row>
    <row r="37" spans="1:56" ht="15" customHeight="1">
      <c r="A37" s="64">
        <v>28</v>
      </c>
      <c r="B37" s="4"/>
      <c r="C37" s="8"/>
      <c r="D37" s="4"/>
      <c r="E37" s="4"/>
      <c r="F37" s="4"/>
      <c r="G37" s="4"/>
      <c r="H37" s="12"/>
      <c r="I37" s="4"/>
      <c r="J37" s="111"/>
      <c r="K37" s="117"/>
      <c r="L37" s="5"/>
      <c r="M37" s="36" t="str">
        <f t="shared" si="0"/>
        <v/>
      </c>
      <c r="N37" s="6"/>
      <c r="O37" s="5"/>
      <c r="P37" s="36" t="str">
        <f t="shared" si="1"/>
        <v/>
      </c>
      <c r="Q37" s="7"/>
      <c r="R37" s="5"/>
      <c r="S37" s="118" t="str">
        <f t="shared" si="2"/>
        <v/>
      </c>
      <c r="T37" s="127"/>
      <c r="U37" s="126" t="str" cm="1">
        <f t="array" ref="U37">IF((_xlfn.IFS(TRIM(SUBSTITUTE(T37,CHAR(160),""))="Devis 1",IFERROR(VALUE(TRIM(SUBSTITUTE(K37,CHAR(160),""))),0),TRIM(SUBSTITUTE(T37,CHAR(160),""))="Devis 2",IFERROR(VALUE(TRIM(SUBSTITUTE(N37,CHAR(160),""))),0),TRIM(SUBSTITUTE(T37,CHAR(160),""))="Devis 3",IFERROR(VALUE(TRIM(SUBSTITUTE(Q37,CHAR(160),""))),0),TRUE,0)*IFERROR(VALUE(TRIM(SUBSTITUTE(C37,CHAR(160),""))),0))=0,"",_xlfn.IFS(TRIM(SUBSTITUTE(T37,CHAR(160),""))="Devis 1",IFERROR(VALUE(TRIM(SUBSTITUTE(K37,CHAR(160),""))),0),TRIM(SUBSTITUTE(T37,CHAR(160),""))="Devis 2",IFERROR(VALUE(TRIM(SUBSTITUTE(N37,CHAR(160),""))),0),TRIM(SUBSTITUTE(T37,CHAR(160),""))="Devis 3",IFERROR(VALUE(TRIM(SUBSTITUTE(Q37,CHAR(160),""))),0),TRUE,0)*IFERROR(VALUE(TRIM(SUBSTITUTE(C37,CHAR(160),""))),0))</f>
        <v/>
      </c>
      <c r="V37" s="66" t="str" cm="1">
        <f t="array" ref="V37">IF(_xlfn.IFS(TRIM(SUBSTITUTE(T37,CHAR(160),""))="Devis 1",IFERROR(VALUE(TRIM(SUBSTITUTE(L37,CHAR(160),""))),0),TRIM(SUBSTITUTE(T37,CHAR(160),""))="Devis 2",IFERROR(VALUE(TRIM(SUBSTITUTE(O37,CHAR(160),""))),0),TRIM(SUBSTITUTE(T37,CHAR(160),""))="Devis 3",IFERROR(VALUE(TRIM(SUBSTITUTE(R37,CHAR(160),""))),0),TRUE,0)*IFERROR(VALUE(TRIM(SUBSTITUTE(C37,CHAR(160),""))),0)=0,IF(U37&lt;&gt;"",0,""),_xlfn.IFS(TRIM(SUBSTITUTE(T37,CHAR(160),""))="Devis 1",IFERROR(VALUE(TRIM(SUBSTITUTE(L37,CHAR(160),""))),0),TRIM(SUBSTITUTE(T37,CHAR(160),""))="Devis 2",IFERROR(VALUE(TRIM(SUBSTITUTE(O37,CHAR(160),""))),0),TRIM(SUBSTITUTE(T37,CHAR(160),""))="Devis 3",IFERROR(VALUE(TRIM(SUBSTITUTE(R37,CHAR(160),""))),0),TRUE,0)*IFERROR(VALUE(TRIM(SUBSTITUTE(C37,CHAR(160),""))),0))</f>
        <v/>
      </c>
      <c r="W37" s="129" t="str">
        <f t="shared" si="3"/>
        <v/>
      </c>
      <c r="X37" s="130"/>
      <c r="Y37" s="37" t="str">
        <f t="shared" si="19"/>
        <v/>
      </c>
      <c r="Z37" s="38" t="str">
        <f t="shared" si="20"/>
        <v/>
      </c>
      <c r="AA37" s="11" t="str">
        <f t="shared" si="21"/>
        <v/>
      </c>
      <c r="AB37" s="11" t="str">
        <f t="shared" si="22"/>
        <v/>
      </c>
      <c r="AC37" s="11" t="str">
        <f t="shared" si="23"/>
        <v/>
      </c>
      <c r="AD37" s="11" t="str">
        <f t="shared" si="24"/>
        <v/>
      </c>
      <c r="AE37" s="39" t="str">
        <f t="shared" si="25"/>
        <v/>
      </c>
      <c r="AF37" s="11" t="str">
        <f t="shared" si="26"/>
        <v/>
      </c>
      <c r="AG37" s="40" t="str">
        <f t="shared" si="27"/>
        <v/>
      </c>
      <c r="AH37" s="41" t="str">
        <f t="shared" si="28"/>
        <v/>
      </c>
      <c r="AI37" s="14" t="str">
        <f t="shared" si="29"/>
        <v/>
      </c>
      <c r="AJ37" s="36" t="str">
        <f t="shared" si="5"/>
        <v/>
      </c>
      <c r="AK37" s="42" t="str">
        <f t="shared" si="6"/>
        <v/>
      </c>
      <c r="AL37" s="14" t="str">
        <f t="shared" si="7"/>
        <v/>
      </c>
      <c r="AM37" s="36" t="str">
        <f t="shared" si="8"/>
        <v/>
      </c>
      <c r="AN37" s="43" t="str">
        <f t="shared" si="9"/>
        <v/>
      </c>
      <c r="AO37" s="14" t="str">
        <f t="shared" si="10"/>
        <v/>
      </c>
      <c r="AP37" s="44" t="str">
        <f t="shared" si="11"/>
        <v/>
      </c>
      <c r="AQ37" s="37" t="str">
        <f t="shared" si="12"/>
        <v/>
      </c>
      <c r="AR37" s="487"/>
      <c r="AS37" s="45" t="str">
        <f t="shared" si="13"/>
        <v/>
      </c>
      <c r="AT37" s="45" t="str">
        <f t="shared" si="14"/>
        <v/>
      </c>
      <c r="AU37" s="45" t="str">
        <f t="shared" si="15"/>
        <v/>
      </c>
      <c r="AV37" s="67" t="str" cm="1">
        <f t="array" ref="AV37">IF($Z37="","",IF((IFERROR(_xlfn.IFS($AQ37="Devis 1",(IFERROR(VALUE(TRIM(SUBSTITUTE(AH37,CHAR(160),""))),0)),$AQ37="Devis 2",(IFERROR(VALUE(TRIM(SUBSTITUTE(AK37,CHAR(160),""))),0)),$AQ37="Devis 3",(IFERROR(VALUE(TRIM(SUBSTITUTE(AN37,CHAR(160),""))),0))),0))*(IFERROR(VALUE(TRIM(SUBSTITUTE($Z37,CHAR(160),""))),0))=0,"",(IFERROR(_xlfn.IFS($AQ37="Devis 1",(IFERROR(VALUE(TRIM(SUBSTITUTE(AH37,CHAR(160),""))),0)),$AQ37="Devis 2",(IFERROR(VALUE(TRIM(SUBSTITUTE(AK37,CHAR(160),""))),0)),$AQ37="Devis 3",(IFERROR(VALUE(TRIM(SUBSTITUTE(AN37,CHAR(160),""))),0))),0))*(IFERROR(VALUE(TRIM(SUBSTITUTE($Z37,CHAR(160),""))),0))))</f>
        <v/>
      </c>
      <c r="AW37" s="67" t="str" cm="1">
        <f t="array" ref="AW37">IF($Z37="","",IF((IFERROR(_xlfn.IFS(TRIM(SUBSTITUTE($AQ37,CHAR(160),""))="Devis 1", IFERROR(VALUE(TRIM(SUBSTITUTE(AI37,CHAR(160),""))),0),TRIM(SUBSTITUTE($AQ37,CHAR(160),""))="Devis 2", IFERROR(VALUE(TRIM(SUBSTITUTE(AL37,CHAR(160),""))),0),TRIM(SUBSTITUTE($AQ37,CHAR(160),""))="Devis 3", IFERROR(VALUE(TRIM(SUBSTITUTE(AO37,CHAR(160),""))),0)),0) * IFERROR(VALUE(TRIM(SUBSTITUTE($Z37,CHAR(160),""))),0)) = 0,IF(AV37&lt;&gt;"",0,""),(IFERROR(_xlfn.IFS(TRIM(SUBSTITUTE($AQ37,CHAR(160),""))="Devis 1", IFERROR(VALUE(TRIM(SUBSTITUTE(AI37,CHAR(160),""))),0),TRIM(SUBSTITUTE($AQ37,CHAR(160),""))="Devis 2", IFERROR(VALUE(TRIM(SUBSTITUTE(AL37,CHAR(160),""))),0),TRIM(SUBSTITUTE($AQ37,CHAR(160),""))="Devis 3", IFERROR(VALUE(TRIM(SUBSTITUTE(AO37,CHAR(160),""))),0)),0) * IFERROR(VALUE(TRIM(SUBSTITUTE($Z37,CHAR(160),""))),0))))</f>
        <v/>
      </c>
      <c r="AX37" s="67" t="str" cm="1">
        <f t="array" ref="AX37">IF($Z37="","",IF(IFERROR(_xlfn.IFS($AQ37="Devis 1",IFERROR(VALUE(TRIM(SUBSTITUTE(AJ37,CHAR(160),""))),0),$AQ37="Devis 2",IFERROR(VALUE(TRIM(SUBSTITUTE(AM37,CHAR(160),""))),0),$AQ37="Devis 3",IFERROR(VALUE(TRIM(SUBSTITUTE(AP37,CHAR(160),""))),0)),0)*IFERROR(VALUE(TRIM(SUBSTITUTE($Z37,CHAR(160),""))),0)=0,"",IFERROR(_xlfn.IFS($AQ37="Devis 1",IFERROR(VALUE(TRIM(SUBSTITUTE(AJ37,CHAR(160),""))),0),$AQ37="Devis 2",IFERROR(VALUE(TRIM(SUBSTITUTE(AM37,CHAR(160),""))),0),$AQ37="Devis 3",IFERROR(VALUE(TRIM(SUBSTITUTE(AP37,CHAR(160),""))),0)),0)*IFERROR(VALUE(TRIM(SUBSTITUTE($Z37,CHAR(160),""))),0)))</f>
        <v/>
      </c>
      <c r="AY37" s="488"/>
      <c r="AZ37" s="10" t="str" cm="1">
        <f t="array" ref="AZ37">IF(OR(AX37="",AU37="",AV37="",AS37="",AW37="",AT37=""),"",_xlfn.IFS((IFERROR(VALUE(TRIM(SUBSTITUTE(AX37,CHAR(160),""))),0))&gt;(IFERROR(VALUE(TRIM(SUBSTITUTE(AU37,CHAR(160),""))),0)),"KO : Le montant retenu TTC est supérieur au montant raisonnable TTC. Merci de revoir la ligne de dépense ou plafonner son montant.",(IFERROR(VALUE(TRIM(SUBSTITUTE(AV37,CHAR(160),""))),0))&gt;(IFERROR(VALUE(TRIM(SUBSTITUTE(AS37,CHAR(160),""))),0)),"Attention : Le montant retenu HT est supérieur au montant HT raisonnable. Merci de revoir la ligne de dépense, plafonner son montant, ou justifier la reventillation HT / TVA.",(IFERROR(VALUE(TRIM(SUBSTITUTE(AW37,CHAR(160),""))),0))&gt;(IFERROR(VALUE(TRIM(SUBSTITUTE(AT37,CHAR(160),""))),0)),"Attention : Le montant TVA retenu est supérieur au montant TVA raisonnable. Merci de revoir la ligne de dépense, plafonner son montant, ou justifier la reventillation HT / TVA.",(IFERROR(VALUE(TRIM(SUBSTITUTE(AX37,CHAR(160),""))),0))=0,"",(IFERROR(VALUE(TRIM(SUBSTITUTE(AU37,CHAR(160),""))),0))=(IFERROR(VALUE(TRIM(SUBSTITUTE(AX37,CHAR(160),""))),0)),"OK",(IFERROR(VALUE(TRIM(SUBSTITUTE(AU37,CHAR(160),""))),0))&gt;(IFERROR(VALUE(TRIM(SUBSTITUTE(AX37,CHAR(160),""))),0))," OK : Montant instruit inférieur au montant raisonnable.",TRUE,""))</f>
        <v/>
      </c>
      <c r="BA37" s="160" t="str" cm="1">
        <f t="array" ref="BA37">IF(OR(AX37="",W37="",AV37="",U37="",AW37="",V37=""),"",_xlfn.IFS((IFERROR(VALUE(TRIM(SUBSTITUTE(AX37,CHAR(160),""))),0))&gt;(IFERROR(VALUE(TRIM(SUBSTITUTE(W37,CHAR(160),""))),0)),"KO : Le montant retenu TTC est supérieur au montant présenté TTC. Merci de revoir la ligne de dépense ou plafonner son montant.",(IFERROR(VALUE(TRIM(SUBSTITUTE(AV37,CHAR(160),""))),0))&gt;(IFERROR(VALUE(TRIM(SUBSTITUTE(U37,CHAR(160),""))),0)),"Attention : Le montant retenu HT est supérieur au montant HT présenté. Merci de revoir la ligne de dépense,plafonner son montant,ou justifier la reventillation HT/TVA.",(IFERROR(VALUE(TRIM(SUBSTITUTE(AW37,CHAR(160),""))),0))&gt;(IFERROR(VALUE(TRIM(SUBSTITUTE(V37,CHAR(160),""))),0)),"Attention : Le montant TVA retenu est supérieur au montant TVA présenté. Merci de revoir la ligne de dépense,plafonner son montant,ou justifier la reventillation HT/TVA.",(IFERROR(VALUE(TRIM(SUBSTITUTE(AX37,CHAR(160),""))),0))=0,"Attention : montant présenté entièrement écarté",(IFERROR(VALUE(TRIM(SUBSTITUTE(W37,CHAR(160),""))),0))=0,"",(IFERROR(VALUE(TRIM(SUBSTITUTE(AX37,CHAR(160),""))),0))=(IFERROR(VALUE(TRIM(SUBSTITUTE(W37,CHAR(160),""))),0)),"OK",(IFERROR(VALUE(TRIM(SUBSTITUTE(AX37,CHAR(160),""))),0))&lt;(IFERROR(VALUE(TRIM(SUBSTITUTE(W37,CHAR(160),""))),0)),"Attention : montant présenté partiellement écarté",TRUE,""))</f>
        <v/>
      </c>
      <c r="BB37" s="45" t="str">
        <f t="shared" si="16"/>
        <v/>
      </c>
      <c r="BC37" s="45" t="str">
        <f t="shared" si="17"/>
        <v/>
      </c>
      <c r="BD37" s="15" t="str">
        <f t="shared" si="18"/>
        <v/>
      </c>
    </row>
    <row r="38" spans="1:56" ht="15" customHeight="1">
      <c r="A38" s="64">
        <v>29</v>
      </c>
      <c r="B38" s="4"/>
      <c r="C38" s="8"/>
      <c r="D38" s="4"/>
      <c r="E38" s="4"/>
      <c r="F38" s="4"/>
      <c r="G38" s="4"/>
      <c r="H38" s="12"/>
      <c r="I38" s="4"/>
      <c r="J38" s="111"/>
      <c r="K38" s="117"/>
      <c r="L38" s="5"/>
      <c r="M38" s="36" t="str">
        <f t="shared" si="0"/>
        <v/>
      </c>
      <c r="N38" s="6"/>
      <c r="O38" s="5"/>
      <c r="P38" s="36" t="str">
        <f t="shared" si="1"/>
        <v/>
      </c>
      <c r="Q38" s="7"/>
      <c r="R38" s="5"/>
      <c r="S38" s="118" t="str">
        <f t="shared" si="2"/>
        <v/>
      </c>
      <c r="T38" s="127"/>
      <c r="U38" s="126" t="str" cm="1">
        <f t="array" ref="U38">IF((_xlfn.IFS(TRIM(SUBSTITUTE(T38,CHAR(160),""))="Devis 1",IFERROR(VALUE(TRIM(SUBSTITUTE(K38,CHAR(160),""))),0),TRIM(SUBSTITUTE(T38,CHAR(160),""))="Devis 2",IFERROR(VALUE(TRIM(SUBSTITUTE(N38,CHAR(160),""))),0),TRIM(SUBSTITUTE(T38,CHAR(160),""))="Devis 3",IFERROR(VALUE(TRIM(SUBSTITUTE(Q38,CHAR(160),""))),0),TRUE,0)*IFERROR(VALUE(TRIM(SUBSTITUTE(C38,CHAR(160),""))),0))=0,"",_xlfn.IFS(TRIM(SUBSTITUTE(T38,CHAR(160),""))="Devis 1",IFERROR(VALUE(TRIM(SUBSTITUTE(K38,CHAR(160),""))),0),TRIM(SUBSTITUTE(T38,CHAR(160),""))="Devis 2",IFERROR(VALUE(TRIM(SUBSTITUTE(N38,CHAR(160),""))),0),TRIM(SUBSTITUTE(T38,CHAR(160),""))="Devis 3",IFERROR(VALUE(TRIM(SUBSTITUTE(Q38,CHAR(160),""))),0),TRUE,0)*IFERROR(VALUE(TRIM(SUBSTITUTE(C38,CHAR(160),""))),0))</f>
        <v/>
      </c>
      <c r="V38" s="66" t="str" cm="1">
        <f t="array" ref="V38">IF(_xlfn.IFS(TRIM(SUBSTITUTE(T38,CHAR(160),""))="Devis 1",IFERROR(VALUE(TRIM(SUBSTITUTE(L38,CHAR(160),""))),0),TRIM(SUBSTITUTE(T38,CHAR(160),""))="Devis 2",IFERROR(VALUE(TRIM(SUBSTITUTE(O38,CHAR(160),""))),0),TRIM(SUBSTITUTE(T38,CHAR(160),""))="Devis 3",IFERROR(VALUE(TRIM(SUBSTITUTE(R38,CHAR(160),""))),0),TRUE,0)*IFERROR(VALUE(TRIM(SUBSTITUTE(C38,CHAR(160),""))),0)=0,IF(U38&lt;&gt;"",0,""),_xlfn.IFS(TRIM(SUBSTITUTE(T38,CHAR(160),""))="Devis 1",IFERROR(VALUE(TRIM(SUBSTITUTE(L38,CHAR(160),""))),0),TRIM(SUBSTITUTE(T38,CHAR(160),""))="Devis 2",IFERROR(VALUE(TRIM(SUBSTITUTE(O38,CHAR(160),""))),0),TRIM(SUBSTITUTE(T38,CHAR(160),""))="Devis 3",IFERROR(VALUE(TRIM(SUBSTITUTE(R38,CHAR(160),""))),0),TRUE,0)*IFERROR(VALUE(TRIM(SUBSTITUTE(C38,CHAR(160),""))),0))</f>
        <v/>
      </c>
      <c r="W38" s="129" t="str">
        <f t="shared" si="3"/>
        <v/>
      </c>
      <c r="X38" s="130"/>
      <c r="Y38" s="37" t="str">
        <f t="shared" si="19"/>
        <v/>
      </c>
      <c r="Z38" s="38" t="str">
        <f t="shared" si="20"/>
        <v/>
      </c>
      <c r="AA38" s="11" t="str">
        <f t="shared" si="21"/>
        <v/>
      </c>
      <c r="AB38" s="11" t="str">
        <f t="shared" si="22"/>
        <v/>
      </c>
      <c r="AC38" s="11" t="str">
        <f t="shared" si="23"/>
        <v/>
      </c>
      <c r="AD38" s="11" t="str">
        <f t="shared" si="24"/>
        <v/>
      </c>
      <c r="AE38" s="39" t="str">
        <f t="shared" si="25"/>
        <v/>
      </c>
      <c r="AF38" s="11" t="str">
        <f t="shared" si="26"/>
        <v/>
      </c>
      <c r="AG38" s="40" t="str">
        <f t="shared" si="27"/>
        <v/>
      </c>
      <c r="AH38" s="41" t="str">
        <f t="shared" si="28"/>
        <v/>
      </c>
      <c r="AI38" s="14" t="str">
        <f t="shared" si="29"/>
        <v/>
      </c>
      <c r="AJ38" s="36" t="str">
        <f t="shared" si="5"/>
        <v/>
      </c>
      <c r="AK38" s="42" t="str">
        <f t="shared" si="6"/>
        <v/>
      </c>
      <c r="AL38" s="14" t="str">
        <f t="shared" si="7"/>
        <v/>
      </c>
      <c r="AM38" s="36" t="str">
        <f t="shared" si="8"/>
        <v/>
      </c>
      <c r="AN38" s="43" t="str">
        <f t="shared" si="9"/>
        <v/>
      </c>
      <c r="AO38" s="14" t="str">
        <f t="shared" si="10"/>
        <v/>
      </c>
      <c r="AP38" s="44" t="str">
        <f t="shared" si="11"/>
        <v/>
      </c>
      <c r="AQ38" s="37" t="str">
        <f t="shared" si="12"/>
        <v/>
      </c>
      <c r="AR38" s="487"/>
      <c r="AS38" s="45" t="str">
        <f t="shared" si="13"/>
        <v/>
      </c>
      <c r="AT38" s="45" t="str">
        <f t="shared" si="14"/>
        <v/>
      </c>
      <c r="AU38" s="45" t="str">
        <f t="shared" si="15"/>
        <v/>
      </c>
      <c r="AV38" s="67" t="str" cm="1">
        <f t="array" ref="AV38">IF($Z38="","",IF((IFERROR(_xlfn.IFS($AQ38="Devis 1",(IFERROR(VALUE(TRIM(SUBSTITUTE(AH38,CHAR(160),""))),0)),$AQ38="Devis 2",(IFERROR(VALUE(TRIM(SUBSTITUTE(AK38,CHAR(160),""))),0)),$AQ38="Devis 3",(IFERROR(VALUE(TRIM(SUBSTITUTE(AN38,CHAR(160),""))),0))),0))*(IFERROR(VALUE(TRIM(SUBSTITUTE($Z38,CHAR(160),""))),0))=0,"",(IFERROR(_xlfn.IFS($AQ38="Devis 1",(IFERROR(VALUE(TRIM(SUBSTITUTE(AH38,CHAR(160),""))),0)),$AQ38="Devis 2",(IFERROR(VALUE(TRIM(SUBSTITUTE(AK38,CHAR(160),""))),0)),$AQ38="Devis 3",(IFERROR(VALUE(TRIM(SUBSTITUTE(AN38,CHAR(160),""))),0))),0))*(IFERROR(VALUE(TRIM(SUBSTITUTE($Z38,CHAR(160),""))),0))))</f>
        <v/>
      </c>
      <c r="AW38" s="67" t="str" cm="1">
        <f t="array" ref="AW38">IF($Z38="","",IF((IFERROR(_xlfn.IFS(TRIM(SUBSTITUTE($AQ38,CHAR(160),""))="Devis 1", IFERROR(VALUE(TRIM(SUBSTITUTE(AI38,CHAR(160),""))),0),TRIM(SUBSTITUTE($AQ38,CHAR(160),""))="Devis 2", IFERROR(VALUE(TRIM(SUBSTITUTE(AL38,CHAR(160),""))),0),TRIM(SUBSTITUTE($AQ38,CHAR(160),""))="Devis 3", IFERROR(VALUE(TRIM(SUBSTITUTE(AO38,CHAR(160),""))),0)),0) * IFERROR(VALUE(TRIM(SUBSTITUTE($Z38,CHAR(160),""))),0)) = 0,IF(AV38&lt;&gt;"",0,""),(IFERROR(_xlfn.IFS(TRIM(SUBSTITUTE($AQ38,CHAR(160),""))="Devis 1", IFERROR(VALUE(TRIM(SUBSTITUTE(AI38,CHAR(160),""))),0),TRIM(SUBSTITUTE($AQ38,CHAR(160),""))="Devis 2", IFERROR(VALUE(TRIM(SUBSTITUTE(AL38,CHAR(160),""))),0),TRIM(SUBSTITUTE($AQ38,CHAR(160),""))="Devis 3", IFERROR(VALUE(TRIM(SUBSTITUTE(AO38,CHAR(160),""))),0)),0) * IFERROR(VALUE(TRIM(SUBSTITUTE($Z38,CHAR(160),""))),0))))</f>
        <v/>
      </c>
      <c r="AX38" s="67" t="str" cm="1">
        <f t="array" ref="AX38">IF($Z38="","",IF(IFERROR(_xlfn.IFS($AQ38="Devis 1",IFERROR(VALUE(TRIM(SUBSTITUTE(AJ38,CHAR(160),""))),0),$AQ38="Devis 2",IFERROR(VALUE(TRIM(SUBSTITUTE(AM38,CHAR(160),""))),0),$AQ38="Devis 3",IFERROR(VALUE(TRIM(SUBSTITUTE(AP38,CHAR(160),""))),0)),0)*IFERROR(VALUE(TRIM(SUBSTITUTE($Z38,CHAR(160),""))),0)=0,"",IFERROR(_xlfn.IFS($AQ38="Devis 1",IFERROR(VALUE(TRIM(SUBSTITUTE(AJ38,CHAR(160),""))),0),$AQ38="Devis 2",IFERROR(VALUE(TRIM(SUBSTITUTE(AM38,CHAR(160),""))),0),$AQ38="Devis 3",IFERROR(VALUE(TRIM(SUBSTITUTE(AP38,CHAR(160),""))),0)),0)*IFERROR(VALUE(TRIM(SUBSTITUTE($Z38,CHAR(160),""))),0)))</f>
        <v/>
      </c>
      <c r="AY38" s="488"/>
      <c r="AZ38" s="10" t="str" cm="1">
        <f t="array" ref="AZ38">IF(OR(AX38="",AU38="",AV38="",AS38="",AW38="",AT38=""),"",_xlfn.IFS((IFERROR(VALUE(TRIM(SUBSTITUTE(AX38,CHAR(160),""))),0))&gt;(IFERROR(VALUE(TRIM(SUBSTITUTE(AU38,CHAR(160),""))),0)),"KO : Le montant retenu TTC est supérieur au montant raisonnable TTC. Merci de revoir la ligne de dépense ou plafonner son montant.",(IFERROR(VALUE(TRIM(SUBSTITUTE(AV38,CHAR(160),""))),0))&gt;(IFERROR(VALUE(TRIM(SUBSTITUTE(AS38,CHAR(160),""))),0)),"Attention : Le montant retenu HT est supérieur au montant HT raisonnable. Merci de revoir la ligne de dépense, plafonner son montant, ou justifier la reventillation HT / TVA.",(IFERROR(VALUE(TRIM(SUBSTITUTE(AW38,CHAR(160),""))),0))&gt;(IFERROR(VALUE(TRIM(SUBSTITUTE(AT38,CHAR(160),""))),0)),"Attention : Le montant TVA retenu est supérieur au montant TVA raisonnable. Merci de revoir la ligne de dépense, plafonner son montant, ou justifier la reventillation HT / TVA.",(IFERROR(VALUE(TRIM(SUBSTITUTE(AX38,CHAR(160),""))),0))=0,"",(IFERROR(VALUE(TRIM(SUBSTITUTE(AU38,CHAR(160),""))),0))=(IFERROR(VALUE(TRIM(SUBSTITUTE(AX38,CHAR(160),""))),0)),"OK",(IFERROR(VALUE(TRIM(SUBSTITUTE(AU38,CHAR(160),""))),0))&gt;(IFERROR(VALUE(TRIM(SUBSTITUTE(AX38,CHAR(160),""))),0))," OK : Montant instruit inférieur au montant raisonnable.",TRUE,""))</f>
        <v/>
      </c>
      <c r="BA38" s="160" t="str" cm="1">
        <f t="array" ref="BA38">IF(OR(AX38="",W38="",AV38="",U38="",AW38="",V38=""),"",_xlfn.IFS((IFERROR(VALUE(TRIM(SUBSTITUTE(AX38,CHAR(160),""))),0))&gt;(IFERROR(VALUE(TRIM(SUBSTITUTE(W38,CHAR(160),""))),0)),"KO : Le montant retenu TTC est supérieur au montant présenté TTC. Merci de revoir la ligne de dépense ou plafonner son montant.",(IFERROR(VALUE(TRIM(SUBSTITUTE(AV38,CHAR(160),""))),0))&gt;(IFERROR(VALUE(TRIM(SUBSTITUTE(U38,CHAR(160),""))),0)),"Attention : Le montant retenu HT est supérieur au montant HT présenté. Merci de revoir la ligne de dépense,plafonner son montant,ou justifier la reventillation HT/TVA.",(IFERROR(VALUE(TRIM(SUBSTITUTE(AW38,CHAR(160),""))),0))&gt;(IFERROR(VALUE(TRIM(SUBSTITUTE(V38,CHAR(160),""))),0)),"Attention : Le montant TVA retenu est supérieur au montant TVA présenté. Merci de revoir la ligne de dépense,plafonner son montant,ou justifier la reventillation HT/TVA.",(IFERROR(VALUE(TRIM(SUBSTITUTE(AX38,CHAR(160),""))),0))=0,"Attention : montant présenté entièrement écarté",(IFERROR(VALUE(TRIM(SUBSTITUTE(W38,CHAR(160),""))),0))=0,"",(IFERROR(VALUE(TRIM(SUBSTITUTE(AX38,CHAR(160),""))),0))=(IFERROR(VALUE(TRIM(SUBSTITUTE(W38,CHAR(160),""))),0)),"OK",(IFERROR(VALUE(TRIM(SUBSTITUTE(AX38,CHAR(160),""))),0))&lt;(IFERROR(VALUE(TRIM(SUBSTITUTE(W38,CHAR(160),""))),0)),"Attention : montant présenté partiellement écarté",TRUE,""))</f>
        <v/>
      </c>
      <c r="BB38" s="45" t="str">
        <f t="shared" si="16"/>
        <v/>
      </c>
      <c r="BC38" s="45" t="str">
        <f t="shared" si="17"/>
        <v/>
      </c>
      <c r="BD38" s="15" t="str">
        <f t="shared" si="18"/>
        <v/>
      </c>
    </row>
    <row r="39" spans="1:56" ht="15" customHeight="1">
      <c r="A39" s="64">
        <v>30</v>
      </c>
      <c r="B39" s="4"/>
      <c r="C39" s="8"/>
      <c r="D39" s="4"/>
      <c r="E39" s="4"/>
      <c r="F39" s="4"/>
      <c r="G39" s="4"/>
      <c r="H39" s="12"/>
      <c r="I39" s="4"/>
      <c r="J39" s="111"/>
      <c r="K39" s="117"/>
      <c r="L39" s="5"/>
      <c r="M39" s="36" t="str">
        <f t="shared" si="0"/>
        <v/>
      </c>
      <c r="N39" s="6"/>
      <c r="O39" s="5"/>
      <c r="P39" s="36" t="str">
        <f t="shared" si="1"/>
        <v/>
      </c>
      <c r="Q39" s="7"/>
      <c r="R39" s="5"/>
      <c r="S39" s="118" t="str">
        <f t="shared" si="2"/>
        <v/>
      </c>
      <c r="T39" s="127"/>
      <c r="U39" s="126" t="str" cm="1">
        <f t="array" ref="U39">IF((_xlfn.IFS(TRIM(SUBSTITUTE(T39,CHAR(160),""))="Devis 1",IFERROR(VALUE(TRIM(SUBSTITUTE(K39,CHAR(160),""))),0),TRIM(SUBSTITUTE(T39,CHAR(160),""))="Devis 2",IFERROR(VALUE(TRIM(SUBSTITUTE(N39,CHAR(160),""))),0),TRIM(SUBSTITUTE(T39,CHAR(160),""))="Devis 3",IFERROR(VALUE(TRIM(SUBSTITUTE(Q39,CHAR(160),""))),0),TRUE,0)*IFERROR(VALUE(TRIM(SUBSTITUTE(C39,CHAR(160),""))),0))=0,"",_xlfn.IFS(TRIM(SUBSTITUTE(T39,CHAR(160),""))="Devis 1",IFERROR(VALUE(TRIM(SUBSTITUTE(K39,CHAR(160),""))),0),TRIM(SUBSTITUTE(T39,CHAR(160),""))="Devis 2",IFERROR(VALUE(TRIM(SUBSTITUTE(N39,CHAR(160),""))),0),TRIM(SUBSTITUTE(T39,CHAR(160),""))="Devis 3",IFERROR(VALUE(TRIM(SUBSTITUTE(Q39,CHAR(160),""))),0),TRUE,0)*IFERROR(VALUE(TRIM(SUBSTITUTE(C39,CHAR(160),""))),0))</f>
        <v/>
      </c>
      <c r="V39" s="66" t="str" cm="1">
        <f t="array" ref="V39">IF(_xlfn.IFS(TRIM(SUBSTITUTE(T39,CHAR(160),""))="Devis 1",IFERROR(VALUE(TRIM(SUBSTITUTE(L39,CHAR(160),""))),0),TRIM(SUBSTITUTE(T39,CHAR(160),""))="Devis 2",IFERROR(VALUE(TRIM(SUBSTITUTE(O39,CHAR(160),""))),0),TRIM(SUBSTITUTE(T39,CHAR(160),""))="Devis 3",IFERROR(VALUE(TRIM(SUBSTITUTE(R39,CHAR(160),""))),0),TRUE,0)*IFERROR(VALUE(TRIM(SUBSTITUTE(C39,CHAR(160),""))),0)=0,IF(U39&lt;&gt;"",0,""),_xlfn.IFS(TRIM(SUBSTITUTE(T39,CHAR(160),""))="Devis 1",IFERROR(VALUE(TRIM(SUBSTITUTE(L39,CHAR(160),""))),0),TRIM(SUBSTITUTE(T39,CHAR(160),""))="Devis 2",IFERROR(VALUE(TRIM(SUBSTITUTE(O39,CHAR(160),""))),0),TRIM(SUBSTITUTE(T39,CHAR(160),""))="Devis 3",IFERROR(VALUE(TRIM(SUBSTITUTE(R39,CHAR(160),""))),0),TRUE,0)*IFERROR(VALUE(TRIM(SUBSTITUTE(C39,CHAR(160),""))),0))</f>
        <v/>
      </c>
      <c r="W39" s="129" t="str">
        <f t="shared" si="3"/>
        <v/>
      </c>
      <c r="X39" s="130"/>
      <c r="Y39" s="37" t="str">
        <f t="shared" si="19"/>
        <v/>
      </c>
      <c r="Z39" s="38" t="str">
        <f t="shared" si="20"/>
        <v/>
      </c>
      <c r="AA39" s="11" t="str">
        <f t="shared" si="21"/>
        <v/>
      </c>
      <c r="AB39" s="11" t="str">
        <f t="shared" si="22"/>
        <v/>
      </c>
      <c r="AC39" s="11" t="str">
        <f t="shared" si="23"/>
        <v/>
      </c>
      <c r="AD39" s="11" t="str">
        <f t="shared" si="24"/>
        <v/>
      </c>
      <c r="AE39" s="39" t="str">
        <f t="shared" si="25"/>
        <v/>
      </c>
      <c r="AF39" s="11" t="str">
        <f t="shared" si="26"/>
        <v/>
      </c>
      <c r="AG39" s="40" t="str">
        <f t="shared" si="27"/>
        <v/>
      </c>
      <c r="AH39" s="41" t="str">
        <f t="shared" si="28"/>
        <v/>
      </c>
      <c r="AI39" s="14" t="str">
        <f t="shared" si="29"/>
        <v/>
      </c>
      <c r="AJ39" s="36" t="str">
        <f t="shared" si="5"/>
        <v/>
      </c>
      <c r="AK39" s="42" t="str">
        <f t="shared" si="6"/>
        <v/>
      </c>
      <c r="AL39" s="14" t="str">
        <f t="shared" si="7"/>
        <v/>
      </c>
      <c r="AM39" s="36" t="str">
        <f t="shared" si="8"/>
        <v/>
      </c>
      <c r="AN39" s="43" t="str">
        <f t="shared" si="9"/>
        <v/>
      </c>
      <c r="AO39" s="14" t="str">
        <f t="shared" si="10"/>
        <v/>
      </c>
      <c r="AP39" s="44" t="str">
        <f t="shared" si="11"/>
        <v/>
      </c>
      <c r="AQ39" s="37" t="str">
        <f t="shared" si="12"/>
        <v/>
      </c>
      <c r="AR39" s="487"/>
      <c r="AS39" s="45" t="str">
        <f t="shared" si="13"/>
        <v/>
      </c>
      <c r="AT39" s="45" t="str">
        <f t="shared" si="14"/>
        <v/>
      </c>
      <c r="AU39" s="45" t="str">
        <f t="shared" si="15"/>
        <v/>
      </c>
      <c r="AV39" s="67" t="str" cm="1">
        <f t="array" ref="AV39">IF($Z39="","",IF((IFERROR(_xlfn.IFS($AQ39="Devis 1",(IFERROR(VALUE(TRIM(SUBSTITUTE(AH39,CHAR(160),""))),0)),$AQ39="Devis 2",(IFERROR(VALUE(TRIM(SUBSTITUTE(AK39,CHAR(160),""))),0)),$AQ39="Devis 3",(IFERROR(VALUE(TRIM(SUBSTITUTE(AN39,CHAR(160),""))),0))),0))*(IFERROR(VALUE(TRIM(SUBSTITUTE($Z39,CHAR(160),""))),0))=0,"",(IFERROR(_xlfn.IFS($AQ39="Devis 1",(IFERROR(VALUE(TRIM(SUBSTITUTE(AH39,CHAR(160),""))),0)),$AQ39="Devis 2",(IFERROR(VALUE(TRIM(SUBSTITUTE(AK39,CHAR(160),""))),0)),$AQ39="Devis 3",(IFERROR(VALUE(TRIM(SUBSTITUTE(AN39,CHAR(160),""))),0))),0))*(IFERROR(VALUE(TRIM(SUBSTITUTE($Z39,CHAR(160),""))),0))))</f>
        <v/>
      </c>
      <c r="AW39" s="67" t="str" cm="1">
        <f t="array" ref="AW39">IF($Z39="","",IF((IFERROR(_xlfn.IFS(TRIM(SUBSTITUTE($AQ39,CHAR(160),""))="Devis 1", IFERROR(VALUE(TRIM(SUBSTITUTE(AI39,CHAR(160),""))),0),TRIM(SUBSTITUTE($AQ39,CHAR(160),""))="Devis 2", IFERROR(VALUE(TRIM(SUBSTITUTE(AL39,CHAR(160),""))),0),TRIM(SUBSTITUTE($AQ39,CHAR(160),""))="Devis 3", IFERROR(VALUE(TRIM(SUBSTITUTE(AO39,CHAR(160),""))),0)),0) * IFERROR(VALUE(TRIM(SUBSTITUTE($Z39,CHAR(160),""))),0)) = 0,IF(AV39&lt;&gt;"",0,""),(IFERROR(_xlfn.IFS(TRIM(SUBSTITUTE($AQ39,CHAR(160),""))="Devis 1", IFERROR(VALUE(TRIM(SUBSTITUTE(AI39,CHAR(160),""))),0),TRIM(SUBSTITUTE($AQ39,CHAR(160),""))="Devis 2", IFERROR(VALUE(TRIM(SUBSTITUTE(AL39,CHAR(160),""))),0),TRIM(SUBSTITUTE($AQ39,CHAR(160),""))="Devis 3", IFERROR(VALUE(TRIM(SUBSTITUTE(AO39,CHAR(160),""))),0)),0) * IFERROR(VALUE(TRIM(SUBSTITUTE($Z39,CHAR(160),""))),0))))</f>
        <v/>
      </c>
      <c r="AX39" s="67" t="str" cm="1">
        <f t="array" ref="AX39">IF($Z39="","",IF(IFERROR(_xlfn.IFS($AQ39="Devis 1",IFERROR(VALUE(TRIM(SUBSTITUTE(AJ39,CHAR(160),""))),0),$AQ39="Devis 2",IFERROR(VALUE(TRIM(SUBSTITUTE(AM39,CHAR(160),""))),0),$AQ39="Devis 3",IFERROR(VALUE(TRIM(SUBSTITUTE(AP39,CHAR(160),""))),0)),0)*IFERROR(VALUE(TRIM(SUBSTITUTE($Z39,CHAR(160),""))),0)=0,"",IFERROR(_xlfn.IFS($AQ39="Devis 1",IFERROR(VALUE(TRIM(SUBSTITUTE(AJ39,CHAR(160),""))),0),$AQ39="Devis 2",IFERROR(VALUE(TRIM(SUBSTITUTE(AM39,CHAR(160),""))),0),$AQ39="Devis 3",IFERROR(VALUE(TRIM(SUBSTITUTE(AP39,CHAR(160),""))),0)),0)*IFERROR(VALUE(TRIM(SUBSTITUTE($Z39,CHAR(160),""))),0)))</f>
        <v/>
      </c>
      <c r="AY39" s="488"/>
      <c r="AZ39" s="10" t="str" cm="1">
        <f t="array" ref="AZ39">IF(OR(AX39="",AU39="",AV39="",AS39="",AW39="",AT39=""),"",_xlfn.IFS((IFERROR(VALUE(TRIM(SUBSTITUTE(AX39,CHAR(160),""))),0))&gt;(IFERROR(VALUE(TRIM(SUBSTITUTE(AU39,CHAR(160),""))),0)),"KO : Le montant retenu TTC est supérieur au montant raisonnable TTC. Merci de revoir la ligne de dépense ou plafonner son montant.",(IFERROR(VALUE(TRIM(SUBSTITUTE(AV39,CHAR(160),""))),0))&gt;(IFERROR(VALUE(TRIM(SUBSTITUTE(AS39,CHAR(160),""))),0)),"Attention : Le montant retenu HT est supérieur au montant HT raisonnable. Merci de revoir la ligne de dépense, plafonner son montant, ou justifier la reventillation HT / TVA.",(IFERROR(VALUE(TRIM(SUBSTITUTE(AW39,CHAR(160),""))),0))&gt;(IFERROR(VALUE(TRIM(SUBSTITUTE(AT39,CHAR(160),""))),0)),"Attention : Le montant TVA retenu est supérieur au montant TVA raisonnable. Merci de revoir la ligne de dépense, plafonner son montant, ou justifier la reventillation HT / TVA.",(IFERROR(VALUE(TRIM(SUBSTITUTE(AX39,CHAR(160),""))),0))=0,"",(IFERROR(VALUE(TRIM(SUBSTITUTE(AU39,CHAR(160),""))),0))=(IFERROR(VALUE(TRIM(SUBSTITUTE(AX39,CHAR(160),""))),0)),"OK",(IFERROR(VALUE(TRIM(SUBSTITUTE(AU39,CHAR(160),""))),0))&gt;(IFERROR(VALUE(TRIM(SUBSTITUTE(AX39,CHAR(160),""))),0))," OK : Montant instruit inférieur au montant raisonnable.",TRUE,""))</f>
        <v/>
      </c>
      <c r="BA39" s="160" t="str" cm="1">
        <f t="array" ref="BA39">IF(OR(AX39="",W39="",AV39="",U39="",AW39="",V39=""),"",_xlfn.IFS((IFERROR(VALUE(TRIM(SUBSTITUTE(AX39,CHAR(160),""))),0))&gt;(IFERROR(VALUE(TRIM(SUBSTITUTE(W39,CHAR(160),""))),0)),"KO : Le montant retenu TTC est supérieur au montant présenté TTC. Merci de revoir la ligne de dépense ou plafonner son montant.",(IFERROR(VALUE(TRIM(SUBSTITUTE(AV39,CHAR(160),""))),0))&gt;(IFERROR(VALUE(TRIM(SUBSTITUTE(U39,CHAR(160),""))),0)),"Attention : Le montant retenu HT est supérieur au montant HT présenté. Merci de revoir la ligne de dépense,plafonner son montant,ou justifier la reventillation HT/TVA.",(IFERROR(VALUE(TRIM(SUBSTITUTE(AW39,CHAR(160),""))),0))&gt;(IFERROR(VALUE(TRIM(SUBSTITUTE(V39,CHAR(160),""))),0)),"Attention : Le montant TVA retenu est supérieur au montant TVA présenté. Merci de revoir la ligne de dépense,plafonner son montant,ou justifier la reventillation HT/TVA.",(IFERROR(VALUE(TRIM(SUBSTITUTE(AX39,CHAR(160),""))),0))=0,"Attention : montant présenté entièrement écarté",(IFERROR(VALUE(TRIM(SUBSTITUTE(W39,CHAR(160),""))),0))=0,"",(IFERROR(VALUE(TRIM(SUBSTITUTE(AX39,CHAR(160),""))),0))=(IFERROR(VALUE(TRIM(SUBSTITUTE(W39,CHAR(160),""))),0)),"OK",(IFERROR(VALUE(TRIM(SUBSTITUTE(AX39,CHAR(160),""))),0))&lt;(IFERROR(VALUE(TRIM(SUBSTITUTE(W39,CHAR(160),""))),0)),"Attention : montant présenté partiellement écarté",TRUE,""))</f>
        <v/>
      </c>
      <c r="BB39" s="45" t="str">
        <f t="shared" si="16"/>
        <v/>
      </c>
      <c r="BC39" s="45" t="str">
        <f t="shared" si="17"/>
        <v/>
      </c>
      <c r="BD39" s="15" t="str">
        <f t="shared" si="18"/>
        <v/>
      </c>
    </row>
    <row r="40" spans="1:56" ht="15" customHeight="1">
      <c r="A40" s="64">
        <v>31</v>
      </c>
      <c r="B40" s="4"/>
      <c r="C40" s="8"/>
      <c r="D40" s="4"/>
      <c r="E40" s="4"/>
      <c r="F40" s="4"/>
      <c r="G40" s="4"/>
      <c r="H40" s="12"/>
      <c r="I40" s="4"/>
      <c r="J40" s="111"/>
      <c r="K40" s="117"/>
      <c r="L40" s="5"/>
      <c r="M40" s="36" t="str">
        <f t="shared" si="0"/>
        <v/>
      </c>
      <c r="N40" s="6"/>
      <c r="O40" s="5"/>
      <c r="P40" s="36" t="str">
        <f t="shared" si="1"/>
        <v/>
      </c>
      <c r="Q40" s="7"/>
      <c r="R40" s="5"/>
      <c r="S40" s="118" t="str">
        <f t="shared" si="2"/>
        <v/>
      </c>
      <c r="T40" s="127"/>
      <c r="U40" s="126" t="str" cm="1">
        <f t="array" ref="U40">IF((_xlfn.IFS(TRIM(SUBSTITUTE(T40,CHAR(160),""))="Devis 1",IFERROR(VALUE(TRIM(SUBSTITUTE(K40,CHAR(160),""))),0),TRIM(SUBSTITUTE(T40,CHAR(160),""))="Devis 2",IFERROR(VALUE(TRIM(SUBSTITUTE(N40,CHAR(160),""))),0),TRIM(SUBSTITUTE(T40,CHAR(160),""))="Devis 3",IFERROR(VALUE(TRIM(SUBSTITUTE(Q40,CHAR(160),""))),0),TRUE,0)*IFERROR(VALUE(TRIM(SUBSTITUTE(C40,CHAR(160),""))),0))=0,"",_xlfn.IFS(TRIM(SUBSTITUTE(T40,CHAR(160),""))="Devis 1",IFERROR(VALUE(TRIM(SUBSTITUTE(K40,CHAR(160),""))),0),TRIM(SUBSTITUTE(T40,CHAR(160),""))="Devis 2",IFERROR(VALUE(TRIM(SUBSTITUTE(N40,CHAR(160),""))),0),TRIM(SUBSTITUTE(T40,CHAR(160),""))="Devis 3",IFERROR(VALUE(TRIM(SUBSTITUTE(Q40,CHAR(160),""))),0),TRUE,0)*IFERROR(VALUE(TRIM(SUBSTITUTE(C40,CHAR(160),""))),0))</f>
        <v/>
      </c>
      <c r="V40" s="66" t="str" cm="1">
        <f t="array" ref="V40">IF(_xlfn.IFS(TRIM(SUBSTITUTE(T40,CHAR(160),""))="Devis 1",IFERROR(VALUE(TRIM(SUBSTITUTE(L40,CHAR(160),""))),0),TRIM(SUBSTITUTE(T40,CHAR(160),""))="Devis 2",IFERROR(VALUE(TRIM(SUBSTITUTE(O40,CHAR(160),""))),0),TRIM(SUBSTITUTE(T40,CHAR(160),""))="Devis 3",IFERROR(VALUE(TRIM(SUBSTITUTE(R40,CHAR(160),""))),0),TRUE,0)*IFERROR(VALUE(TRIM(SUBSTITUTE(C40,CHAR(160),""))),0)=0,IF(U40&lt;&gt;"",0,""),_xlfn.IFS(TRIM(SUBSTITUTE(T40,CHAR(160),""))="Devis 1",IFERROR(VALUE(TRIM(SUBSTITUTE(L40,CHAR(160),""))),0),TRIM(SUBSTITUTE(T40,CHAR(160),""))="Devis 2",IFERROR(VALUE(TRIM(SUBSTITUTE(O40,CHAR(160),""))),0),TRIM(SUBSTITUTE(T40,CHAR(160),""))="Devis 3",IFERROR(VALUE(TRIM(SUBSTITUTE(R40,CHAR(160),""))),0),TRUE,0)*IFERROR(VALUE(TRIM(SUBSTITUTE(C40,CHAR(160),""))),0))</f>
        <v/>
      </c>
      <c r="W40" s="129" t="str">
        <f t="shared" si="3"/>
        <v/>
      </c>
      <c r="X40" s="130"/>
      <c r="Y40" s="37" t="str">
        <f t="shared" si="19"/>
        <v/>
      </c>
      <c r="Z40" s="38" t="str">
        <f t="shared" si="20"/>
        <v/>
      </c>
      <c r="AA40" s="11" t="str">
        <f t="shared" si="21"/>
        <v/>
      </c>
      <c r="AB40" s="11" t="str">
        <f t="shared" si="22"/>
        <v/>
      </c>
      <c r="AC40" s="11" t="str">
        <f t="shared" si="23"/>
        <v/>
      </c>
      <c r="AD40" s="11" t="str">
        <f t="shared" si="24"/>
        <v/>
      </c>
      <c r="AE40" s="39" t="str">
        <f t="shared" si="25"/>
        <v/>
      </c>
      <c r="AF40" s="11" t="str">
        <f t="shared" si="26"/>
        <v/>
      </c>
      <c r="AG40" s="40" t="str">
        <f t="shared" si="27"/>
        <v/>
      </c>
      <c r="AH40" s="41" t="str">
        <f t="shared" si="28"/>
        <v/>
      </c>
      <c r="AI40" s="14" t="str">
        <f t="shared" si="29"/>
        <v/>
      </c>
      <c r="AJ40" s="36" t="str">
        <f t="shared" si="5"/>
        <v/>
      </c>
      <c r="AK40" s="42" t="str">
        <f t="shared" si="6"/>
        <v/>
      </c>
      <c r="AL40" s="14" t="str">
        <f t="shared" si="7"/>
        <v/>
      </c>
      <c r="AM40" s="36" t="str">
        <f t="shared" si="8"/>
        <v/>
      </c>
      <c r="AN40" s="43" t="str">
        <f t="shared" si="9"/>
        <v/>
      </c>
      <c r="AO40" s="14" t="str">
        <f t="shared" si="10"/>
        <v/>
      </c>
      <c r="AP40" s="44" t="str">
        <f t="shared" si="11"/>
        <v/>
      </c>
      <c r="AQ40" s="37" t="str">
        <f t="shared" si="12"/>
        <v/>
      </c>
      <c r="AR40" s="487"/>
      <c r="AS40" s="45" t="str">
        <f t="shared" si="13"/>
        <v/>
      </c>
      <c r="AT40" s="45" t="str">
        <f t="shared" si="14"/>
        <v/>
      </c>
      <c r="AU40" s="45" t="str">
        <f t="shared" si="15"/>
        <v/>
      </c>
      <c r="AV40" s="67" t="str" cm="1">
        <f t="array" ref="AV40">IF($Z40="","",IF((IFERROR(_xlfn.IFS($AQ40="Devis 1",(IFERROR(VALUE(TRIM(SUBSTITUTE(AH40,CHAR(160),""))),0)),$AQ40="Devis 2",(IFERROR(VALUE(TRIM(SUBSTITUTE(AK40,CHAR(160),""))),0)),$AQ40="Devis 3",(IFERROR(VALUE(TRIM(SUBSTITUTE(AN40,CHAR(160),""))),0))),0))*(IFERROR(VALUE(TRIM(SUBSTITUTE($Z40,CHAR(160),""))),0))=0,"",(IFERROR(_xlfn.IFS($AQ40="Devis 1",(IFERROR(VALUE(TRIM(SUBSTITUTE(AH40,CHAR(160),""))),0)),$AQ40="Devis 2",(IFERROR(VALUE(TRIM(SUBSTITUTE(AK40,CHAR(160),""))),0)),$AQ40="Devis 3",(IFERROR(VALUE(TRIM(SUBSTITUTE(AN40,CHAR(160),""))),0))),0))*(IFERROR(VALUE(TRIM(SUBSTITUTE($Z40,CHAR(160),""))),0))))</f>
        <v/>
      </c>
      <c r="AW40" s="67" t="str" cm="1">
        <f t="array" ref="AW40">IF($Z40="","",IF((IFERROR(_xlfn.IFS(TRIM(SUBSTITUTE($AQ40,CHAR(160),""))="Devis 1", IFERROR(VALUE(TRIM(SUBSTITUTE(AI40,CHAR(160),""))),0),TRIM(SUBSTITUTE($AQ40,CHAR(160),""))="Devis 2", IFERROR(VALUE(TRIM(SUBSTITUTE(AL40,CHAR(160),""))),0),TRIM(SUBSTITUTE($AQ40,CHAR(160),""))="Devis 3", IFERROR(VALUE(TRIM(SUBSTITUTE(AO40,CHAR(160),""))),0)),0) * IFERROR(VALUE(TRIM(SUBSTITUTE($Z40,CHAR(160),""))),0)) = 0,IF(AV40&lt;&gt;"",0,""),(IFERROR(_xlfn.IFS(TRIM(SUBSTITUTE($AQ40,CHAR(160),""))="Devis 1", IFERROR(VALUE(TRIM(SUBSTITUTE(AI40,CHAR(160),""))),0),TRIM(SUBSTITUTE($AQ40,CHAR(160),""))="Devis 2", IFERROR(VALUE(TRIM(SUBSTITUTE(AL40,CHAR(160),""))),0),TRIM(SUBSTITUTE($AQ40,CHAR(160),""))="Devis 3", IFERROR(VALUE(TRIM(SUBSTITUTE(AO40,CHAR(160),""))),0)),0) * IFERROR(VALUE(TRIM(SUBSTITUTE($Z40,CHAR(160),""))),0))))</f>
        <v/>
      </c>
      <c r="AX40" s="67" t="str" cm="1">
        <f t="array" ref="AX40">IF($Z40="","",IF(IFERROR(_xlfn.IFS($AQ40="Devis 1",IFERROR(VALUE(TRIM(SUBSTITUTE(AJ40,CHAR(160),""))),0),$AQ40="Devis 2",IFERROR(VALUE(TRIM(SUBSTITUTE(AM40,CHAR(160),""))),0),$AQ40="Devis 3",IFERROR(VALUE(TRIM(SUBSTITUTE(AP40,CHAR(160),""))),0)),0)*IFERROR(VALUE(TRIM(SUBSTITUTE($Z40,CHAR(160),""))),0)=0,"",IFERROR(_xlfn.IFS($AQ40="Devis 1",IFERROR(VALUE(TRIM(SUBSTITUTE(AJ40,CHAR(160),""))),0),$AQ40="Devis 2",IFERROR(VALUE(TRIM(SUBSTITUTE(AM40,CHAR(160),""))),0),$AQ40="Devis 3",IFERROR(VALUE(TRIM(SUBSTITUTE(AP40,CHAR(160),""))),0)),0)*IFERROR(VALUE(TRIM(SUBSTITUTE($Z40,CHAR(160),""))),0)))</f>
        <v/>
      </c>
      <c r="AY40" s="488"/>
      <c r="AZ40" s="10" t="str" cm="1">
        <f t="array" ref="AZ40">IF(OR(AX40="",AU40="",AV40="",AS40="",AW40="",AT40=""),"",_xlfn.IFS((IFERROR(VALUE(TRIM(SUBSTITUTE(AX40,CHAR(160),""))),0))&gt;(IFERROR(VALUE(TRIM(SUBSTITUTE(AU40,CHAR(160),""))),0)),"KO : Le montant retenu TTC est supérieur au montant raisonnable TTC. Merci de revoir la ligne de dépense ou plafonner son montant.",(IFERROR(VALUE(TRIM(SUBSTITUTE(AV40,CHAR(160),""))),0))&gt;(IFERROR(VALUE(TRIM(SUBSTITUTE(AS40,CHAR(160),""))),0)),"Attention : Le montant retenu HT est supérieur au montant HT raisonnable. Merci de revoir la ligne de dépense, plafonner son montant, ou justifier la reventillation HT / TVA.",(IFERROR(VALUE(TRIM(SUBSTITUTE(AW40,CHAR(160),""))),0))&gt;(IFERROR(VALUE(TRIM(SUBSTITUTE(AT40,CHAR(160),""))),0)),"Attention : Le montant TVA retenu est supérieur au montant TVA raisonnable. Merci de revoir la ligne de dépense, plafonner son montant, ou justifier la reventillation HT / TVA.",(IFERROR(VALUE(TRIM(SUBSTITUTE(AX40,CHAR(160),""))),0))=0,"",(IFERROR(VALUE(TRIM(SUBSTITUTE(AU40,CHAR(160),""))),0))=(IFERROR(VALUE(TRIM(SUBSTITUTE(AX40,CHAR(160),""))),0)),"OK",(IFERROR(VALUE(TRIM(SUBSTITUTE(AU40,CHAR(160),""))),0))&gt;(IFERROR(VALUE(TRIM(SUBSTITUTE(AX40,CHAR(160),""))),0))," OK : Montant instruit inférieur au montant raisonnable.",TRUE,""))</f>
        <v/>
      </c>
      <c r="BA40" s="160" t="str" cm="1">
        <f t="array" ref="BA40">IF(OR(AX40="",W40="",AV40="",U40="",AW40="",V40=""),"",_xlfn.IFS((IFERROR(VALUE(TRIM(SUBSTITUTE(AX40,CHAR(160),""))),0))&gt;(IFERROR(VALUE(TRIM(SUBSTITUTE(W40,CHAR(160),""))),0)),"KO : Le montant retenu TTC est supérieur au montant présenté TTC. Merci de revoir la ligne de dépense ou plafonner son montant.",(IFERROR(VALUE(TRIM(SUBSTITUTE(AV40,CHAR(160),""))),0))&gt;(IFERROR(VALUE(TRIM(SUBSTITUTE(U40,CHAR(160),""))),0)),"Attention : Le montant retenu HT est supérieur au montant HT présenté. Merci de revoir la ligne de dépense,plafonner son montant,ou justifier la reventillation HT/TVA.",(IFERROR(VALUE(TRIM(SUBSTITUTE(AW40,CHAR(160),""))),0))&gt;(IFERROR(VALUE(TRIM(SUBSTITUTE(V40,CHAR(160),""))),0)),"Attention : Le montant TVA retenu est supérieur au montant TVA présenté. Merci de revoir la ligne de dépense,plafonner son montant,ou justifier la reventillation HT/TVA.",(IFERROR(VALUE(TRIM(SUBSTITUTE(AX40,CHAR(160),""))),0))=0,"Attention : montant présenté entièrement écarté",(IFERROR(VALUE(TRIM(SUBSTITUTE(W40,CHAR(160),""))),0))=0,"",(IFERROR(VALUE(TRIM(SUBSTITUTE(AX40,CHAR(160),""))),0))=(IFERROR(VALUE(TRIM(SUBSTITUTE(W40,CHAR(160),""))),0)),"OK",(IFERROR(VALUE(TRIM(SUBSTITUTE(AX40,CHAR(160),""))),0))&lt;(IFERROR(VALUE(TRIM(SUBSTITUTE(W40,CHAR(160),""))),0)),"Attention : montant présenté partiellement écarté",TRUE,""))</f>
        <v/>
      </c>
      <c r="BB40" s="45" t="str">
        <f t="shared" si="16"/>
        <v/>
      </c>
      <c r="BC40" s="45" t="str">
        <f t="shared" si="17"/>
        <v/>
      </c>
      <c r="BD40" s="15" t="str">
        <f t="shared" si="18"/>
        <v/>
      </c>
    </row>
    <row r="41" spans="1:56" ht="15" customHeight="1">
      <c r="A41" s="64">
        <v>32</v>
      </c>
      <c r="B41" s="4"/>
      <c r="C41" s="8"/>
      <c r="D41" s="4"/>
      <c r="E41" s="4"/>
      <c r="F41" s="4"/>
      <c r="G41" s="4"/>
      <c r="H41" s="12"/>
      <c r="I41" s="4"/>
      <c r="J41" s="111"/>
      <c r="K41" s="117"/>
      <c r="L41" s="5"/>
      <c r="M41" s="36" t="str">
        <f t="shared" ref="M41:M72" si="30">IF(OR(K41="", L41=""), "", IFERROR(VALUE(TRIM(SUBSTITUTE(K41,CHAR(160),""))),0) + IFERROR(VALUE(TRIM(SUBSTITUTE(L41,CHAR(160),""))),0))</f>
        <v/>
      </c>
      <c r="N41" s="6"/>
      <c r="O41" s="5"/>
      <c r="P41" s="36" t="str">
        <f t="shared" ref="P41:P72" si="31">IF(OR(N41="", O41=""), "", IFERROR(VALUE(TRIM(SUBSTITUTE(N41,CHAR(160),""))),0) + IFERROR(VALUE(TRIM(SUBSTITUTE(O41,CHAR(160),""))),0))</f>
        <v/>
      </c>
      <c r="Q41" s="7"/>
      <c r="R41" s="5"/>
      <c r="S41" s="118" t="str">
        <f t="shared" ref="S41:S72" si="32">IF(OR(Q41="", R41=""), "", IFERROR(VALUE(TRIM(SUBSTITUTE(Q41,CHAR(160),""))),0) + IFERROR(VALUE(TRIM(SUBSTITUTE(R41,CHAR(160),""))),0))</f>
        <v/>
      </c>
      <c r="T41" s="127"/>
      <c r="U41" s="126" t="str" cm="1">
        <f t="array" ref="U41">IF((_xlfn.IFS(TRIM(SUBSTITUTE(T41,CHAR(160),""))="Devis 1",IFERROR(VALUE(TRIM(SUBSTITUTE(K41,CHAR(160),""))),0),TRIM(SUBSTITUTE(T41,CHAR(160),""))="Devis 2",IFERROR(VALUE(TRIM(SUBSTITUTE(N41,CHAR(160),""))),0),TRIM(SUBSTITUTE(T41,CHAR(160),""))="Devis 3",IFERROR(VALUE(TRIM(SUBSTITUTE(Q41,CHAR(160),""))),0),TRUE,0)*IFERROR(VALUE(TRIM(SUBSTITUTE(C41,CHAR(160),""))),0))=0,"",_xlfn.IFS(TRIM(SUBSTITUTE(T41,CHAR(160),""))="Devis 1",IFERROR(VALUE(TRIM(SUBSTITUTE(K41,CHAR(160),""))),0),TRIM(SUBSTITUTE(T41,CHAR(160),""))="Devis 2",IFERROR(VALUE(TRIM(SUBSTITUTE(N41,CHAR(160),""))),0),TRIM(SUBSTITUTE(T41,CHAR(160),""))="Devis 3",IFERROR(VALUE(TRIM(SUBSTITUTE(Q41,CHAR(160),""))),0),TRUE,0)*IFERROR(VALUE(TRIM(SUBSTITUTE(C41,CHAR(160),""))),0))</f>
        <v/>
      </c>
      <c r="V41" s="66" t="str" cm="1">
        <f t="array" ref="V41">IF(_xlfn.IFS(TRIM(SUBSTITUTE(T41,CHAR(160),""))="Devis 1",IFERROR(VALUE(TRIM(SUBSTITUTE(L41,CHAR(160),""))),0),TRIM(SUBSTITUTE(T41,CHAR(160),""))="Devis 2",IFERROR(VALUE(TRIM(SUBSTITUTE(O41,CHAR(160),""))),0),TRIM(SUBSTITUTE(T41,CHAR(160),""))="Devis 3",IFERROR(VALUE(TRIM(SUBSTITUTE(R41,CHAR(160),""))),0),TRUE,0)*IFERROR(VALUE(TRIM(SUBSTITUTE(C41,CHAR(160),""))),0)=0,IF(U41&lt;&gt;"",0,""),_xlfn.IFS(TRIM(SUBSTITUTE(T41,CHAR(160),""))="Devis 1",IFERROR(VALUE(TRIM(SUBSTITUTE(L41,CHAR(160),""))),0),TRIM(SUBSTITUTE(T41,CHAR(160),""))="Devis 2",IFERROR(VALUE(TRIM(SUBSTITUTE(O41,CHAR(160),""))),0),TRIM(SUBSTITUTE(T41,CHAR(160),""))="Devis 3",IFERROR(VALUE(TRIM(SUBSTITUTE(R41,CHAR(160),""))),0),TRUE,0)*IFERROR(VALUE(TRIM(SUBSTITUTE(C41,CHAR(160),""))),0))</f>
        <v/>
      </c>
      <c r="W41" s="129" t="str">
        <f t="shared" ref="W41:W72" si="33">IF(OR(U41="", V41=""), "", IFERROR(VALUE(TRIM(SUBSTITUTE(U41,CHAR(160),""))),0) + IFERROR(VALUE(TRIM(SUBSTITUTE(V41,CHAR(160),""))),0))</f>
        <v/>
      </c>
      <c r="X41" s="130"/>
      <c r="Y41" s="37" t="str">
        <f t="shared" si="19"/>
        <v/>
      </c>
      <c r="Z41" s="38" t="str">
        <f t="shared" si="20"/>
        <v/>
      </c>
      <c r="AA41" s="11" t="str">
        <f t="shared" si="21"/>
        <v/>
      </c>
      <c r="AB41" s="11" t="str">
        <f t="shared" si="22"/>
        <v/>
      </c>
      <c r="AC41" s="11" t="str">
        <f t="shared" si="23"/>
        <v/>
      </c>
      <c r="AD41" s="11" t="str">
        <f t="shared" si="24"/>
        <v/>
      </c>
      <c r="AE41" s="39" t="str">
        <f t="shared" si="25"/>
        <v/>
      </c>
      <c r="AF41" s="11" t="str">
        <f t="shared" si="26"/>
        <v/>
      </c>
      <c r="AG41" s="40" t="str">
        <f t="shared" si="27"/>
        <v/>
      </c>
      <c r="AH41" s="41" t="str">
        <f t="shared" si="28"/>
        <v/>
      </c>
      <c r="AI41" s="14" t="str">
        <f t="shared" si="29"/>
        <v/>
      </c>
      <c r="AJ41" s="36" t="str">
        <f t="shared" ref="AJ41:AJ72" si="34">IF(OR(AH41="", AI41=""), "", IFERROR(VALUE(TRIM(SUBSTITUTE(AH41,CHAR(160),""))),0) + IFERROR(VALUE(TRIM(SUBSTITUTE(AI41,CHAR(160),""))),0))</f>
        <v/>
      </c>
      <c r="AK41" s="42" t="str">
        <f t="shared" ref="AK41:AK72" si="35">IF(N41="","",N41)</f>
        <v/>
      </c>
      <c r="AL41" s="14" t="str">
        <f t="shared" ref="AL41:AL72" si="36">IF(O41="","",O41)</f>
        <v/>
      </c>
      <c r="AM41" s="36" t="str">
        <f t="shared" ref="AM41:AM72" si="37">IF(OR(AK41="",AL41=""),"",IFERROR(VALUE(TRIM(SUBSTITUTE(AK41,CHAR(160),""))),0)+IFERROR(VALUE(TRIM(SUBSTITUTE(AL41,CHAR(160),""))),0))</f>
        <v/>
      </c>
      <c r="AN41" s="43" t="str">
        <f t="shared" ref="AN41:AN72" si="38">IF(Q41="","",Q41)</f>
        <v/>
      </c>
      <c r="AO41" s="14" t="str">
        <f t="shared" ref="AO41:AO72" si="39">IF(R41="","",R41)</f>
        <v/>
      </c>
      <c r="AP41" s="44" t="str">
        <f t="shared" ref="AP41:AP72" si="40">IF(OR(AN41="",AO41=""),"",IFERROR(VALUE(TRIM(SUBSTITUTE(AN41,CHAR(160),""))),0)+IFERROR(VALUE(TRIM(SUBSTITUTE(AO41,CHAR(160),""))),0))</f>
        <v/>
      </c>
      <c r="AQ41" s="37" t="str">
        <f t="shared" ref="AQ41:AQ72" si="41">IF(T41="","",T41)</f>
        <v/>
      </c>
      <c r="AR41" s="487"/>
      <c r="AS41" s="45" t="str">
        <f t="shared" ref="AS41:AS72" si="42">IF((1.15*MIN(IF((IFERROR(VALUE(TRIM(SUBSTITUTE(AH41,CHAR(160),""))),0))=0,1E+30,(IFERROR(VALUE(TRIM(SUBSTITUTE(AH41,CHAR(160),""))),0))),IF((IFERROR(VALUE(TRIM(SUBSTITUTE(AK41,CHAR(160),""))),0))=0,1E+30,(IFERROR(VALUE(TRIM(SUBSTITUTE(AK41,CHAR(160),""))),0))),IF((IFERROR(VALUE(TRIM(SUBSTITUTE(AN41,CHAR(160),""))),0))=0,1E+30,(IFERROR(VALUE(TRIM(SUBSTITUTE(AN41,CHAR(160),""))),0))))*(IFERROR(VALUE(TRIM(SUBSTITUTE(Z41,CHAR(160),""))),0)))=0,"",(1.15*MIN(IF((IFERROR(VALUE(TRIM(SUBSTITUTE(AH41,CHAR(160),""))),0))=0,1E+30,(IFERROR(VALUE(TRIM(SUBSTITUTE(AH41,CHAR(160),""))),0))),IF((IFERROR(VALUE(TRIM(SUBSTITUTE(AK41,CHAR(160),""))),0))=0,1E+30,(IFERROR(VALUE(TRIM(SUBSTITUTE(AK41,CHAR(160),""))),0))),IF((IFERROR(VALUE(TRIM(SUBSTITUTE(AN41,CHAR(160),""))),0))=0,1E+30,(IFERROR(VALUE(TRIM(SUBSTITUTE(AN41,CHAR(160),""))),0))))*(IFERROR(VALUE(TRIM(SUBSTITUTE(Z41,CHAR(160),""))),0))))</f>
        <v/>
      </c>
      <c r="AT41" s="45" t="str">
        <f t="shared" ref="AT41:AT72" si="43">IF(AS41="","",IF( AND(IFERROR(VALUE(TRIM(SUBSTITUTE(AI41,CHAR(160),""))),0)=0,IFERROR(VALUE(TRIM(SUBSTITUTE(AL41,CHAR(160),""))),0)=0,IFERROR(VALUE(TRIM(SUBSTITUTE(AO41,CHAR(160),""))),0)=0),0,1.15*MIN(IF(IFERROR(VALUE(TRIM(SUBSTITUTE(AI41,CHAR(160),""))),0)=0, 1E+30, IFERROR(VALUE(TRIM(SUBSTITUTE(AI41,CHAR(160),""))),0)),IF(IFERROR(VALUE(TRIM(SUBSTITUTE(AL41,CHAR(160),""))),0)=0, 1E+30, IFERROR(VALUE(TRIM(SUBSTITUTE(AL41,CHAR(160),""))),0)),IF(IFERROR(VALUE(TRIM(SUBSTITUTE(AO41,CHAR(160),""))),0)=0, 1E+30, IFERROR(VALUE(TRIM(SUBSTITUTE(AO41,CHAR(160),""))),0))) *IFERROR(VALUE(TRIM(SUBSTITUTE(Z41,CHAR(160),""))),0)))</f>
        <v/>
      </c>
      <c r="AU41" s="45" t="str">
        <f t="shared" ref="AU41:AU72" si="44">IF(AS41="","",AS41+AT41)</f>
        <v/>
      </c>
      <c r="AV41" s="67" t="str" cm="1">
        <f t="array" ref="AV41">IF($Z41="","",IF((IFERROR(_xlfn.IFS($AQ41="Devis 1",(IFERROR(VALUE(TRIM(SUBSTITUTE(AH41,CHAR(160),""))),0)),$AQ41="Devis 2",(IFERROR(VALUE(TRIM(SUBSTITUTE(AK41,CHAR(160),""))),0)),$AQ41="Devis 3",(IFERROR(VALUE(TRIM(SUBSTITUTE(AN41,CHAR(160),""))),0))),0))*(IFERROR(VALUE(TRIM(SUBSTITUTE($Z41,CHAR(160),""))),0))=0,"",(IFERROR(_xlfn.IFS($AQ41="Devis 1",(IFERROR(VALUE(TRIM(SUBSTITUTE(AH41,CHAR(160),""))),0)),$AQ41="Devis 2",(IFERROR(VALUE(TRIM(SUBSTITUTE(AK41,CHAR(160),""))),0)),$AQ41="Devis 3",(IFERROR(VALUE(TRIM(SUBSTITUTE(AN41,CHAR(160),""))),0))),0))*(IFERROR(VALUE(TRIM(SUBSTITUTE($Z41,CHAR(160),""))),0))))</f>
        <v/>
      </c>
      <c r="AW41" s="67" t="str" cm="1">
        <f t="array" ref="AW41">IF($Z41="","",IF((IFERROR(_xlfn.IFS(TRIM(SUBSTITUTE($AQ41,CHAR(160),""))="Devis 1", IFERROR(VALUE(TRIM(SUBSTITUTE(AI41,CHAR(160),""))),0),TRIM(SUBSTITUTE($AQ41,CHAR(160),""))="Devis 2", IFERROR(VALUE(TRIM(SUBSTITUTE(AL41,CHAR(160),""))),0),TRIM(SUBSTITUTE($AQ41,CHAR(160),""))="Devis 3", IFERROR(VALUE(TRIM(SUBSTITUTE(AO41,CHAR(160),""))),0)),0) * IFERROR(VALUE(TRIM(SUBSTITUTE($Z41,CHAR(160),""))),0)) = 0,IF(AV41&lt;&gt;"",0,""),(IFERROR(_xlfn.IFS(TRIM(SUBSTITUTE($AQ41,CHAR(160),""))="Devis 1", IFERROR(VALUE(TRIM(SUBSTITUTE(AI41,CHAR(160),""))),0),TRIM(SUBSTITUTE($AQ41,CHAR(160),""))="Devis 2", IFERROR(VALUE(TRIM(SUBSTITUTE(AL41,CHAR(160),""))),0),TRIM(SUBSTITUTE($AQ41,CHAR(160),""))="Devis 3", IFERROR(VALUE(TRIM(SUBSTITUTE(AO41,CHAR(160),""))),0)),0) * IFERROR(VALUE(TRIM(SUBSTITUTE($Z41,CHAR(160),""))),0))))</f>
        <v/>
      </c>
      <c r="AX41" s="67" t="str" cm="1">
        <f t="array" ref="AX41">IF($Z41="","",IF(IFERROR(_xlfn.IFS($AQ41="Devis 1",IFERROR(VALUE(TRIM(SUBSTITUTE(AJ41,CHAR(160),""))),0),$AQ41="Devis 2",IFERROR(VALUE(TRIM(SUBSTITUTE(AM41,CHAR(160),""))),0),$AQ41="Devis 3",IFERROR(VALUE(TRIM(SUBSTITUTE(AP41,CHAR(160),""))),0)),0)*IFERROR(VALUE(TRIM(SUBSTITUTE($Z41,CHAR(160),""))),0)=0,"",IFERROR(_xlfn.IFS($AQ41="Devis 1",IFERROR(VALUE(TRIM(SUBSTITUTE(AJ41,CHAR(160),""))),0),$AQ41="Devis 2",IFERROR(VALUE(TRIM(SUBSTITUTE(AM41,CHAR(160),""))),0),$AQ41="Devis 3",IFERROR(VALUE(TRIM(SUBSTITUTE(AP41,CHAR(160),""))),0)),0)*IFERROR(VALUE(TRIM(SUBSTITUTE($Z41,CHAR(160),""))),0)))</f>
        <v/>
      </c>
      <c r="AY41" s="488"/>
      <c r="AZ41" s="10" t="str" cm="1">
        <f t="array" ref="AZ41">IF(OR(AX41="",AU41="",AV41="",AS41="",AW41="",AT41=""),"",_xlfn.IFS((IFERROR(VALUE(TRIM(SUBSTITUTE(AX41,CHAR(160),""))),0))&gt;(IFERROR(VALUE(TRIM(SUBSTITUTE(AU41,CHAR(160),""))),0)),"KO : Le montant retenu TTC est supérieur au montant raisonnable TTC. Merci de revoir la ligne de dépense ou plafonner son montant.",(IFERROR(VALUE(TRIM(SUBSTITUTE(AV41,CHAR(160),""))),0))&gt;(IFERROR(VALUE(TRIM(SUBSTITUTE(AS41,CHAR(160),""))),0)),"Attention : Le montant retenu HT est supérieur au montant HT raisonnable. Merci de revoir la ligne de dépense, plafonner son montant, ou justifier la reventillation HT / TVA.",(IFERROR(VALUE(TRIM(SUBSTITUTE(AW41,CHAR(160),""))),0))&gt;(IFERROR(VALUE(TRIM(SUBSTITUTE(AT41,CHAR(160),""))),0)),"Attention : Le montant TVA retenu est supérieur au montant TVA raisonnable. Merci de revoir la ligne de dépense, plafonner son montant, ou justifier la reventillation HT / TVA.",(IFERROR(VALUE(TRIM(SUBSTITUTE(AX41,CHAR(160),""))),0))=0,"",(IFERROR(VALUE(TRIM(SUBSTITUTE(AU41,CHAR(160),""))),0))=(IFERROR(VALUE(TRIM(SUBSTITUTE(AX41,CHAR(160),""))),0)),"OK",(IFERROR(VALUE(TRIM(SUBSTITUTE(AU41,CHAR(160),""))),0))&gt;(IFERROR(VALUE(TRIM(SUBSTITUTE(AX41,CHAR(160),""))),0))," OK : Montant instruit inférieur au montant raisonnable.",TRUE,""))</f>
        <v/>
      </c>
      <c r="BA41" s="160" t="str" cm="1">
        <f t="array" ref="BA41">IF(OR(AX41="",W41="",AV41="",U41="",AW41="",V41=""),"",_xlfn.IFS((IFERROR(VALUE(TRIM(SUBSTITUTE(AX41,CHAR(160),""))),0))&gt;(IFERROR(VALUE(TRIM(SUBSTITUTE(W41,CHAR(160),""))),0)),"KO : Le montant retenu TTC est supérieur au montant présenté TTC. Merci de revoir la ligne de dépense ou plafonner son montant.",(IFERROR(VALUE(TRIM(SUBSTITUTE(AV41,CHAR(160),""))),0))&gt;(IFERROR(VALUE(TRIM(SUBSTITUTE(U41,CHAR(160),""))),0)),"Attention : Le montant retenu HT est supérieur au montant HT présenté. Merci de revoir la ligne de dépense,plafonner son montant,ou justifier la reventillation HT/TVA.",(IFERROR(VALUE(TRIM(SUBSTITUTE(AW41,CHAR(160),""))),0))&gt;(IFERROR(VALUE(TRIM(SUBSTITUTE(V41,CHAR(160),""))),0)),"Attention : Le montant TVA retenu est supérieur au montant TVA présenté. Merci de revoir la ligne de dépense,plafonner son montant,ou justifier la reventillation HT/TVA.",(IFERROR(VALUE(TRIM(SUBSTITUTE(AX41,CHAR(160),""))),0))=0,"Attention : montant présenté entièrement écarté",(IFERROR(VALUE(TRIM(SUBSTITUTE(W41,CHAR(160),""))),0))=0,"",(IFERROR(VALUE(TRIM(SUBSTITUTE(AX41,CHAR(160),""))),0))=(IFERROR(VALUE(TRIM(SUBSTITUTE(W41,CHAR(160),""))),0)),"OK",(IFERROR(VALUE(TRIM(SUBSTITUTE(AX41,CHAR(160),""))),0))&lt;(IFERROR(VALUE(TRIM(SUBSTITUTE(W41,CHAR(160),""))),0)),"Attention : montant présenté partiellement écarté",TRUE,""))</f>
        <v/>
      </c>
      <c r="BB41" s="45" t="str">
        <f t="shared" ref="BB41:BB72" si="45">IF(OR(U41="",AV41=""),"",(IFERROR(VALUE(TRIM(SUBSTITUTE(U41,CHAR(160),""))),0))-(IFERROR(VALUE(TRIM(SUBSTITUTE(AV41,CHAR(160),""))),0)))</f>
        <v/>
      </c>
      <c r="BC41" s="45" t="str">
        <f t="shared" ref="BC41:BC72" si="46">IF(OR(V41="",AW41=""),"",(IFERROR(VALUE(TRIM(SUBSTITUTE(V41,CHAR(160),""))),0))-(IFERROR(VALUE(TRIM(SUBSTITUTE(AW41,CHAR(160),""))),0)))</f>
        <v/>
      </c>
      <c r="BD41" s="15" t="str">
        <f t="shared" ref="BD41:BD72" si="47">IF(OR(W41="",AX41=""),"",(IFERROR(VALUE(TRIM(SUBSTITUTE(W41,CHAR(160),""))),0))-(IFERROR(VALUE(TRIM(SUBSTITUTE(AX41,CHAR(160),""))),0)))</f>
        <v/>
      </c>
    </row>
    <row r="42" spans="1:56" ht="15" customHeight="1">
      <c r="A42" s="64">
        <v>33</v>
      </c>
      <c r="B42" s="4"/>
      <c r="C42" s="8"/>
      <c r="D42" s="4"/>
      <c r="E42" s="4"/>
      <c r="F42" s="4"/>
      <c r="G42" s="4"/>
      <c r="H42" s="12"/>
      <c r="I42" s="4"/>
      <c r="J42" s="111"/>
      <c r="K42" s="117"/>
      <c r="L42" s="5"/>
      <c r="M42" s="36" t="str">
        <f t="shared" si="30"/>
        <v/>
      </c>
      <c r="N42" s="6"/>
      <c r="O42" s="5"/>
      <c r="P42" s="36" t="str">
        <f t="shared" si="31"/>
        <v/>
      </c>
      <c r="Q42" s="7"/>
      <c r="R42" s="5"/>
      <c r="S42" s="118" t="str">
        <f t="shared" si="32"/>
        <v/>
      </c>
      <c r="T42" s="127"/>
      <c r="U42" s="126" t="str" cm="1">
        <f t="array" ref="U42">IF((_xlfn.IFS(TRIM(SUBSTITUTE(T42,CHAR(160),""))="Devis 1",IFERROR(VALUE(TRIM(SUBSTITUTE(K42,CHAR(160),""))),0),TRIM(SUBSTITUTE(T42,CHAR(160),""))="Devis 2",IFERROR(VALUE(TRIM(SUBSTITUTE(N42,CHAR(160),""))),0),TRIM(SUBSTITUTE(T42,CHAR(160),""))="Devis 3",IFERROR(VALUE(TRIM(SUBSTITUTE(Q42,CHAR(160),""))),0),TRUE,0)*IFERROR(VALUE(TRIM(SUBSTITUTE(C42,CHAR(160),""))),0))=0,"",_xlfn.IFS(TRIM(SUBSTITUTE(T42,CHAR(160),""))="Devis 1",IFERROR(VALUE(TRIM(SUBSTITUTE(K42,CHAR(160),""))),0),TRIM(SUBSTITUTE(T42,CHAR(160),""))="Devis 2",IFERROR(VALUE(TRIM(SUBSTITUTE(N42,CHAR(160),""))),0),TRIM(SUBSTITUTE(T42,CHAR(160),""))="Devis 3",IFERROR(VALUE(TRIM(SUBSTITUTE(Q42,CHAR(160),""))),0),TRUE,0)*IFERROR(VALUE(TRIM(SUBSTITUTE(C42,CHAR(160),""))),0))</f>
        <v/>
      </c>
      <c r="V42" s="66" t="str" cm="1">
        <f t="array" ref="V42">IF(_xlfn.IFS(TRIM(SUBSTITUTE(T42,CHAR(160),""))="Devis 1",IFERROR(VALUE(TRIM(SUBSTITUTE(L42,CHAR(160),""))),0),TRIM(SUBSTITUTE(T42,CHAR(160),""))="Devis 2",IFERROR(VALUE(TRIM(SUBSTITUTE(O42,CHAR(160),""))),0),TRIM(SUBSTITUTE(T42,CHAR(160),""))="Devis 3",IFERROR(VALUE(TRIM(SUBSTITUTE(R42,CHAR(160),""))),0),TRUE,0)*IFERROR(VALUE(TRIM(SUBSTITUTE(C42,CHAR(160),""))),0)=0,IF(U42&lt;&gt;"",0,""),_xlfn.IFS(TRIM(SUBSTITUTE(T42,CHAR(160),""))="Devis 1",IFERROR(VALUE(TRIM(SUBSTITUTE(L42,CHAR(160),""))),0),TRIM(SUBSTITUTE(T42,CHAR(160),""))="Devis 2",IFERROR(VALUE(TRIM(SUBSTITUTE(O42,CHAR(160),""))),0),TRIM(SUBSTITUTE(T42,CHAR(160),""))="Devis 3",IFERROR(VALUE(TRIM(SUBSTITUTE(R42,CHAR(160),""))),0),TRUE,0)*IFERROR(VALUE(TRIM(SUBSTITUTE(C42,CHAR(160),""))),0))</f>
        <v/>
      </c>
      <c r="W42" s="129" t="str">
        <f t="shared" si="33"/>
        <v/>
      </c>
      <c r="X42" s="130"/>
      <c r="Y42" s="37" t="str">
        <f t="shared" ref="Y42:Y73" si="48">IF(B42="","",B42)</f>
        <v/>
      </c>
      <c r="Z42" s="38" t="str">
        <f t="shared" si="20"/>
        <v/>
      </c>
      <c r="AA42" s="11" t="str">
        <f t="shared" ref="AA42:AA73" si="49">IF(D42="","",D42)</f>
        <v/>
      </c>
      <c r="AB42" s="11" t="str">
        <f t="shared" ref="AB42:AB73" si="50">IF(E42="","",E42)</f>
        <v/>
      </c>
      <c r="AC42" s="11" t="str">
        <f t="shared" ref="AC42:AC73" si="51">IF(F42="","",F42)</f>
        <v/>
      </c>
      <c r="AD42" s="11" t="str">
        <f t="shared" ref="AD42:AD73" si="52">IF(G42="","",G42)</f>
        <v/>
      </c>
      <c r="AE42" s="39" t="str">
        <f t="shared" ref="AE42:AE73" si="53">IF(H42="","",H42)</f>
        <v/>
      </c>
      <c r="AF42" s="11" t="str">
        <f t="shared" ref="AF42:AF73" si="54">IF(I42="","",I42)</f>
        <v/>
      </c>
      <c r="AG42" s="40" t="str">
        <f t="shared" ref="AG42:AG73" si="55">IF(J42="","",J42)</f>
        <v/>
      </c>
      <c r="AH42" s="41" t="str">
        <f t="shared" ref="AH42:AH73" si="56">IF(K42="","",K42)</f>
        <v/>
      </c>
      <c r="AI42" s="14" t="str">
        <f t="shared" ref="AI42:AI73" si="57">IF(L42="","",L42)</f>
        <v/>
      </c>
      <c r="AJ42" s="36" t="str">
        <f t="shared" si="34"/>
        <v/>
      </c>
      <c r="AK42" s="42" t="str">
        <f t="shared" si="35"/>
        <v/>
      </c>
      <c r="AL42" s="14" t="str">
        <f t="shared" si="36"/>
        <v/>
      </c>
      <c r="AM42" s="36" t="str">
        <f t="shared" si="37"/>
        <v/>
      </c>
      <c r="AN42" s="43" t="str">
        <f t="shared" si="38"/>
        <v/>
      </c>
      <c r="AO42" s="14" t="str">
        <f t="shared" si="39"/>
        <v/>
      </c>
      <c r="AP42" s="44" t="str">
        <f t="shared" si="40"/>
        <v/>
      </c>
      <c r="AQ42" s="37" t="str">
        <f t="shared" si="41"/>
        <v/>
      </c>
      <c r="AR42" s="487"/>
      <c r="AS42" s="45" t="str">
        <f t="shared" si="42"/>
        <v/>
      </c>
      <c r="AT42" s="45" t="str">
        <f t="shared" si="43"/>
        <v/>
      </c>
      <c r="AU42" s="45" t="str">
        <f t="shared" si="44"/>
        <v/>
      </c>
      <c r="AV42" s="67" t="str" cm="1">
        <f t="array" ref="AV42">IF($Z42="","",IF((IFERROR(_xlfn.IFS($AQ42="Devis 1",(IFERROR(VALUE(TRIM(SUBSTITUTE(AH42,CHAR(160),""))),0)),$AQ42="Devis 2",(IFERROR(VALUE(TRIM(SUBSTITUTE(AK42,CHAR(160),""))),0)),$AQ42="Devis 3",(IFERROR(VALUE(TRIM(SUBSTITUTE(AN42,CHAR(160),""))),0))),0))*(IFERROR(VALUE(TRIM(SUBSTITUTE($Z42,CHAR(160),""))),0))=0,"",(IFERROR(_xlfn.IFS($AQ42="Devis 1",(IFERROR(VALUE(TRIM(SUBSTITUTE(AH42,CHAR(160),""))),0)),$AQ42="Devis 2",(IFERROR(VALUE(TRIM(SUBSTITUTE(AK42,CHAR(160),""))),0)),$AQ42="Devis 3",(IFERROR(VALUE(TRIM(SUBSTITUTE(AN42,CHAR(160),""))),0))),0))*(IFERROR(VALUE(TRIM(SUBSTITUTE($Z42,CHAR(160),""))),0))))</f>
        <v/>
      </c>
      <c r="AW42" s="67" t="str" cm="1">
        <f t="array" ref="AW42">IF($Z42="","",IF((IFERROR(_xlfn.IFS(TRIM(SUBSTITUTE($AQ42,CHAR(160),""))="Devis 1", IFERROR(VALUE(TRIM(SUBSTITUTE(AI42,CHAR(160),""))),0),TRIM(SUBSTITUTE($AQ42,CHAR(160),""))="Devis 2", IFERROR(VALUE(TRIM(SUBSTITUTE(AL42,CHAR(160),""))),0),TRIM(SUBSTITUTE($AQ42,CHAR(160),""))="Devis 3", IFERROR(VALUE(TRIM(SUBSTITUTE(AO42,CHAR(160),""))),0)),0) * IFERROR(VALUE(TRIM(SUBSTITUTE($Z42,CHAR(160),""))),0)) = 0,IF(AV42&lt;&gt;"",0,""),(IFERROR(_xlfn.IFS(TRIM(SUBSTITUTE($AQ42,CHAR(160),""))="Devis 1", IFERROR(VALUE(TRIM(SUBSTITUTE(AI42,CHAR(160),""))),0),TRIM(SUBSTITUTE($AQ42,CHAR(160),""))="Devis 2", IFERROR(VALUE(TRIM(SUBSTITUTE(AL42,CHAR(160),""))),0),TRIM(SUBSTITUTE($AQ42,CHAR(160),""))="Devis 3", IFERROR(VALUE(TRIM(SUBSTITUTE(AO42,CHAR(160),""))),0)),0) * IFERROR(VALUE(TRIM(SUBSTITUTE($Z42,CHAR(160),""))),0))))</f>
        <v/>
      </c>
      <c r="AX42" s="67" t="str" cm="1">
        <f t="array" ref="AX42">IF($Z42="","",IF(IFERROR(_xlfn.IFS($AQ42="Devis 1",IFERROR(VALUE(TRIM(SUBSTITUTE(AJ42,CHAR(160),""))),0),$AQ42="Devis 2",IFERROR(VALUE(TRIM(SUBSTITUTE(AM42,CHAR(160),""))),0),$AQ42="Devis 3",IFERROR(VALUE(TRIM(SUBSTITUTE(AP42,CHAR(160),""))),0)),0)*IFERROR(VALUE(TRIM(SUBSTITUTE($Z42,CHAR(160),""))),0)=0,"",IFERROR(_xlfn.IFS($AQ42="Devis 1",IFERROR(VALUE(TRIM(SUBSTITUTE(AJ42,CHAR(160),""))),0),$AQ42="Devis 2",IFERROR(VALUE(TRIM(SUBSTITUTE(AM42,CHAR(160),""))),0),$AQ42="Devis 3",IFERROR(VALUE(TRIM(SUBSTITUTE(AP42,CHAR(160),""))),0)),0)*IFERROR(VALUE(TRIM(SUBSTITUTE($Z42,CHAR(160),""))),0)))</f>
        <v/>
      </c>
      <c r="AY42" s="488"/>
      <c r="AZ42" s="10" t="str" cm="1">
        <f t="array" ref="AZ42">IF(OR(AX42="",AU42="",AV42="",AS42="",AW42="",AT42=""),"",_xlfn.IFS((IFERROR(VALUE(TRIM(SUBSTITUTE(AX42,CHAR(160),""))),0))&gt;(IFERROR(VALUE(TRIM(SUBSTITUTE(AU42,CHAR(160),""))),0)),"KO : Le montant retenu TTC est supérieur au montant raisonnable TTC. Merci de revoir la ligne de dépense ou plafonner son montant.",(IFERROR(VALUE(TRIM(SUBSTITUTE(AV42,CHAR(160),""))),0))&gt;(IFERROR(VALUE(TRIM(SUBSTITUTE(AS42,CHAR(160),""))),0)),"Attention : Le montant retenu HT est supérieur au montant HT raisonnable. Merci de revoir la ligne de dépense, plafonner son montant, ou justifier la reventillation HT / TVA.",(IFERROR(VALUE(TRIM(SUBSTITUTE(AW42,CHAR(160),""))),0))&gt;(IFERROR(VALUE(TRIM(SUBSTITUTE(AT42,CHAR(160),""))),0)),"Attention : Le montant TVA retenu est supérieur au montant TVA raisonnable. Merci de revoir la ligne de dépense, plafonner son montant, ou justifier la reventillation HT / TVA.",(IFERROR(VALUE(TRIM(SUBSTITUTE(AX42,CHAR(160),""))),0))=0,"",(IFERROR(VALUE(TRIM(SUBSTITUTE(AU42,CHAR(160),""))),0))=(IFERROR(VALUE(TRIM(SUBSTITUTE(AX42,CHAR(160),""))),0)),"OK",(IFERROR(VALUE(TRIM(SUBSTITUTE(AU42,CHAR(160),""))),0))&gt;(IFERROR(VALUE(TRIM(SUBSTITUTE(AX42,CHAR(160),""))),0))," OK : Montant instruit inférieur au montant raisonnable.",TRUE,""))</f>
        <v/>
      </c>
      <c r="BA42" s="160" t="str" cm="1">
        <f t="array" ref="BA42">IF(OR(AX42="",W42="",AV42="",U42="",AW42="",V42=""),"",_xlfn.IFS((IFERROR(VALUE(TRIM(SUBSTITUTE(AX42,CHAR(160),""))),0))&gt;(IFERROR(VALUE(TRIM(SUBSTITUTE(W42,CHAR(160),""))),0)),"KO : Le montant retenu TTC est supérieur au montant présenté TTC. Merci de revoir la ligne de dépense ou plafonner son montant.",(IFERROR(VALUE(TRIM(SUBSTITUTE(AV42,CHAR(160),""))),0))&gt;(IFERROR(VALUE(TRIM(SUBSTITUTE(U42,CHAR(160),""))),0)),"Attention : Le montant retenu HT est supérieur au montant HT présenté. Merci de revoir la ligne de dépense,plafonner son montant,ou justifier la reventillation HT/TVA.",(IFERROR(VALUE(TRIM(SUBSTITUTE(AW42,CHAR(160),""))),0))&gt;(IFERROR(VALUE(TRIM(SUBSTITUTE(V42,CHAR(160),""))),0)),"Attention : Le montant TVA retenu est supérieur au montant TVA présenté. Merci de revoir la ligne de dépense,plafonner son montant,ou justifier la reventillation HT/TVA.",(IFERROR(VALUE(TRIM(SUBSTITUTE(AX42,CHAR(160),""))),0))=0,"Attention : montant présenté entièrement écarté",(IFERROR(VALUE(TRIM(SUBSTITUTE(W42,CHAR(160),""))),0))=0,"",(IFERROR(VALUE(TRIM(SUBSTITUTE(AX42,CHAR(160),""))),0))=(IFERROR(VALUE(TRIM(SUBSTITUTE(W42,CHAR(160),""))),0)),"OK",(IFERROR(VALUE(TRIM(SUBSTITUTE(AX42,CHAR(160),""))),0))&lt;(IFERROR(VALUE(TRIM(SUBSTITUTE(W42,CHAR(160),""))),0)),"Attention : montant présenté partiellement écarté",TRUE,""))</f>
        <v/>
      </c>
      <c r="BB42" s="45" t="str">
        <f t="shared" si="45"/>
        <v/>
      </c>
      <c r="BC42" s="45" t="str">
        <f t="shared" si="46"/>
        <v/>
      </c>
      <c r="BD42" s="15" t="str">
        <f t="shared" si="47"/>
        <v/>
      </c>
    </row>
    <row r="43" spans="1:56" ht="15" customHeight="1">
      <c r="A43" s="64">
        <v>34</v>
      </c>
      <c r="B43" s="4"/>
      <c r="C43" s="8"/>
      <c r="D43" s="4"/>
      <c r="E43" s="4"/>
      <c r="F43" s="4"/>
      <c r="G43" s="4"/>
      <c r="H43" s="12"/>
      <c r="I43" s="4"/>
      <c r="J43" s="111"/>
      <c r="K43" s="117"/>
      <c r="L43" s="5"/>
      <c r="M43" s="36" t="str">
        <f t="shared" si="30"/>
        <v/>
      </c>
      <c r="N43" s="6"/>
      <c r="O43" s="5"/>
      <c r="P43" s="36" t="str">
        <f t="shared" si="31"/>
        <v/>
      </c>
      <c r="Q43" s="7"/>
      <c r="R43" s="5"/>
      <c r="S43" s="118" t="str">
        <f t="shared" si="32"/>
        <v/>
      </c>
      <c r="T43" s="127"/>
      <c r="U43" s="126" t="str" cm="1">
        <f t="array" ref="U43">IF((_xlfn.IFS(TRIM(SUBSTITUTE(T43,CHAR(160),""))="Devis 1",IFERROR(VALUE(TRIM(SUBSTITUTE(K43,CHAR(160),""))),0),TRIM(SUBSTITUTE(T43,CHAR(160),""))="Devis 2",IFERROR(VALUE(TRIM(SUBSTITUTE(N43,CHAR(160),""))),0),TRIM(SUBSTITUTE(T43,CHAR(160),""))="Devis 3",IFERROR(VALUE(TRIM(SUBSTITUTE(Q43,CHAR(160),""))),0),TRUE,0)*IFERROR(VALUE(TRIM(SUBSTITUTE(C43,CHAR(160),""))),0))=0,"",_xlfn.IFS(TRIM(SUBSTITUTE(T43,CHAR(160),""))="Devis 1",IFERROR(VALUE(TRIM(SUBSTITUTE(K43,CHAR(160),""))),0),TRIM(SUBSTITUTE(T43,CHAR(160),""))="Devis 2",IFERROR(VALUE(TRIM(SUBSTITUTE(N43,CHAR(160),""))),0),TRIM(SUBSTITUTE(T43,CHAR(160),""))="Devis 3",IFERROR(VALUE(TRIM(SUBSTITUTE(Q43,CHAR(160),""))),0),TRUE,0)*IFERROR(VALUE(TRIM(SUBSTITUTE(C43,CHAR(160),""))),0))</f>
        <v/>
      </c>
      <c r="V43" s="66" t="str" cm="1">
        <f t="array" ref="V43">IF(_xlfn.IFS(TRIM(SUBSTITUTE(T43,CHAR(160),""))="Devis 1",IFERROR(VALUE(TRIM(SUBSTITUTE(L43,CHAR(160),""))),0),TRIM(SUBSTITUTE(T43,CHAR(160),""))="Devis 2",IFERROR(VALUE(TRIM(SUBSTITUTE(O43,CHAR(160),""))),0),TRIM(SUBSTITUTE(T43,CHAR(160),""))="Devis 3",IFERROR(VALUE(TRIM(SUBSTITUTE(R43,CHAR(160),""))),0),TRUE,0)*IFERROR(VALUE(TRIM(SUBSTITUTE(C43,CHAR(160),""))),0)=0,IF(U43&lt;&gt;"",0,""),_xlfn.IFS(TRIM(SUBSTITUTE(T43,CHAR(160),""))="Devis 1",IFERROR(VALUE(TRIM(SUBSTITUTE(L43,CHAR(160),""))),0),TRIM(SUBSTITUTE(T43,CHAR(160),""))="Devis 2",IFERROR(VALUE(TRIM(SUBSTITUTE(O43,CHAR(160),""))),0),TRIM(SUBSTITUTE(T43,CHAR(160),""))="Devis 3",IFERROR(VALUE(TRIM(SUBSTITUTE(R43,CHAR(160),""))),0),TRUE,0)*IFERROR(VALUE(TRIM(SUBSTITUTE(C43,CHAR(160),""))),0))</f>
        <v/>
      </c>
      <c r="W43" s="129" t="str">
        <f t="shared" si="33"/>
        <v/>
      </c>
      <c r="X43" s="130"/>
      <c r="Y43" s="37" t="str">
        <f t="shared" si="48"/>
        <v/>
      </c>
      <c r="Z43" s="38" t="str">
        <f t="shared" ref="Z43:Z74" si="58">IF(C43="","",C43)</f>
        <v/>
      </c>
      <c r="AA43" s="11" t="str">
        <f t="shared" si="49"/>
        <v/>
      </c>
      <c r="AB43" s="11" t="str">
        <f t="shared" si="50"/>
        <v/>
      </c>
      <c r="AC43" s="11" t="str">
        <f t="shared" si="51"/>
        <v/>
      </c>
      <c r="AD43" s="11" t="str">
        <f t="shared" si="52"/>
        <v/>
      </c>
      <c r="AE43" s="39" t="str">
        <f t="shared" si="53"/>
        <v/>
      </c>
      <c r="AF43" s="11" t="str">
        <f t="shared" si="54"/>
        <v/>
      </c>
      <c r="AG43" s="40" t="str">
        <f t="shared" si="55"/>
        <v/>
      </c>
      <c r="AH43" s="41" t="str">
        <f t="shared" si="56"/>
        <v/>
      </c>
      <c r="AI43" s="14" t="str">
        <f t="shared" si="57"/>
        <v/>
      </c>
      <c r="AJ43" s="36" t="str">
        <f t="shared" si="34"/>
        <v/>
      </c>
      <c r="AK43" s="42" t="str">
        <f t="shared" si="35"/>
        <v/>
      </c>
      <c r="AL43" s="14" t="str">
        <f t="shared" si="36"/>
        <v/>
      </c>
      <c r="AM43" s="36" t="str">
        <f t="shared" si="37"/>
        <v/>
      </c>
      <c r="AN43" s="43" t="str">
        <f t="shared" si="38"/>
        <v/>
      </c>
      <c r="AO43" s="14" t="str">
        <f t="shared" si="39"/>
        <v/>
      </c>
      <c r="AP43" s="44" t="str">
        <f t="shared" si="40"/>
        <v/>
      </c>
      <c r="AQ43" s="37" t="str">
        <f t="shared" si="41"/>
        <v/>
      </c>
      <c r="AR43" s="487"/>
      <c r="AS43" s="45" t="str">
        <f t="shared" si="42"/>
        <v/>
      </c>
      <c r="AT43" s="45" t="str">
        <f t="shared" si="43"/>
        <v/>
      </c>
      <c r="AU43" s="45" t="str">
        <f t="shared" si="44"/>
        <v/>
      </c>
      <c r="AV43" s="67" t="str" cm="1">
        <f t="array" ref="AV43">IF($Z43="","",IF((IFERROR(_xlfn.IFS($AQ43="Devis 1",(IFERROR(VALUE(TRIM(SUBSTITUTE(AH43,CHAR(160),""))),0)),$AQ43="Devis 2",(IFERROR(VALUE(TRIM(SUBSTITUTE(AK43,CHAR(160),""))),0)),$AQ43="Devis 3",(IFERROR(VALUE(TRIM(SUBSTITUTE(AN43,CHAR(160),""))),0))),0))*(IFERROR(VALUE(TRIM(SUBSTITUTE($Z43,CHAR(160),""))),0))=0,"",(IFERROR(_xlfn.IFS($AQ43="Devis 1",(IFERROR(VALUE(TRIM(SUBSTITUTE(AH43,CHAR(160),""))),0)),$AQ43="Devis 2",(IFERROR(VALUE(TRIM(SUBSTITUTE(AK43,CHAR(160),""))),0)),$AQ43="Devis 3",(IFERROR(VALUE(TRIM(SUBSTITUTE(AN43,CHAR(160),""))),0))),0))*(IFERROR(VALUE(TRIM(SUBSTITUTE($Z43,CHAR(160),""))),0))))</f>
        <v/>
      </c>
      <c r="AW43" s="67" t="str" cm="1">
        <f t="array" ref="AW43">IF($Z43="","",IF((IFERROR(_xlfn.IFS(TRIM(SUBSTITUTE($AQ43,CHAR(160),""))="Devis 1", IFERROR(VALUE(TRIM(SUBSTITUTE(AI43,CHAR(160),""))),0),TRIM(SUBSTITUTE($AQ43,CHAR(160),""))="Devis 2", IFERROR(VALUE(TRIM(SUBSTITUTE(AL43,CHAR(160),""))),0),TRIM(SUBSTITUTE($AQ43,CHAR(160),""))="Devis 3", IFERROR(VALUE(TRIM(SUBSTITUTE(AO43,CHAR(160),""))),0)),0) * IFERROR(VALUE(TRIM(SUBSTITUTE($Z43,CHAR(160),""))),0)) = 0,IF(AV43&lt;&gt;"",0,""),(IFERROR(_xlfn.IFS(TRIM(SUBSTITUTE($AQ43,CHAR(160),""))="Devis 1", IFERROR(VALUE(TRIM(SUBSTITUTE(AI43,CHAR(160),""))),0),TRIM(SUBSTITUTE($AQ43,CHAR(160),""))="Devis 2", IFERROR(VALUE(TRIM(SUBSTITUTE(AL43,CHAR(160),""))),0),TRIM(SUBSTITUTE($AQ43,CHAR(160),""))="Devis 3", IFERROR(VALUE(TRIM(SUBSTITUTE(AO43,CHAR(160),""))),0)),0) * IFERROR(VALUE(TRIM(SUBSTITUTE($Z43,CHAR(160),""))),0))))</f>
        <v/>
      </c>
      <c r="AX43" s="67" t="str" cm="1">
        <f t="array" ref="AX43">IF($Z43="","",IF(IFERROR(_xlfn.IFS($AQ43="Devis 1",IFERROR(VALUE(TRIM(SUBSTITUTE(AJ43,CHAR(160),""))),0),$AQ43="Devis 2",IFERROR(VALUE(TRIM(SUBSTITUTE(AM43,CHAR(160),""))),0),$AQ43="Devis 3",IFERROR(VALUE(TRIM(SUBSTITUTE(AP43,CHAR(160),""))),0)),0)*IFERROR(VALUE(TRIM(SUBSTITUTE($Z43,CHAR(160),""))),0)=0,"",IFERROR(_xlfn.IFS($AQ43="Devis 1",IFERROR(VALUE(TRIM(SUBSTITUTE(AJ43,CHAR(160),""))),0),$AQ43="Devis 2",IFERROR(VALUE(TRIM(SUBSTITUTE(AM43,CHAR(160),""))),0),$AQ43="Devis 3",IFERROR(VALUE(TRIM(SUBSTITUTE(AP43,CHAR(160),""))),0)),0)*IFERROR(VALUE(TRIM(SUBSTITUTE($Z43,CHAR(160),""))),0)))</f>
        <v/>
      </c>
      <c r="AY43" s="488"/>
      <c r="AZ43" s="10" t="str" cm="1">
        <f t="array" ref="AZ43">IF(OR(AX43="",AU43="",AV43="",AS43="",AW43="",AT43=""),"",_xlfn.IFS((IFERROR(VALUE(TRIM(SUBSTITUTE(AX43,CHAR(160),""))),0))&gt;(IFERROR(VALUE(TRIM(SUBSTITUTE(AU43,CHAR(160),""))),0)),"KO : Le montant retenu TTC est supérieur au montant raisonnable TTC. Merci de revoir la ligne de dépense ou plafonner son montant.",(IFERROR(VALUE(TRIM(SUBSTITUTE(AV43,CHAR(160),""))),0))&gt;(IFERROR(VALUE(TRIM(SUBSTITUTE(AS43,CHAR(160),""))),0)),"Attention : Le montant retenu HT est supérieur au montant HT raisonnable. Merci de revoir la ligne de dépense, plafonner son montant, ou justifier la reventillation HT / TVA.",(IFERROR(VALUE(TRIM(SUBSTITUTE(AW43,CHAR(160),""))),0))&gt;(IFERROR(VALUE(TRIM(SUBSTITUTE(AT43,CHAR(160),""))),0)),"Attention : Le montant TVA retenu est supérieur au montant TVA raisonnable. Merci de revoir la ligne de dépense, plafonner son montant, ou justifier la reventillation HT / TVA.",(IFERROR(VALUE(TRIM(SUBSTITUTE(AX43,CHAR(160),""))),0))=0,"",(IFERROR(VALUE(TRIM(SUBSTITUTE(AU43,CHAR(160),""))),0))=(IFERROR(VALUE(TRIM(SUBSTITUTE(AX43,CHAR(160),""))),0)),"OK",(IFERROR(VALUE(TRIM(SUBSTITUTE(AU43,CHAR(160),""))),0))&gt;(IFERROR(VALUE(TRIM(SUBSTITUTE(AX43,CHAR(160),""))),0))," OK : Montant instruit inférieur au montant raisonnable.",TRUE,""))</f>
        <v/>
      </c>
      <c r="BA43" s="160" t="str" cm="1">
        <f t="array" ref="BA43">IF(OR(AX43="",W43="",AV43="",U43="",AW43="",V43=""),"",_xlfn.IFS((IFERROR(VALUE(TRIM(SUBSTITUTE(AX43,CHAR(160),""))),0))&gt;(IFERROR(VALUE(TRIM(SUBSTITUTE(W43,CHAR(160),""))),0)),"KO : Le montant retenu TTC est supérieur au montant présenté TTC. Merci de revoir la ligne de dépense ou plafonner son montant.",(IFERROR(VALUE(TRIM(SUBSTITUTE(AV43,CHAR(160),""))),0))&gt;(IFERROR(VALUE(TRIM(SUBSTITUTE(U43,CHAR(160),""))),0)),"Attention : Le montant retenu HT est supérieur au montant HT présenté. Merci de revoir la ligne de dépense,plafonner son montant,ou justifier la reventillation HT/TVA.",(IFERROR(VALUE(TRIM(SUBSTITUTE(AW43,CHAR(160),""))),0))&gt;(IFERROR(VALUE(TRIM(SUBSTITUTE(V43,CHAR(160),""))),0)),"Attention : Le montant TVA retenu est supérieur au montant TVA présenté. Merci de revoir la ligne de dépense,plafonner son montant,ou justifier la reventillation HT/TVA.",(IFERROR(VALUE(TRIM(SUBSTITUTE(AX43,CHAR(160),""))),0))=0,"Attention : montant présenté entièrement écarté",(IFERROR(VALUE(TRIM(SUBSTITUTE(W43,CHAR(160),""))),0))=0,"",(IFERROR(VALUE(TRIM(SUBSTITUTE(AX43,CHAR(160),""))),0))=(IFERROR(VALUE(TRIM(SUBSTITUTE(W43,CHAR(160),""))),0)),"OK",(IFERROR(VALUE(TRIM(SUBSTITUTE(AX43,CHAR(160),""))),0))&lt;(IFERROR(VALUE(TRIM(SUBSTITUTE(W43,CHAR(160),""))),0)),"Attention : montant présenté partiellement écarté",TRUE,""))</f>
        <v/>
      </c>
      <c r="BB43" s="45" t="str">
        <f t="shared" si="45"/>
        <v/>
      </c>
      <c r="BC43" s="45" t="str">
        <f t="shared" si="46"/>
        <v/>
      </c>
      <c r="BD43" s="15" t="str">
        <f t="shared" si="47"/>
        <v/>
      </c>
    </row>
    <row r="44" spans="1:56" ht="15" customHeight="1">
      <c r="A44" s="64">
        <v>35</v>
      </c>
      <c r="B44" s="4"/>
      <c r="C44" s="8"/>
      <c r="D44" s="4"/>
      <c r="E44" s="4"/>
      <c r="F44" s="4"/>
      <c r="G44" s="4"/>
      <c r="H44" s="12"/>
      <c r="I44" s="4"/>
      <c r="J44" s="111"/>
      <c r="K44" s="117"/>
      <c r="L44" s="5"/>
      <c r="M44" s="36" t="str">
        <f t="shared" si="30"/>
        <v/>
      </c>
      <c r="N44" s="6"/>
      <c r="O44" s="5"/>
      <c r="P44" s="36" t="str">
        <f t="shared" si="31"/>
        <v/>
      </c>
      <c r="Q44" s="7"/>
      <c r="R44" s="5"/>
      <c r="S44" s="118" t="str">
        <f t="shared" si="32"/>
        <v/>
      </c>
      <c r="T44" s="127"/>
      <c r="U44" s="126" t="str" cm="1">
        <f t="array" ref="U44">IF((_xlfn.IFS(TRIM(SUBSTITUTE(T44,CHAR(160),""))="Devis 1",IFERROR(VALUE(TRIM(SUBSTITUTE(K44,CHAR(160),""))),0),TRIM(SUBSTITUTE(T44,CHAR(160),""))="Devis 2",IFERROR(VALUE(TRIM(SUBSTITUTE(N44,CHAR(160),""))),0),TRIM(SUBSTITUTE(T44,CHAR(160),""))="Devis 3",IFERROR(VALUE(TRIM(SUBSTITUTE(Q44,CHAR(160),""))),0),TRUE,0)*IFERROR(VALUE(TRIM(SUBSTITUTE(C44,CHAR(160),""))),0))=0,"",_xlfn.IFS(TRIM(SUBSTITUTE(T44,CHAR(160),""))="Devis 1",IFERROR(VALUE(TRIM(SUBSTITUTE(K44,CHAR(160),""))),0),TRIM(SUBSTITUTE(T44,CHAR(160),""))="Devis 2",IFERROR(VALUE(TRIM(SUBSTITUTE(N44,CHAR(160),""))),0),TRIM(SUBSTITUTE(T44,CHAR(160),""))="Devis 3",IFERROR(VALUE(TRIM(SUBSTITUTE(Q44,CHAR(160),""))),0),TRUE,0)*IFERROR(VALUE(TRIM(SUBSTITUTE(C44,CHAR(160),""))),0))</f>
        <v/>
      </c>
      <c r="V44" s="66" t="str" cm="1">
        <f t="array" ref="V44">IF(_xlfn.IFS(TRIM(SUBSTITUTE(T44,CHAR(160),""))="Devis 1",IFERROR(VALUE(TRIM(SUBSTITUTE(L44,CHAR(160),""))),0),TRIM(SUBSTITUTE(T44,CHAR(160),""))="Devis 2",IFERROR(VALUE(TRIM(SUBSTITUTE(O44,CHAR(160),""))),0),TRIM(SUBSTITUTE(T44,CHAR(160),""))="Devis 3",IFERROR(VALUE(TRIM(SUBSTITUTE(R44,CHAR(160),""))),0),TRUE,0)*IFERROR(VALUE(TRIM(SUBSTITUTE(C44,CHAR(160),""))),0)=0,IF(U44&lt;&gt;"",0,""),_xlfn.IFS(TRIM(SUBSTITUTE(T44,CHAR(160),""))="Devis 1",IFERROR(VALUE(TRIM(SUBSTITUTE(L44,CHAR(160),""))),0),TRIM(SUBSTITUTE(T44,CHAR(160),""))="Devis 2",IFERROR(VALUE(TRIM(SUBSTITUTE(O44,CHAR(160),""))),0),TRIM(SUBSTITUTE(T44,CHAR(160),""))="Devis 3",IFERROR(VALUE(TRIM(SUBSTITUTE(R44,CHAR(160),""))),0),TRUE,0)*IFERROR(VALUE(TRIM(SUBSTITUTE(C44,CHAR(160),""))),0))</f>
        <v/>
      </c>
      <c r="W44" s="129" t="str">
        <f t="shared" si="33"/>
        <v/>
      </c>
      <c r="X44" s="130"/>
      <c r="Y44" s="37" t="str">
        <f t="shared" si="48"/>
        <v/>
      </c>
      <c r="Z44" s="38" t="str">
        <f t="shared" si="58"/>
        <v/>
      </c>
      <c r="AA44" s="11" t="str">
        <f t="shared" si="49"/>
        <v/>
      </c>
      <c r="AB44" s="11" t="str">
        <f t="shared" si="50"/>
        <v/>
      </c>
      <c r="AC44" s="11" t="str">
        <f t="shared" si="51"/>
        <v/>
      </c>
      <c r="AD44" s="11" t="str">
        <f t="shared" si="52"/>
        <v/>
      </c>
      <c r="AE44" s="39" t="str">
        <f t="shared" si="53"/>
        <v/>
      </c>
      <c r="AF44" s="11" t="str">
        <f t="shared" si="54"/>
        <v/>
      </c>
      <c r="AG44" s="40" t="str">
        <f t="shared" si="55"/>
        <v/>
      </c>
      <c r="AH44" s="41" t="str">
        <f t="shared" si="56"/>
        <v/>
      </c>
      <c r="AI44" s="14" t="str">
        <f t="shared" si="57"/>
        <v/>
      </c>
      <c r="AJ44" s="36" t="str">
        <f t="shared" si="34"/>
        <v/>
      </c>
      <c r="AK44" s="42" t="str">
        <f t="shared" si="35"/>
        <v/>
      </c>
      <c r="AL44" s="14" t="str">
        <f t="shared" si="36"/>
        <v/>
      </c>
      <c r="AM44" s="36" t="str">
        <f t="shared" si="37"/>
        <v/>
      </c>
      <c r="AN44" s="43" t="str">
        <f t="shared" si="38"/>
        <v/>
      </c>
      <c r="AO44" s="14" t="str">
        <f t="shared" si="39"/>
        <v/>
      </c>
      <c r="AP44" s="44" t="str">
        <f t="shared" si="40"/>
        <v/>
      </c>
      <c r="AQ44" s="37" t="str">
        <f t="shared" si="41"/>
        <v/>
      </c>
      <c r="AR44" s="487"/>
      <c r="AS44" s="45" t="str">
        <f t="shared" si="42"/>
        <v/>
      </c>
      <c r="AT44" s="45" t="str">
        <f t="shared" si="43"/>
        <v/>
      </c>
      <c r="AU44" s="45" t="str">
        <f t="shared" si="44"/>
        <v/>
      </c>
      <c r="AV44" s="67" t="str" cm="1">
        <f t="array" ref="AV44">IF($Z44="","",IF((IFERROR(_xlfn.IFS($AQ44="Devis 1",(IFERROR(VALUE(TRIM(SUBSTITUTE(AH44,CHAR(160),""))),0)),$AQ44="Devis 2",(IFERROR(VALUE(TRIM(SUBSTITUTE(AK44,CHAR(160),""))),0)),$AQ44="Devis 3",(IFERROR(VALUE(TRIM(SUBSTITUTE(AN44,CHAR(160),""))),0))),0))*(IFERROR(VALUE(TRIM(SUBSTITUTE($Z44,CHAR(160),""))),0))=0,"",(IFERROR(_xlfn.IFS($AQ44="Devis 1",(IFERROR(VALUE(TRIM(SUBSTITUTE(AH44,CHAR(160),""))),0)),$AQ44="Devis 2",(IFERROR(VALUE(TRIM(SUBSTITUTE(AK44,CHAR(160),""))),0)),$AQ44="Devis 3",(IFERROR(VALUE(TRIM(SUBSTITUTE(AN44,CHAR(160),""))),0))),0))*(IFERROR(VALUE(TRIM(SUBSTITUTE($Z44,CHAR(160),""))),0))))</f>
        <v/>
      </c>
      <c r="AW44" s="67" t="str" cm="1">
        <f t="array" ref="AW44">IF($Z44="","",IF((IFERROR(_xlfn.IFS(TRIM(SUBSTITUTE($AQ44,CHAR(160),""))="Devis 1", IFERROR(VALUE(TRIM(SUBSTITUTE(AI44,CHAR(160),""))),0),TRIM(SUBSTITUTE($AQ44,CHAR(160),""))="Devis 2", IFERROR(VALUE(TRIM(SUBSTITUTE(AL44,CHAR(160),""))),0),TRIM(SUBSTITUTE($AQ44,CHAR(160),""))="Devis 3", IFERROR(VALUE(TRIM(SUBSTITUTE(AO44,CHAR(160),""))),0)),0) * IFERROR(VALUE(TRIM(SUBSTITUTE($Z44,CHAR(160),""))),0)) = 0,IF(AV44&lt;&gt;"",0,""),(IFERROR(_xlfn.IFS(TRIM(SUBSTITUTE($AQ44,CHAR(160),""))="Devis 1", IFERROR(VALUE(TRIM(SUBSTITUTE(AI44,CHAR(160),""))),0),TRIM(SUBSTITUTE($AQ44,CHAR(160),""))="Devis 2", IFERROR(VALUE(TRIM(SUBSTITUTE(AL44,CHAR(160),""))),0),TRIM(SUBSTITUTE($AQ44,CHAR(160),""))="Devis 3", IFERROR(VALUE(TRIM(SUBSTITUTE(AO44,CHAR(160),""))),0)),0) * IFERROR(VALUE(TRIM(SUBSTITUTE($Z44,CHAR(160),""))),0))))</f>
        <v/>
      </c>
      <c r="AX44" s="67" t="str" cm="1">
        <f t="array" ref="AX44">IF($Z44="","",IF(IFERROR(_xlfn.IFS($AQ44="Devis 1",IFERROR(VALUE(TRIM(SUBSTITUTE(AJ44,CHAR(160),""))),0),$AQ44="Devis 2",IFERROR(VALUE(TRIM(SUBSTITUTE(AM44,CHAR(160),""))),0),$AQ44="Devis 3",IFERROR(VALUE(TRIM(SUBSTITUTE(AP44,CHAR(160),""))),0)),0)*IFERROR(VALUE(TRIM(SUBSTITUTE($Z44,CHAR(160),""))),0)=0,"",IFERROR(_xlfn.IFS($AQ44="Devis 1",IFERROR(VALUE(TRIM(SUBSTITUTE(AJ44,CHAR(160),""))),0),$AQ44="Devis 2",IFERROR(VALUE(TRIM(SUBSTITUTE(AM44,CHAR(160),""))),0),$AQ44="Devis 3",IFERROR(VALUE(TRIM(SUBSTITUTE(AP44,CHAR(160),""))),0)),0)*IFERROR(VALUE(TRIM(SUBSTITUTE($Z44,CHAR(160),""))),0)))</f>
        <v/>
      </c>
      <c r="AY44" s="488"/>
      <c r="AZ44" s="10" t="str" cm="1">
        <f t="array" ref="AZ44">IF(OR(AX44="",AU44="",AV44="",AS44="",AW44="",AT44=""),"",_xlfn.IFS((IFERROR(VALUE(TRIM(SUBSTITUTE(AX44,CHAR(160),""))),0))&gt;(IFERROR(VALUE(TRIM(SUBSTITUTE(AU44,CHAR(160),""))),0)),"KO : Le montant retenu TTC est supérieur au montant raisonnable TTC. Merci de revoir la ligne de dépense ou plafonner son montant.",(IFERROR(VALUE(TRIM(SUBSTITUTE(AV44,CHAR(160),""))),0))&gt;(IFERROR(VALUE(TRIM(SUBSTITUTE(AS44,CHAR(160),""))),0)),"Attention : Le montant retenu HT est supérieur au montant HT raisonnable. Merci de revoir la ligne de dépense, plafonner son montant, ou justifier la reventillation HT / TVA.",(IFERROR(VALUE(TRIM(SUBSTITUTE(AW44,CHAR(160),""))),0))&gt;(IFERROR(VALUE(TRIM(SUBSTITUTE(AT44,CHAR(160),""))),0)),"Attention : Le montant TVA retenu est supérieur au montant TVA raisonnable. Merci de revoir la ligne de dépense, plafonner son montant, ou justifier la reventillation HT / TVA.",(IFERROR(VALUE(TRIM(SUBSTITUTE(AX44,CHAR(160),""))),0))=0,"",(IFERROR(VALUE(TRIM(SUBSTITUTE(AU44,CHAR(160),""))),0))=(IFERROR(VALUE(TRIM(SUBSTITUTE(AX44,CHAR(160),""))),0)),"OK",(IFERROR(VALUE(TRIM(SUBSTITUTE(AU44,CHAR(160),""))),0))&gt;(IFERROR(VALUE(TRIM(SUBSTITUTE(AX44,CHAR(160),""))),0))," OK : Montant instruit inférieur au montant raisonnable.",TRUE,""))</f>
        <v/>
      </c>
      <c r="BA44" s="160" t="str" cm="1">
        <f t="array" ref="BA44">IF(OR(AX44="",W44="",AV44="",U44="",AW44="",V44=""),"",_xlfn.IFS((IFERROR(VALUE(TRIM(SUBSTITUTE(AX44,CHAR(160),""))),0))&gt;(IFERROR(VALUE(TRIM(SUBSTITUTE(W44,CHAR(160),""))),0)),"KO : Le montant retenu TTC est supérieur au montant présenté TTC. Merci de revoir la ligne de dépense ou plafonner son montant.",(IFERROR(VALUE(TRIM(SUBSTITUTE(AV44,CHAR(160),""))),0))&gt;(IFERROR(VALUE(TRIM(SUBSTITUTE(U44,CHAR(160),""))),0)),"Attention : Le montant retenu HT est supérieur au montant HT présenté. Merci de revoir la ligne de dépense,plafonner son montant,ou justifier la reventillation HT/TVA.",(IFERROR(VALUE(TRIM(SUBSTITUTE(AW44,CHAR(160),""))),0))&gt;(IFERROR(VALUE(TRIM(SUBSTITUTE(V44,CHAR(160),""))),0)),"Attention : Le montant TVA retenu est supérieur au montant TVA présenté. Merci de revoir la ligne de dépense,plafonner son montant,ou justifier la reventillation HT/TVA.",(IFERROR(VALUE(TRIM(SUBSTITUTE(AX44,CHAR(160),""))),0))=0,"Attention : montant présenté entièrement écarté",(IFERROR(VALUE(TRIM(SUBSTITUTE(W44,CHAR(160),""))),0))=0,"",(IFERROR(VALUE(TRIM(SUBSTITUTE(AX44,CHAR(160),""))),0))=(IFERROR(VALUE(TRIM(SUBSTITUTE(W44,CHAR(160),""))),0)),"OK",(IFERROR(VALUE(TRIM(SUBSTITUTE(AX44,CHAR(160),""))),0))&lt;(IFERROR(VALUE(TRIM(SUBSTITUTE(W44,CHAR(160),""))),0)),"Attention : montant présenté partiellement écarté",TRUE,""))</f>
        <v/>
      </c>
      <c r="BB44" s="45" t="str">
        <f t="shared" si="45"/>
        <v/>
      </c>
      <c r="BC44" s="45" t="str">
        <f t="shared" si="46"/>
        <v/>
      </c>
      <c r="BD44" s="15" t="str">
        <f t="shared" si="47"/>
        <v/>
      </c>
    </row>
    <row r="45" spans="1:56" ht="15" customHeight="1">
      <c r="A45" s="64">
        <v>36</v>
      </c>
      <c r="B45" s="4"/>
      <c r="C45" s="8"/>
      <c r="D45" s="4"/>
      <c r="E45" s="4"/>
      <c r="F45" s="4"/>
      <c r="G45" s="4"/>
      <c r="H45" s="12"/>
      <c r="I45" s="4"/>
      <c r="J45" s="111"/>
      <c r="K45" s="117"/>
      <c r="L45" s="5"/>
      <c r="M45" s="36" t="str">
        <f t="shared" si="30"/>
        <v/>
      </c>
      <c r="N45" s="6"/>
      <c r="O45" s="5"/>
      <c r="P45" s="36" t="str">
        <f t="shared" si="31"/>
        <v/>
      </c>
      <c r="Q45" s="7"/>
      <c r="R45" s="5"/>
      <c r="S45" s="118" t="str">
        <f t="shared" si="32"/>
        <v/>
      </c>
      <c r="T45" s="127"/>
      <c r="U45" s="126" t="str" cm="1">
        <f t="array" ref="U45">IF((_xlfn.IFS(TRIM(SUBSTITUTE(T45,CHAR(160),""))="Devis 1",IFERROR(VALUE(TRIM(SUBSTITUTE(K45,CHAR(160),""))),0),TRIM(SUBSTITUTE(T45,CHAR(160),""))="Devis 2",IFERROR(VALUE(TRIM(SUBSTITUTE(N45,CHAR(160),""))),0),TRIM(SUBSTITUTE(T45,CHAR(160),""))="Devis 3",IFERROR(VALUE(TRIM(SUBSTITUTE(Q45,CHAR(160),""))),0),TRUE,0)*IFERROR(VALUE(TRIM(SUBSTITUTE(C45,CHAR(160),""))),0))=0,"",_xlfn.IFS(TRIM(SUBSTITUTE(T45,CHAR(160),""))="Devis 1",IFERROR(VALUE(TRIM(SUBSTITUTE(K45,CHAR(160),""))),0),TRIM(SUBSTITUTE(T45,CHAR(160),""))="Devis 2",IFERROR(VALUE(TRIM(SUBSTITUTE(N45,CHAR(160),""))),0),TRIM(SUBSTITUTE(T45,CHAR(160),""))="Devis 3",IFERROR(VALUE(TRIM(SUBSTITUTE(Q45,CHAR(160),""))),0),TRUE,0)*IFERROR(VALUE(TRIM(SUBSTITUTE(C45,CHAR(160),""))),0))</f>
        <v/>
      </c>
      <c r="V45" s="66" t="str" cm="1">
        <f t="array" ref="V45">IF(_xlfn.IFS(TRIM(SUBSTITUTE(T45,CHAR(160),""))="Devis 1",IFERROR(VALUE(TRIM(SUBSTITUTE(L45,CHAR(160),""))),0),TRIM(SUBSTITUTE(T45,CHAR(160),""))="Devis 2",IFERROR(VALUE(TRIM(SUBSTITUTE(O45,CHAR(160),""))),0),TRIM(SUBSTITUTE(T45,CHAR(160),""))="Devis 3",IFERROR(VALUE(TRIM(SUBSTITUTE(R45,CHAR(160),""))),0),TRUE,0)*IFERROR(VALUE(TRIM(SUBSTITUTE(C45,CHAR(160),""))),0)=0,IF(U45&lt;&gt;"",0,""),_xlfn.IFS(TRIM(SUBSTITUTE(T45,CHAR(160),""))="Devis 1",IFERROR(VALUE(TRIM(SUBSTITUTE(L45,CHAR(160),""))),0),TRIM(SUBSTITUTE(T45,CHAR(160),""))="Devis 2",IFERROR(VALUE(TRIM(SUBSTITUTE(O45,CHAR(160),""))),0),TRIM(SUBSTITUTE(T45,CHAR(160),""))="Devis 3",IFERROR(VALUE(TRIM(SUBSTITUTE(R45,CHAR(160),""))),0),TRUE,0)*IFERROR(VALUE(TRIM(SUBSTITUTE(C45,CHAR(160),""))),0))</f>
        <v/>
      </c>
      <c r="W45" s="129" t="str">
        <f t="shared" si="33"/>
        <v/>
      </c>
      <c r="X45" s="130"/>
      <c r="Y45" s="37" t="str">
        <f t="shared" si="48"/>
        <v/>
      </c>
      <c r="Z45" s="38" t="str">
        <f t="shared" si="58"/>
        <v/>
      </c>
      <c r="AA45" s="11" t="str">
        <f t="shared" si="49"/>
        <v/>
      </c>
      <c r="AB45" s="11" t="str">
        <f t="shared" si="50"/>
        <v/>
      </c>
      <c r="AC45" s="11" t="str">
        <f t="shared" si="51"/>
        <v/>
      </c>
      <c r="AD45" s="11" t="str">
        <f t="shared" si="52"/>
        <v/>
      </c>
      <c r="AE45" s="39" t="str">
        <f t="shared" si="53"/>
        <v/>
      </c>
      <c r="AF45" s="11" t="str">
        <f t="shared" si="54"/>
        <v/>
      </c>
      <c r="AG45" s="40" t="str">
        <f t="shared" si="55"/>
        <v/>
      </c>
      <c r="AH45" s="41" t="str">
        <f t="shared" si="56"/>
        <v/>
      </c>
      <c r="AI45" s="14" t="str">
        <f t="shared" si="57"/>
        <v/>
      </c>
      <c r="AJ45" s="36" t="str">
        <f t="shared" si="34"/>
        <v/>
      </c>
      <c r="AK45" s="42" t="str">
        <f t="shared" si="35"/>
        <v/>
      </c>
      <c r="AL45" s="14" t="str">
        <f t="shared" si="36"/>
        <v/>
      </c>
      <c r="AM45" s="36" t="str">
        <f t="shared" si="37"/>
        <v/>
      </c>
      <c r="AN45" s="43" t="str">
        <f t="shared" si="38"/>
        <v/>
      </c>
      <c r="AO45" s="14" t="str">
        <f t="shared" si="39"/>
        <v/>
      </c>
      <c r="AP45" s="44" t="str">
        <f t="shared" si="40"/>
        <v/>
      </c>
      <c r="AQ45" s="37" t="str">
        <f t="shared" si="41"/>
        <v/>
      </c>
      <c r="AR45" s="487"/>
      <c r="AS45" s="45" t="str">
        <f t="shared" si="42"/>
        <v/>
      </c>
      <c r="AT45" s="45" t="str">
        <f t="shared" si="43"/>
        <v/>
      </c>
      <c r="AU45" s="45" t="str">
        <f t="shared" si="44"/>
        <v/>
      </c>
      <c r="AV45" s="67" t="str" cm="1">
        <f t="array" ref="AV45">IF($Z45="","",IF((IFERROR(_xlfn.IFS($AQ45="Devis 1",(IFERROR(VALUE(TRIM(SUBSTITUTE(AH45,CHAR(160),""))),0)),$AQ45="Devis 2",(IFERROR(VALUE(TRIM(SUBSTITUTE(AK45,CHAR(160),""))),0)),$AQ45="Devis 3",(IFERROR(VALUE(TRIM(SUBSTITUTE(AN45,CHAR(160),""))),0))),0))*(IFERROR(VALUE(TRIM(SUBSTITUTE($Z45,CHAR(160),""))),0))=0,"",(IFERROR(_xlfn.IFS($AQ45="Devis 1",(IFERROR(VALUE(TRIM(SUBSTITUTE(AH45,CHAR(160),""))),0)),$AQ45="Devis 2",(IFERROR(VALUE(TRIM(SUBSTITUTE(AK45,CHAR(160),""))),0)),$AQ45="Devis 3",(IFERROR(VALUE(TRIM(SUBSTITUTE(AN45,CHAR(160),""))),0))),0))*(IFERROR(VALUE(TRIM(SUBSTITUTE($Z45,CHAR(160),""))),0))))</f>
        <v/>
      </c>
      <c r="AW45" s="67" t="str" cm="1">
        <f t="array" ref="AW45">IF($Z45="","",IF((IFERROR(_xlfn.IFS(TRIM(SUBSTITUTE($AQ45,CHAR(160),""))="Devis 1", IFERROR(VALUE(TRIM(SUBSTITUTE(AI45,CHAR(160),""))),0),TRIM(SUBSTITUTE($AQ45,CHAR(160),""))="Devis 2", IFERROR(VALUE(TRIM(SUBSTITUTE(AL45,CHAR(160),""))),0),TRIM(SUBSTITUTE($AQ45,CHAR(160),""))="Devis 3", IFERROR(VALUE(TRIM(SUBSTITUTE(AO45,CHAR(160),""))),0)),0) * IFERROR(VALUE(TRIM(SUBSTITUTE($Z45,CHAR(160),""))),0)) = 0,IF(AV45&lt;&gt;"",0,""),(IFERROR(_xlfn.IFS(TRIM(SUBSTITUTE($AQ45,CHAR(160),""))="Devis 1", IFERROR(VALUE(TRIM(SUBSTITUTE(AI45,CHAR(160),""))),0),TRIM(SUBSTITUTE($AQ45,CHAR(160),""))="Devis 2", IFERROR(VALUE(TRIM(SUBSTITUTE(AL45,CHAR(160),""))),0),TRIM(SUBSTITUTE($AQ45,CHAR(160),""))="Devis 3", IFERROR(VALUE(TRIM(SUBSTITUTE(AO45,CHAR(160),""))),0)),0) * IFERROR(VALUE(TRIM(SUBSTITUTE($Z45,CHAR(160),""))),0))))</f>
        <v/>
      </c>
      <c r="AX45" s="67" t="str" cm="1">
        <f t="array" ref="AX45">IF($Z45="","",IF(IFERROR(_xlfn.IFS($AQ45="Devis 1",IFERROR(VALUE(TRIM(SUBSTITUTE(AJ45,CHAR(160),""))),0),$AQ45="Devis 2",IFERROR(VALUE(TRIM(SUBSTITUTE(AM45,CHAR(160),""))),0),$AQ45="Devis 3",IFERROR(VALUE(TRIM(SUBSTITUTE(AP45,CHAR(160),""))),0)),0)*IFERROR(VALUE(TRIM(SUBSTITUTE($Z45,CHAR(160),""))),0)=0,"",IFERROR(_xlfn.IFS($AQ45="Devis 1",IFERROR(VALUE(TRIM(SUBSTITUTE(AJ45,CHAR(160),""))),0),$AQ45="Devis 2",IFERROR(VALUE(TRIM(SUBSTITUTE(AM45,CHAR(160),""))),0),$AQ45="Devis 3",IFERROR(VALUE(TRIM(SUBSTITUTE(AP45,CHAR(160),""))),0)),0)*IFERROR(VALUE(TRIM(SUBSTITUTE($Z45,CHAR(160),""))),0)))</f>
        <v/>
      </c>
      <c r="AY45" s="488"/>
      <c r="AZ45" s="10" t="str" cm="1">
        <f t="array" ref="AZ45">IF(OR(AX45="",AU45="",AV45="",AS45="",AW45="",AT45=""),"",_xlfn.IFS((IFERROR(VALUE(TRIM(SUBSTITUTE(AX45,CHAR(160),""))),0))&gt;(IFERROR(VALUE(TRIM(SUBSTITUTE(AU45,CHAR(160),""))),0)),"KO : Le montant retenu TTC est supérieur au montant raisonnable TTC. Merci de revoir la ligne de dépense ou plafonner son montant.",(IFERROR(VALUE(TRIM(SUBSTITUTE(AV45,CHAR(160),""))),0))&gt;(IFERROR(VALUE(TRIM(SUBSTITUTE(AS45,CHAR(160),""))),0)),"Attention : Le montant retenu HT est supérieur au montant HT raisonnable. Merci de revoir la ligne de dépense, plafonner son montant, ou justifier la reventillation HT / TVA.",(IFERROR(VALUE(TRIM(SUBSTITUTE(AW45,CHAR(160),""))),0))&gt;(IFERROR(VALUE(TRIM(SUBSTITUTE(AT45,CHAR(160),""))),0)),"Attention : Le montant TVA retenu est supérieur au montant TVA raisonnable. Merci de revoir la ligne de dépense, plafonner son montant, ou justifier la reventillation HT / TVA.",(IFERROR(VALUE(TRIM(SUBSTITUTE(AX45,CHAR(160),""))),0))=0,"",(IFERROR(VALUE(TRIM(SUBSTITUTE(AU45,CHAR(160),""))),0))=(IFERROR(VALUE(TRIM(SUBSTITUTE(AX45,CHAR(160),""))),0)),"OK",(IFERROR(VALUE(TRIM(SUBSTITUTE(AU45,CHAR(160),""))),0))&gt;(IFERROR(VALUE(TRIM(SUBSTITUTE(AX45,CHAR(160),""))),0))," OK : Montant instruit inférieur au montant raisonnable.",TRUE,""))</f>
        <v/>
      </c>
      <c r="BA45" s="160" t="str" cm="1">
        <f t="array" ref="BA45">IF(OR(AX45="",W45="",AV45="",U45="",AW45="",V45=""),"",_xlfn.IFS((IFERROR(VALUE(TRIM(SUBSTITUTE(AX45,CHAR(160),""))),0))&gt;(IFERROR(VALUE(TRIM(SUBSTITUTE(W45,CHAR(160),""))),0)),"KO : Le montant retenu TTC est supérieur au montant présenté TTC. Merci de revoir la ligne de dépense ou plafonner son montant.",(IFERROR(VALUE(TRIM(SUBSTITUTE(AV45,CHAR(160),""))),0))&gt;(IFERROR(VALUE(TRIM(SUBSTITUTE(U45,CHAR(160),""))),0)),"Attention : Le montant retenu HT est supérieur au montant HT présenté. Merci de revoir la ligne de dépense,plafonner son montant,ou justifier la reventillation HT/TVA.",(IFERROR(VALUE(TRIM(SUBSTITUTE(AW45,CHAR(160),""))),0))&gt;(IFERROR(VALUE(TRIM(SUBSTITUTE(V45,CHAR(160),""))),0)),"Attention : Le montant TVA retenu est supérieur au montant TVA présenté. Merci de revoir la ligne de dépense,plafonner son montant,ou justifier la reventillation HT/TVA.",(IFERROR(VALUE(TRIM(SUBSTITUTE(AX45,CHAR(160),""))),0))=0,"Attention : montant présenté entièrement écarté",(IFERROR(VALUE(TRIM(SUBSTITUTE(W45,CHAR(160),""))),0))=0,"",(IFERROR(VALUE(TRIM(SUBSTITUTE(AX45,CHAR(160),""))),0))=(IFERROR(VALUE(TRIM(SUBSTITUTE(W45,CHAR(160),""))),0)),"OK",(IFERROR(VALUE(TRIM(SUBSTITUTE(AX45,CHAR(160),""))),0))&lt;(IFERROR(VALUE(TRIM(SUBSTITUTE(W45,CHAR(160),""))),0)),"Attention : montant présenté partiellement écarté",TRUE,""))</f>
        <v/>
      </c>
      <c r="BB45" s="45" t="str">
        <f t="shared" si="45"/>
        <v/>
      </c>
      <c r="BC45" s="45" t="str">
        <f t="shared" si="46"/>
        <v/>
      </c>
      <c r="BD45" s="15" t="str">
        <f t="shared" si="47"/>
        <v/>
      </c>
    </row>
    <row r="46" spans="1:56" ht="15" customHeight="1">
      <c r="A46" s="64">
        <v>37</v>
      </c>
      <c r="B46" s="4"/>
      <c r="C46" s="8"/>
      <c r="D46" s="4"/>
      <c r="E46" s="4"/>
      <c r="F46" s="4"/>
      <c r="G46" s="4"/>
      <c r="H46" s="12"/>
      <c r="I46" s="4"/>
      <c r="J46" s="111"/>
      <c r="K46" s="117"/>
      <c r="L46" s="5"/>
      <c r="M46" s="36" t="str">
        <f t="shared" si="30"/>
        <v/>
      </c>
      <c r="N46" s="6"/>
      <c r="O46" s="5"/>
      <c r="P46" s="36" t="str">
        <f t="shared" si="31"/>
        <v/>
      </c>
      <c r="Q46" s="7"/>
      <c r="R46" s="5"/>
      <c r="S46" s="118" t="str">
        <f t="shared" si="32"/>
        <v/>
      </c>
      <c r="T46" s="127"/>
      <c r="U46" s="126" t="str" cm="1">
        <f t="array" ref="U46">IF((_xlfn.IFS(TRIM(SUBSTITUTE(T46,CHAR(160),""))="Devis 1",IFERROR(VALUE(TRIM(SUBSTITUTE(K46,CHAR(160),""))),0),TRIM(SUBSTITUTE(T46,CHAR(160),""))="Devis 2",IFERROR(VALUE(TRIM(SUBSTITUTE(N46,CHAR(160),""))),0),TRIM(SUBSTITUTE(T46,CHAR(160),""))="Devis 3",IFERROR(VALUE(TRIM(SUBSTITUTE(Q46,CHAR(160),""))),0),TRUE,0)*IFERROR(VALUE(TRIM(SUBSTITUTE(C46,CHAR(160),""))),0))=0,"",_xlfn.IFS(TRIM(SUBSTITUTE(T46,CHAR(160),""))="Devis 1",IFERROR(VALUE(TRIM(SUBSTITUTE(K46,CHAR(160),""))),0),TRIM(SUBSTITUTE(T46,CHAR(160),""))="Devis 2",IFERROR(VALUE(TRIM(SUBSTITUTE(N46,CHAR(160),""))),0),TRIM(SUBSTITUTE(T46,CHAR(160),""))="Devis 3",IFERROR(VALUE(TRIM(SUBSTITUTE(Q46,CHAR(160),""))),0),TRUE,0)*IFERROR(VALUE(TRIM(SUBSTITUTE(C46,CHAR(160),""))),0))</f>
        <v/>
      </c>
      <c r="V46" s="66" t="str" cm="1">
        <f t="array" ref="V46">IF(_xlfn.IFS(TRIM(SUBSTITUTE(T46,CHAR(160),""))="Devis 1",IFERROR(VALUE(TRIM(SUBSTITUTE(L46,CHAR(160),""))),0),TRIM(SUBSTITUTE(T46,CHAR(160),""))="Devis 2",IFERROR(VALUE(TRIM(SUBSTITUTE(O46,CHAR(160),""))),0),TRIM(SUBSTITUTE(T46,CHAR(160),""))="Devis 3",IFERROR(VALUE(TRIM(SUBSTITUTE(R46,CHAR(160),""))),0),TRUE,0)*IFERROR(VALUE(TRIM(SUBSTITUTE(C46,CHAR(160),""))),0)=0,IF(U46&lt;&gt;"",0,""),_xlfn.IFS(TRIM(SUBSTITUTE(T46,CHAR(160),""))="Devis 1",IFERROR(VALUE(TRIM(SUBSTITUTE(L46,CHAR(160),""))),0),TRIM(SUBSTITUTE(T46,CHAR(160),""))="Devis 2",IFERROR(VALUE(TRIM(SUBSTITUTE(O46,CHAR(160),""))),0),TRIM(SUBSTITUTE(T46,CHAR(160),""))="Devis 3",IFERROR(VALUE(TRIM(SUBSTITUTE(R46,CHAR(160),""))),0),TRUE,0)*IFERROR(VALUE(TRIM(SUBSTITUTE(C46,CHAR(160),""))),0))</f>
        <v/>
      </c>
      <c r="W46" s="129" t="str">
        <f t="shared" si="33"/>
        <v/>
      </c>
      <c r="X46" s="130"/>
      <c r="Y46" s="37" t="str">
        <f t="shared" si="48"/>
        <v/>
      </c>
      <c r="Z46" s="38" t="str">
        <f t="shared" si="58"/>
        <v/>
      </c>
      <c r="AA46" s="11" t="str">
        <f t="shared" si="49"/>
        <v/>
      </c>
      <c r="AB46" s="11" t="str">
        <f t="shared" si="50"/>
        <v/>
      </c>
      <c r="AC46" s="11" t="str">
        <f t="shared" si="51"/>
        <v/>
      </c>
      <c r="AD46" s="11" t="str">
        <f t="shared" si="52"/>
        <v/>
      </c>
      <c r="AE46" s="39" t="str">
        <f t="shared" si="53"/>
        <v/>
      </c>
      <c r="AF46" s="11" t="str">
        <f t="shared" si="54"/>
        <v/>
      </c>
      <c r="AG46" s="40" t="str">
        <f t="shared" si="55"/>
        <v/>
      </c>
      <c r="AH46" s="41" t="str">
        <f t="shared" si="56"/>
        <v/>
      </c>
      <c r="AI46" s="14" t="str">
        <f t="shared" si="57"/>
        <v/>
      </c>
      <c r="AJ46" s="36" t="str">
        <f t="shared" si="34"/>
        <v/>
      </c>
      <c r="AK46" s="42" t="str">
        <f t="shared" si="35"/>
        <v/>
      </c>
      <c r="AL46" s="14" t="str">
        <f t="shared" si="36"/>
        <v/>
      </c>
      <c r="AM46" s="36" t="str">
        <f t="shared" si="37"/>
        <v/>
      </c>
      <c r="AN46" s="43" t="str">
        <f t="shared" si="38"/>
        <v/>
      </c>
      <c r="AO46" s="14" t="str">
        <f t="shared" si="39"/>
        <v/>
      </c>
      <c r="AP46" s="44" t="str">
        <f t="shared" si="40"/>
        <v/>
      </c>
      <c r="AQ46" s="37" t="str">
        <f t="shared" si="41"/>
        <v/>
      </c>
      <c r="AR46" s="487"/>
      <c r="AS46" s="45" t="str">
        <f t="shared" si="42"/>
        <v/>
      </c>
      <c r="AT46" s="45" t="str">
        <f t="shared" si="43"/>
        <v/>
      </c>
      <c r="AU46" s="45" t="str">
        <f t="shared" si="44"/>
        <v/>
      </c>
      <c r="AV46" s="67" t="str" cm="1">
        <f t="array" ref="AV46">IF($Z46="","",IF((IFERROR(_xlfn.IFS($AQ46="Devis 1",(IFERROR(VALUE(TRIM(SUBSTITUTE(AH46,CHAR(160),""))),0)),$AQ46="Devis 2",(IFERROR(VALUE(TRIM(SUBSTITUTE(AK46,CHAR(160),""))),0)),$AQ46="Devis 3",(IFERROR(VALUE(TRIM(SUBSTITUTE(AN46,CHAR(160),""))),0))),0))*(IFERROR(VALUE(TRIM(SUBSTITUTE($Z46,CHAR(160),""))),0))=0,"",(IFERROR(_xlfn.IFS($AQ46="Devis 1",(IFERROR(VALUE(TRIM(SUBSTITUTE(AH46,CHAR(160),""))),0)),$AQ46="Devis 2",(IFERROR(VALUE(TRIM(SUBSTITUTE(AK46,CHAR(160),""))),0)),$AQ46="Devis 3",(IFERROR(VALUE(TRIM(SUBSTITUTE(AN46,CHAR(160),""))),0))),0))*(IFERROR(VALUE(TRIM(SUBSTITUTE($Z46,CHAR(160),""))),0))))</f>
        <v/>
      </c>
      <c r="AW46" s="67" t="str" cm="1">
        <f t="array" ref="AW46">IF($Z46="","",IF((IFERROR(_xlfn.IFS(TRIM(SUBSTITUTE($AQ46,CHAR(160),""))="Devis 1", IFERROR(VALUE(TRIM(SUBSTITUTE(AI46,CHAR(160),""))),0),TRIM(SUBSTITUTE($AQ46,CHAR(160),""))="Devis 2", IFERROR(VALUE(TRIM(SUBSTITUTE(AL46,CHAR(160),""))),0),TRIM(SUBSTITUTE($AQ46,CHAR(160),""))="Devis 3", IFERROR(VALUE(TRIM(SUBSTITUTE(AO46,CHAR(160),""))),0)),0) * IFERROR(VALUE(TRIM(SUBSTITUTE($Z46,CHAR(160),""))),0)) = 0,IF(AV46&lt;&gt;"",0,""),(IFERROR(_xlfn.IFS(TRIM(SUBSTITUTE($AQ46,CHAR(160),""))="Devis 1", IFERROR(VALUE(TRIM(SUBSTITUTE(AI46,CHAR(160),""))),0),TRIM(SUBSTITUTE($AQ46,CHAR(160),""))="Devis 2", IFERROR(VALUE(TRIM(SUBSTITUTE(AL46,CHAR(160),""))),0),TRIM(SUBSTITUTE($AQ46,CHAR(160),""))="Devis 3", IFERROR(VALUE(TRIM(SUBSTITUTE(AO46,CHAR(160),""))),0)),0) * IFERROR(VALUE(TRIM(SUBSTITUTE($Z46,CHAR(160),""))),0))))</f>
        <v/>
      </c>
      <c r="AX46" s="67" t="str" cm="1">
        <f t="array" ref="AX46">IF($Z46="","",IF(IFERROR(_xlfn.IFS($AQ46="Devis 1",IFERROR(VALUE(TRIM(SUBSTITUTE(AJ46,CHAR(160),""))),0),$AQ46="Devis 2",IFERROR(VALUE(TRIM(SUBSTITUTE(AM46,CHAR(160),""))),0),$AQ46="Devis 3",IFERROR(VALUE(TRIM(SUBSTITUTE(AP46,CHAR(160),""))),0)),0)*IFERROR(VALUE(TRIM(SUBSTITUTE($Z46,CHAR(160),""))),0)=0,"",IFERROR(_xlfn.IFS($AQ46="Devis 1",IFERROR(VALUE(TRIM(SUBSTITUTE(AJ46,CHAR(160),""))),0),$AQ46="Devis 2",IFERROR(VALUE(TRIM(SUBSTITUTE(AM46,CHAR(160),""))),0),$AQ46="Devis 3",IFERROR(VALUE(TRIM(SUBSTITUTE(AP46,CHAR(160),""))),0)),0)*IFERROR(VALUE(TRIM(SUBSTITUTE($Z46,CHAR(160),""))),0)))</f>
        <v/>
      </c>
      <c r="AY46" s="488"/>
      <c r="AZ46" s="10" t="str" cm="1">
        <f t="array" ref="AZ46">IF(OR(AX46="",AU46="",AV46="",AS46="",AW46="",AT46=""),"",_xlfn.IFS((IFERROR(VALUE(TRIM(SUBSTITUTE(AX46,CHAR(160),""))),0))&gt;(IFERROR(VALUE(TRIM(SUBSTITUTE(AU46,CHAR(160),""))),0)),"KO : Le montant retenu TTC est supérieur au montant raisonnable TTC. Merci de revoir la ligne de dépense ou plafonner son montant.",(IFERROR(VALUE(TRIM(SUBSTITUTE(AV46,CHAR(160),""))),0))&gt;(IFERROR(VALUE(TRIM(SUBSTITUTE(AS46,CHAR(160),""))),0)),"Attention : Le montant retenu HT est supérieur au montant HT raisonnable. Merci de revoir la ligne de dépense, plafonner son montant, ou justifier la reventillation HT / TVA.",(IFERROR(VALUE(TRIM(SUBSTITUTE(AW46,CHAR(160),""))),0))&gt;(IFERROR(VALUE(TRIM(SUBSTITUTE(AT46,CHAR(160),""))),0)),"Attention : Le montant TVA retenu est supérieur au montant TVA raisonnable. Merci de revoir la ligne de dépense, plafonner son montant, ou justifier la reventillation HT / TVA.",(IFERROR(VALUE(TRIM(SUBSTITUTE(AX46,CHAR(160),""))),0))=0,"",(IFERROR(VALUE(TRIM(SUBSTITUTE(AU46,CHAR(160),""))),0))=(IFERROR(VALUE(TRIM(SUBSTITUTE(AX46,CHAR(160),""))),0)),"OK",(IFERROR(VALUE(TRIM(SUBSTITUTE(AU46,CHAR(160),""))),0))&gt;(IFERROR(VALUE(TRIM(SUBSTITUTE(AX46,CHAR(160),""))),0))," OK : Montant instruit inférieur au montant raisonnable.",TRUE,""))</f>
        <v/>
      </c>
      <c r="BA46" s="160" t="str" cm="1">
        <f t="array" ref="BA46">IF(OR(AX46="",W46="",AV46="",U46="",AW46="",V46=""),"",_xlfn.IFS((IFERROR(VALUE(TRIM(SUBSTITUTE(AX46,CHAR(160),""))),0))&gt;(IFERROR(VALUE(TRIM(SUBSTITUTE(W46,CHAR(160),""))),0)),"KO : Le montant retenu TTC est supérieur au montant présenté TTC. Merci de revoir la ligne de dépense ou plafonner son montant.",(IFERROR(VALUE(TRIM(SUBSTITUTE(AV46,CHAR(160),""))),0))&gt;(IFERROR(VALUE(TRIM(SUBSTITUTE(U46,CHAR(160),""))),0)),"Attention : Le montant retenu HT est supérieur au montant HT présenté. Merci de revoir la ligne de dépense,plafonner son montant,ou justifier la reventillation HT/TVA.",(IFERROR(VALUE(TRIM(SUBSTITUTE(AW46,CHAR(160),""))),0))&gt;(IFERROR(VALUE(TRIM(SUBSTITUTE(V46,CHAR(160),""))),0)),"Attention : Le montant TVA retenu est supérieur au montant TVA présenté. Merci de revoir la ligne de dépense,plafonner son montant,ou justifier la reventillation HT/TVA.",(IFERROR(VALUE(TRIM(SUBSTITUTE(AX46,CHAR(160),""))),0))=0,"Attention : montant présenté entièrement écarté",(IFERROR(VALUE(TRIM(SUBSTITUTE(W46,CHAR(160),""))),0))=0,"",(IFERROR(VALUE(TRIM(SUBSTITUTE(AX46,CHAR(160),""))),0))=(IFERROR(VALUE(TRIM(SUBSTITUTE(W46,CHAR(160),""))),0)),"OK",(IFERROR(VALUE(TRIM(SUBSTITUTE(AX46,CHAR(160),""))),0))&lt;(IFERROR(VALUE(TRIM(SUBSTITUTE(W46,CHAR(160),""))),0)),"Attention : montant présenté partiellement écarté",TRUE,""))</f>
        <v/>
      </c>
      <c r="BB46" s="45" t="str">
        <f t="shared" si="45"/>
        <v/>
      </c>
      <c r="BC46" s="45" t="str">
        <f t="shared" si="46"/>
        <v/>
      </c>
      <c r="BD46" s="15" t="str">
        <f t="shared" si="47"/>
        <v/>
      </c>
    </row>
    <row r="47" spans="1:56" ht="15" customHeight="1">
      <c r="A47" s="64">
        <v>38</v>
      </c>
      <c r="B47" s="4"/>
      <c r="C47" s="8"/>
      <c r="D47" s="4"/>
      <c r="E47" s="4"/>
      <c r="F47" s="4"/>
      <c r="G47" s="4"/>
      <c r="H47" s="12"/>
      <c r="I47" s="4"/>
      <c r="J47" s="111"/>
      <c r="K47" s="117"/>
      <c r="L47" s="5"/>
      <c r="M47" s="36" t="str">
        <f t="shared" si="30"/>
        <v/>
      </c>
      <c r="N47" s="6"/>
      <c r="O47" s="5"/>
      <c r="P47" s="36" t="str">
        <f t="shared" si="31"/>
        <v/>
      </c>
      <c r="Q47" s="7"/>
      <c r="R47" s="5"/>
      <c r="S47" s="118" t="str">
        <f t="shared" si="32"/>
        <v/>
      </c>
      <c r="T47" s="127"/>
      <c r="U47" s="126" t="str" cm="1">
        <f t="array" ref="U47">IF((_xlfn.IFS(TRIM(SUBSTITUTE(T47,CHAR(160),""))="Devis 1",IFERROR(VALUE(TRIM(SUBSTITUTE(K47,CHAR(160),""))),0),TRIM(SUBSTITUTE(T47,CHAR(160),""))="Devis 2",IFERROR(VALUE(TRIM(SUBSTITUTE(N47,CHAR(160),""))),0),TRIM(SUBSTITUTE(T47,CHAR(160),""))="Devis 3",IFERROR(VALUE(TRIM(SUBSTITUTE(Q47,CHAR(160),""))),0),TRUE,0)*IFERROR(VALUE(TRIM(SUBSTITUTE(C47,CHAR(160),""))),0))=0,"",_xlfn.IFS(TRIM(SUBSTITUTE(T47,CHAR(160),""))="Devis 1",IFERROR(VALUE(TRIM(SUBSTITUTE(K47,CHAR(160),""))),0),TRIM(SUBSTITUTE(T47,CHAR(160),""))="Devis 2",IFERROR(VALUE(TRIM(SUBSTITUTE(N47,CHAR(160),""))),0),TRIM(SUBSTITUTE(T47,CHAR(160),""))="Devis 3",IFERROR(VALUE(TRIM(SUBSTITUTE(Q47,CHAR(160),""))),0),TRUE,0)*IFERROR(VALUE(TRIM(SUBSTITUTE(C47,CHAR(160),""))),0))</f>
        <v/>
      </c>
      <c r="V47" s="66" t="str" cm="1">
        <f t="array" ref="V47">IF(_xlfn.IFS(TRIM(SUBSTITUTE(T47,CHAR(160),""))="Devis 1",IFERROR(VALUE(TRIM(SUBSTITUTE(L47,CHAR(160),""))),0),TRIM(SUBSTITUTE(T47,CHAR(160),""))="Devis 2",IFERROR(VALUE(TRIM(SUBSTITUTE(O47,CHAR(160),""))),0),TRIM(SUBSTITUTE(T47,CHAR(160),""))="Devis 3",IFERROR(VALUE(TRIM(SUBSTITUTE(R47,CHAR(160),""))),0),TRUE,0)*IFERROR(VALUE(TRIM(SUBSTITUTE(C47,CHAR(160),""))),0)=0,IF(U47&lt;&gt;"",0,""),_xlfn.IFS(TRIM(SUBSTITUTE(T47,CHAR(160),""))="Devis 1",IFERROR(VALUE(TRIM(SUBSTITUTE(L47,CHAR(160),""))),0),TRIM(SUBSTITUTE(T47,CHAR(160),""))="Devis 2",IFERROR(VALUE(TRIM(SUBSTITUTE(O47,CHAR(160),""))),0),TRIM(SUBSTITUTE(T47,CHAR(160),""))="Devis 3",IFERROR(VALUE(TRIM(SUBSTITUTE(R47,CHAR(160),""))),0),TRUE,0)*IFERROR(VALUE(TRIM(SUBSTITUTE(C47,CHAR(160),""))),0))</f>
        <v/>
      </c>
      <c r="W47" s="129" t="str">
        <f t="shared" si="33"/>
        <v/>
      </c>
      <c r="X47" s="130"/>
      <c r="Y47" s="37" t="str">
        <f t="shared" si="48"/>
        <v/>
      </c>
      <c r="Z47" s="38" t="str">
        <f t="shared" si="58"/>
        <v/>
      </c>
      <c r="AA47" s="11" t="str">
        <f t="shared" si="49"/>
        <v/>
      </c>
      <c r="AB47" s="11" t="str">
        <f t="shared" si="50"/>
        <v/>
      </c>
      <c r="AC47" s="11" t="str">
        <f t="shared" si="51"/>
        <v/>
      </c>
      <c r="AD47" s="11" t="str">
        <f t="shared" si="52"/>
        <v/>
      </c>
      <c r="AE47" s="39" t="str">
        <f t="shared" si="53"/>
        <v/>
      </c>
      <c r="AF47" s="11" t="str">
        <f t="shared" si="54"/>
        <v/>
      </c>
      <c r="AG47" s="40" t="str">
        <f t="shared" si="55"/>
        <v/>
      </c>
      <c r="AH47" s="41" t="str">
        <f t="shared" si="56"/>
        <v/>
      </c>
      <c r="AI47" s="14" t="str">
        <f t="shared" si="57"/>
        <v/>
      </c>
      <c r="AJ47" s="36" t="str">
        <f t="shared" si="34"/>
        <v/>
      </c>
      <c r="AK47" s="42" t="str">
        <f t="shared" si="35"/>
        <v/>
      </c>
      <c r="AL47" s="14" t="str">
        <f t="shared" si="36"/>
        <v/>
      </c>
      <c r="AM47" s="36" t="str">
        <f t="shared" si="37"/>
        <v/>
      </c>
      <c r="AN47" s="43" t="str">
        <f t="shared" si="38"/>
        <v/>
      </c>
      <c r="AO47" s="14" t="str">
        <f t="shared" si="39"/>
        <v/>
      </c>
      <c r="AP47" s="44" t="str">
        <f t="shared" si="40"/>
        <v/>
      </c>
      <c r="AQ47" s="37" t="str">
        <f t="shared" si="41"/>
        <v/>
      </c>
      <c r="AR47" s="487"/>
      <c r="AS47" s="45" t="str">
        <f t="shared" si="42"/>
        <v/>
      </c>
      <c r="AT47" s="45" t="str">
        <f t="shared" si="43"/>
        <v/>
      </c>
      <c r="AU47" s="45" t="str">
        <f t="shared" si="44"/>
        <v/>
      </c>
      <c r="AV47" s="67" t="str" cm="1">
        <f t="array" ref="AV47">IF($Z47="","",IF((IFERROR(_xlfn.IFS($AQ47="Devis 1",(IFERROR(VALUE(TRIM(SUBSTITUTE(AH47,CHAR(160),""))),0)),$AQ47="Devis 2",(IFERROR(VALUE(TRIM(SUBSTITUTE(AK47,CHAR(160),""))),0)),$AQ47="Devis 3",(IFERROR(VALUE(TRIM(SUBSTITUTE(AN47,CHAR(160),""))),0))),0))*(IFERROR(VALUE(TRIM(SUBSTITUTE($Z47,CHAR(160),""))),0))=0,"",(IFERROR(_xlfn.IFS($AQ47="Devis 1",(IFERROR(VALUE(TRIM(SUBSTITUTE(AH47,CHAR(160),""))),0)),$AQ47="Devis 2",(IFERROR(VALUE(TRIM(SUBSTITUTE(AK47,CHAR(160),""))),0)),$AQ47="Devis 3",(IFERROR(VALUE(TRIM(SUBSTITUTE(AN47,CHAR(160),""))),0))),0))*(IFERROR(VALUE(TRIM(SUBSTITUTE($Z47,CHAR(160),""))),0))))</f>
        <v/>
      </c>
      <c r="AW47" s="67" t="str" cm="1">
        <f t="array" ref="AW47">IF($Z47="","",IF((IFERROR(_xlfn.IFS(TRIM(SUBSTITUTE($AQ47,CHAR(160),""))="Devis 1", IFERROR(VALUE(TRIM(SUBSTITUTE(AI47,CHAR(160),""))),0),TRIM(SUBSTITUTE($AQ47,CHAR(160),""))="Devis 2", IFERROR(VALUE(TRIM(SUBSTITUTE(AL47,CHAR(160),""))),0),TRIM(SUBSTITUTE($AQ47,CHAR(160),""))="Devis 3", IFERROR(VALUE(TRIM(SUBSTITUTE(AO47,CHAR(160),""))),0)),0) * IFERROR(VALUE(TRIM(SUBSTITUTE($Z47,CHAR(160),""))),0)) = 0,IF(AV47&lt;&gt;"",0,""),(IFERROR(_xlfn.IFS(TRIM(SUBSTITUTE($AQ47,CHAR(160),""))="Devis 1", IFERROR(VALUE(TRIM(SUBSTITUTE(AI47,CHAR(160),""))),0),TRIM(SUBSTITUTE($AQ47,CHAR(160),""))="Devis 2", IFERROR(VALUE(TRIM(SUBSTITUTE(AL47,CHAR(160),""))),0),TRIM(SUBSTITUTE($AQ47,CHAR(160),""))="Devis 3", IFERROR(VALUE(TRIM(SUBSTITUTE(AO47,CHAR(160),""))),0)),0) * IFERROR(VALUE(TRIM(SUBSTITUTE($Z47,CHAR(160),""))),0))))</f>
        <v/>
      </c>
      <c r="AX47" s="67" t="str" cm="1">
        <f t="array" ref="AX47">IF($Z47="","",IF(IFERROR(_xlfn.IFS($AQ47="Devis 1",IFERROR(VALUE(TRIM(SUBSTITUTE(AJ47,CHAR(160),""))),0),$AQ47="Devis 2",IFERROR(VALUE(TRIM(SUBSTITUTE(AM47,CHAR(160),""))),0),$AQ47="Devis 3",IFERROR(VALUE(TRIM(SUBSTITUTE(AP47,CHAR(160),""))),0)),0)*IFERROR(VALUE(TRIM(SUBSTITUTE($Z47,CHAR(160),""))),0)=0,"",IFERROR(_xlfn.IFS($AQ47="Devis 1",IFERROR(VALUE(TRIM(SUBSTITUTE(AJ47,CHAR(160),""))),0),$AQ47="Devis 2",IFERROR(VALUE(TRIM(SUBSTITUTE(AM47,CHAR(160),""))),0),$AQ47="Devis 3",IFERROR(VALUE(TRIM(SUBSTITUTE(AP47,CHAR(160),""))),0)),0)*IFERROR(VALUE(TRIM(SUBSTITUTE($Z47,CHAR(160),""))),0)))</f>
        <v/>
      </c>
      <c r="AY47" s="488"/>
      <c r="AZ47" s="10" t="str" cm="1">
        <f t="array" ref="AZ47">IF(OR(AX47="",AU47="",AV47="",AS47="",AW47="",AT47=""),"",_xlfn.IFS((IFERROR(VALUE(TRIM(SUBSTITUTE(AX47,CHAR(160),""))),0))&gt;(IFERROR(VALUE(TRIM(SUBSTITUTE(AU47,CHAR(160),""))),0)),"KO : Le montant retenu TTC est supérieur au montant raisonnable TTC. Merci de revoir la ligne de dépense ou plafonner son montant.",(IFERROR(VALUE(TRIM(SUBSTITUTE(AV47,CHAR(160),""))),0))&gt;(IFERROR(VALUE(TRIM(SUBSTITUTE(AS47,CHAR(160),""))),0)),"Attention : Le montant retenu HT est supérieur au montant HT raisonnable. Merci de revoir la ligne de dépense, plafonner son montant, ou justifier la reventillation HT / TVA.",(IFERROR(VALUE(TRIM(SUBSTITUTE(AW47,CHAR(160),""))),0))&gt;(IFERROR(VALUE(TRIM(SUBSTITUTE(AT47,CHAR(160),""))),0)),"Attention : Le montant TVA retenu est supérieur au montant TVA raisonnable. Merci de revoir la ligne de dépense, plafonner son montant, ou justifier la reventillation HT / TVA.",(IFERROR(VALUE(TRIM(SUBSTITUTE(AX47,CHAR(160),""))),0))=0,"",(IFERROR(VALUE(TRIM(SUBSTITUTE(AU47,CHAR(160),""))),0))=(IFERROR(VALUE(TRIM(SUBSTITUTE(AX47,CHAR(160),""))),0)),"OK",(IFERROR(VALUE(TRIM(SUBSTITUTE(AU47,CHAR(160),""))),0))&gt;(IFERROR(VALUE(TRIM(SUBSTITUTE(AX47,CHAR(160),""))),0))," OK : Montant instruit inférieur au montant raisonnable.",TRUE,""))</f>
        <v/>
      </c>
      <c r="BA47" s="160" t="str" cm="1">
        <f t="array" ref="BA47">IF(OR(AX47="",W47="",AV47="",U47="",AW47="",V47=""),"",_xlfn.IFS((IFERROR(VALUE(TRIM(SUBSTITUTE(AX47,CHAR(160),""))),0))&gt;(IFERROR(VALUE(TRIM(SUBSTITUTE(W47,CHAR(160),""))),0)),"KO : Le montant retenu TTC est supérieur au montant présenté TTC. Merci de revoir la ligne de dépense ou plafonner son montant.",(IFERROR(VALUE(TRIM(SUBSTITUTE(AV47,CHAR(160),""))),0))&gt;(IFERROR(VALUE(TRIM(SUBSTITUTE(U47,CHAR(160),""))),0)),"Attention : Le montant retenu HT est supérieur au montant HT présenté. Merci de revoir la ligne de dépense,plafonner son montant,ou justifier la reventillation HT/TVA.",(IFERROR(VALUE(TRIM(SUBSTITUTE(AW47,CHAR(160),""))),0))&gt;(IFERROR(VALUE(TRIM(SUBSTITUTE(V47,CHAR(160),""))),0)),"Attention : Le montant TVA retenu est supérieur au montant TVA présenté. Merci de revoir la ligne de dépense,plafonner son montant,ou justifier la reventillation HT/TVA.",(IFERROR(VALUE(TRIM(SUBSTITUTE(AX47,CHAR(160),""))),0))=0,"Attention : montant présenté entièrement écarté",(IFERROR(VALUE(TRIM(SUBSTITUTE(W47,CHAR(160),""))),0))=0,"",(IFERROR(VALUE(TRIM(SUBSTITUTE(AX47,CHAR(160),""))),0))=(IFERROR(VALUE(TRIM(SUBSTITUTE(W47,CHAR(160),""))),0)),"OK",(IFERROR(VALUE(TRIM(SUBSTITUTE(AX47,CHAR(160),""))),0))&lt;(IFERROR(VALUE(TRIM(SUBSTITUTE(W47,CHAR(160),""))),0)),"Attention : montant présenté partiellement écarté",TRUE,""))</f>
        <v/>
      </c>
      <c r="BB47" s="45" t="str">
        <f t="shared" si="45"/>
        <v/>
      </c>
      <c r="BC47" s="45" t="str">
        <f t="shared" si="46"/>
        <v/>
      </c>
      <c r="BD47" s="15" t="str">
        <f t="shared" si="47"/>
        <v/>
      </c>
    </row>
    <row r="48" spans="1:56" ht="15" customHeight="1">
      <c r="A48" s="64">
        <v>39</v>
      </c>
      <c r="B48" s="4"/>
      <c r="C48" s="8"/>
      <c r="D48" s="4"/>
      <c r="E48" s="4"/>
      <c r="F48" s="4"/>
      <c r="G48" s="4"/>
      <c r="H48" s="12"/>
      <c r="I48" s="4"/>
      <c r="J48" s="111"/>
      <c r="K48" s="117"/>
      <c r="L48" s="5"/>
      <c r="M48" s="36" t="str">
        <f t="shared" si="30"/>
        <v/>
      </c>
      <c r="N48" s="6"/>
      <c r="O48" s="5"/>
      <c r="P48" s="36" t="str">
        <f t="shared" si="31"/>
        <v/>
      </c>
      <c r="Q48" s="7"/>
      <c r="R48" s="5"/>
      <c r="S48" s="118" t="str">
        <f t="shared" si="32"/>
        <v/>
      </c>
      <c r="T48" s="127"/>
      <c r="U48" s="126" t="str" cm="1">
        <f t="array" ref="U48">IF((_xlfn.IFS(TRIM(SUBSTITUTE(T48,CHAR(160),""))="Devis 1",IFERROR(VALUE(TRIM(SUBSTITUTE(K48,CHAR(160),""))),0),TRIM(SUBSTITUTE(T48,CHAR(160),""))="Devis 2",IFERROR(VALUE(TRIM(SUBSTITUTE(N48,CHAR(160),""))),0),TRIM(SUBSTITUTE(T48,CHAR(160),""))="Devis 3",IFERROR(VALUE(TRIM(SUBSTITUTE(Q48,CHAR(160),""))),0),TRUE,0)*IFERROR(VALUE(TRIM(SUBSTITUTE(C48,CHAR(160),""))),0))=0,"",_xlfn.IFS(TRIM(SUBSTITUTE(T48,CHAR(160),""))="Devis 1",IFERROR(VALUE(TRIM(SUBSTITUTE(K48,CHAR(160),""))),0),TRIM(SUBSTITUTE(T48,CHAR(160),""))="Devis 2",IFERROR(VALUE(TRIM(SUBSTITUTE(N48,CHAR(160),""))),0),TRIM(SUBSTITUTE(T48,CHAR(160),""))="Devis 3",IFERROR(VALUE(TRIM(SUBSTITUTE(Q48,CHAR(160),""))),0),TRUE,0)*IFERROR(VALUE(TRIM(SUBSTITUTE(C48,CHAR(160),""))),0))</f>
        <v/>
      </c>
      <c r="V48" s="66" t="str" cm="1">
        <f t="array" ref="V48">IF(_xlfn.IFS(TRIM(SUBSTITUTE(T48,CHAR(160),""))="Devis 1",IFERROR(VALUE(TRIM(SUBSTITUTE(L48,CHAR(160),""))),0),TRIM(SUBSTITUTE(T48,CHAR(160),""))="Devis 2",IFERROR(VALUE(TRIM(SUBSTITUTE(O48,CHAR(160),""))),0),TRIM(SUBSTITUTE(T48,CHAR(160),""))="Devis 3",IFERROR(VALUE(TRIM(SUBSTITUTE(R48,CHAR(160),""))),0),TRUE,0)*IFERROR(VALUE(TRIM(SUBSTITUTE(C48,CHAR(160),""))),0)=0,IF(U48&lt;&gt;"",0,""),_xlfn.IFS(TRIM(SUBSTITUTE(T48,CHAR(160),""))="Devis 1",IFERROR(VALUE(TRIM(SUBSTITUTE(L48,CHAR(160),""))),0),TRIM(SUBSTITUTE(T48,CHAR(160),""))="Devis 2",IFERROR(VALUE(TRIM(SUBSTITUTE(O48,CHAR(160),""))),0),TRIM(SUBSTITUTE(T48,CHAR(160),""))="Devis 3",IFERROR(VALUE(TRIM(SUBSTITUTE(R48,CHAR(160),""))),0),TRUE,0)*IFERROR(VALUE(TRIM(SUBSTITUTE(C48,CHAR(160),""))),0))</f>
        <v/>
      </c>
      <c r="W48" s="129" t="str">
        <f t="shared" si="33"/>
        <v/>
      </c>
      <c r="X48" s="130"/>
      <c r="Y48" s="37" t="str">
        <f t="shared" si="48"/>
        <v/>
      </c>
      <c r="Z48" s="38" t="str">
        <f t="shared" si="58"/>
        <v/>
      </c>
      <c r="AA48" s="11" t="str">
        <f t="shared" si="49"/>
        <v/>
      </c>
      <c r="AB48" s="11" t="str">
        <f t="shared" si="50"/>
        <v/>
      </c>
      <c r="AC48" s="11" t="str">
        <f t="shared" si="51"/>
        <v/>
      </c>
      <c r="AD48" s="11" t="str">
        <f t="shared" si="52"/>
        <v/>
      </c>
      <c r="AE48" s="39" t="str">
        <f t="shared" si="53"/>
        <v/>
      </c>
      <c r="AF48" s="11" t="str">
        <f t="shared" si="54"/>
        <v/>
      </c>
      <c r="AG48" s="40" t="str">
        <f t="shared" si="55"/>
        <v/>
      </c>
      <c r="AH48" s="41" t="str">
        <f t="shared" si="56"/>
        <v/>
      </c>
      <c r="AI48" s="14" t="str">
        <f t="shared" si="57"/>
        <v/>
      </c>
      <c r="AJ48" s="36" t="str">
        <f t="shared" si="34"/>
        <v/>
      </c>
      <c r="AK48" s="42" t="str">
        <f t="shared" si="35"/>
        <v/>
      </c>
      <c r="AL48" s="14" t="str">
        <f t="shared" si="36"/>
        <v/>
      </c>
      <c r="AM48" s="36" t="str">
        <f t="shared" si="37"/>
        <v/>
      </c>
      <c r="AN48" s="43" t="str">
        <f t="shared" si="38"/>
        <v/>
      </c>
      <c r="AO48" s="14" t="str">
        <f t="shared" si="39"/>
        <v/>
      </c>
      <c r="AP48" s="44" t="str">
        <f t="shared" si="40"/>
        <v/>
      </c>
      <c r="AQ48" s="37" t="str">
        <f t="shared" si="41"/>
        <v/>
      </c>
      <c r="AR48" s="487"/>
      <c r="AS48" s="45" t="str">
        <f t="shared" si="42"/>
        <v/>
      </c>
      <c r="AT48" s="45" t="str">
        <f t="shared" si="43"/>
        <v/>
      </c>
      <c r="AU48" s="45" t="str">
        <f t="shared" si="44"/>
        <v/>
      </c>
      <c r="AV48" s="67" t="str" cm="1">
        <f t="array" ref="AV48">IF($Z48="","",IF((IFERROR(_xlfn.IFS($AQ48="Devis 1",(IFERROR(VALUE(TRIM(SUBSTITUTE(AH48,CHAR(160),""))),0)),$AQ48="Devis 2",(IFERROR(VALUE(TRIM(SUBSTITUTE(AK48,CHAR(160),""))),0)),$AQ48="Devis 3",(IFERROR(VALUE(TRIM(SUBSTITUTE(AN48,CHAR(160),""))),0))),0))*(IFERROR(VALUE(TRIM(SUBSTITUTE($Z48,CHAR(160),""))),0))=0,"",(IFERROR(_xlfn.IFS($AQ48="Devis 1",(IFERROR(VALUE(TRIM(SUBSTITUTE(AH48,CHAR(160),""))),0)),$AQ48="Devis 2",(IFERROR(VALUE(TRIM(SUBSTITUTE(AK48,CHAR(160),""))),0)),$AQ48="Devis 3",(IFERROR(VALUE(TRIM(SUBSTITUTE(AN48,CHAR(160),""))),0))),0))*(IFERROR(VALUE(TRIM(SUBSTITUTE($Z48,CHAR(160),""))),0))))</f>
        <v/>
      </c>
      <c r="AW48" s="67" t="str" cm="1">
        <f t="array" ref="AW48">IF($Z48="","",IF((IFERROR(_xlfn.IFS(TRIM(SUBSTITUTE($AQ48,CHAR(160),""))="Devis 1", IFERROR(VALUE(TRIM(SUBSTITUTE(AI48,CHAR(160),""))),0),TRIM(SUBSTITUTE($AQ48,CHAR(160),""))="Devis 2", IFERROR(VALUE(TRIM(SUBSTITUTE(AL48,CHAR(160),""))),0),TRIM(SUBSTITUTE($AQ48,CHAR(160),""))="Devis 3", IFERROR(VALUE(TRIM(SUBSTITUTE(AO48,CHAR(160),""))),0)),0) * IFERROR(VALUE(TRIM(SUBSTITUTE($Z48,CHAR(160),""))),0)) = 0,IF(AV48&lt;&gt;"",0,""),(IFERROR(_xlfn.IFS(TRIM(SUBSTITUTE($AQ48,CHAR(160),""))="Devis 1", IFERROR(VALUE(TRIM(SUBSTITUTE(AI48,CHAR(160),""))),0),TRIM(SUBSTITUTE($AQ48,CHAR(160),""))="Devis 2", IFERROR(VALUE(TRIM(SUBSTITUTE(AL48,CHAR(160),""))),0),TRIM(SUBSTITUTE($AQ48,CHAR(160),""))="Devis 3", IFERROR(VALUE(TRIM(SUBSTITUTE(AO48,CHAR(160),""))),0)),0) * IFERROR(VALUE(TRIM(SUBSTITUTE($Z48,CHAR(160),""))),0))))</f>
        <v/>
      </c>
      <c r="AX48" s="67" t="str" cm="1">
        <f t="array" ref="AX48">IF($Z48="","",IF(IFERROR(_xlfn.IFS($AQ48="Devis 1",IFERROR(VALUE(TRIM(SUBSTITUTE(AJ48,CHAR(160),""))),0),$AQ48="Devis 2",IFERROR(VALUE(TRIM(SUBSTITUTE(AM48,CHAR(160),""))),0),$AQ48="Devis 3",IFERROR(VALUE(TRIM(SUBSTITUTE(AP48,CHAR(160),""))),0)),0)*IFERROR(VALUE(TRIM(SUBSTITUTE($Z48,CHAR(160),""))),0)=0,"",IFERROR(_xlfn.IFS($AQ48="Devis 1",IFERROR(VALUE(TRIM(SUBSTITUTE(AJ48,CHAR(160),""))),0),$AQ48="Devis 2",IFERROR(VALUE(TRIM(SUBSTITUTE(AM48,CHAR(160),""))),0),$AQ48="Devis 3",IFERROR(VALUE(TRIM(SUBSTITUTE(AP48,CHAR(160),""))),0)),0)*IFERROR(VALUE(TRIM(SUBSTITUTE($Z48,CHAR(160),""))),0)))</f>
        <v/>
      </c>
      <c r="AY48" s="488"/>
      <c r="AZ48" s="10" t="str" cm="1">
        <f t="array" ref="AZ48">IF(OR(AX48="",AU48="",AV48="",AS48="",AW48="",AT48=""),"",_xlfn.IFS((IFERROR(VALUE(TRIM(SUBSTITUTE(AX48,CHAR(160),""))),0))&gt;(IFERROR(VALUE(TRIM(SUBSTITUTE(AU48,CHAR(160),""))),0)),"KO : Le montant retenu TTC est supérieur au montant raisonnable TTC. Merci de revoir la ligne de dépense ou plafonner son montant.",(IFERROR(VALUE(TRIM(SUBSTITUTE(AV48,CHAR(160),""))),0))&gt;(IFERROR(VALUE(TRIM(SUBSTITUTE(AS48,CHAR(160),""))),0)),"Attention : Le montant retenu HT est supérieur au montant HT raisonnable. Merci de revoir la ligne de dépense, plafonner son montant, ou justifier la reventillation HT / TVA.",(IFERROR(VALUE(TRIM(SUBSTITUTE(AW48,CHAR(160),""))),0))&gt;(IFERROR(VALUE(TRIM(SUBSTITUTE(AT48,CHAR(160),""))),0)),"Attention : Le montant TVA retenu est supérieur au montant TVA raisonnable. Merci de revoir la ligne de dépense, plafonner son montant, ou justifier la reventillation HT / TVA.",(IFERROR(VALUE(TRIM(SUBSTITUTE(AX48,CHAR(160),""))),0))=0,"",(IFERROR(VALUE(TRIM(SUBSTITUTE(AU48,CHAR(160),""))),0))=(IFERROR(VALUE(TRIM(SUBSTITUTE(AX48,CHAR(160),""))),0)),"OK",(IFERROR(VALUE(TRIM(SUBSTITUTE(AU48,CHAR(160),""))),0))&gt;(IFERROR(VALUE(TRIM(SUBSTITUTE(AX48,CHAR(160),""))),0))," OK : Montant instruit inférieur au montant raisonnable.",TRUE,""))</f>
        <v/>
      </c>
      <c r="BA48" s="160" t="str" cm="1">
        <f t="array" ref="BA48">IF(OR(AX48="",W48="",AV48="",U48="",AW48="",V48=""),"",_xlfn.IFS((IFERROR(VALUE(TRIM(SUBSTITUTE(AX48,CHAR(160),""))),0))&gt;(IFERROR(VALUE(TRIM(SUBSTITUTE(W48,CHAR(160),""))),0)),"KO : Le montant retenu TTC est supérieur au montant présenté TTC. Merci de revoir la ligne de dépense ou plafonner son montant.",(IFERROR(VALUE(TRIM(SUBSTITUTE(AV48,CHAR(160),""))),0))&gt;(IFERROR(VALUE(TRIM(SUBSTITUTE(U48,CHAR(160),""))),0)),"Attention : Le montant retenu HT est supérieur au montant HT présenté. Merci de revoir la ligne de dépense,plafonner son montant,ou justifier la reventillation HT/TVA.",(IFERROR(VALUE(TRIM(SUBSTITUTE(AW48,CHAR(160),""))),0))&gt;(IFERROR(VALUE(TRIM(SUBSTITUTE(V48,CHAR(160),""))),0)),"Attention : Le montant TVA retenu est supérieur au montant TVA présenté. Merci de revoir la ligne de dépense,plafonner son montant,ou justifier la reventillation HT/TVA.",(IFERROR(VALUE(TRIM(SUBSTITUTE(AX48,CHAR(160),""))),0))=0,"Attention : montant présenté entièrement écarté",(IFERROR(VALUE(TRIM(SUBSTITUTE(W48,CHAR(160),""))),0))=0,"",(IFERROR(VALUE(TRIM(SUBSTITUTE(AX48,CHAR(160),""))),0))=(IFERROR(VALUE(TRIM(SUBSTITUTE(W48,CHAR(160),""))),0)),"OK",(IFERROR(VALUE(TRIM(SUBSTITUTE(AX48,CHAR(160),""))),0))&lt;(IFERROR(VALUE(TRIM(SUBSTITUTE(W48,CHAR(160),""))),0)),"Attention : montant présenté partiellement écarté",TRUE,""))</f>
        <v/>
      </c>
      <c r="BB48" s="45" t="str">
        <f t="shared" si="45"/>
        <v/>
      </c>
      <c r="BC48" s="45" t="str">
        <f t="shared" si="46"/>
        <v/>
      </c>
      <c r="BD48" s="15" t="str">
        <f t="shared" si="47"/>
        <v/>
      </c>
    </row>
    <row r="49" spans="1:56" ht="15" customHeight="1">
      <c r="A49" s="64">
        <v>40</v>
      </c>
      <c r="B49" s="4"/>
      <c r="C49" s="8"/>
      <c r="D49" s="4"/>
      <c r="E49" s="4"/>
      <c r="F49" s="4"/>
      <c r="G49" s="4"/>
      <c r="H49" s="12"/>
      <c r="I49" s="4"/>
      <c r="J49" s="111"/>
      <c r="K49" s="117"/>
      <c r="L49" s="5"/>
      <c r="M49" s="36" t="str">
        <f t="shared" si="30"/>
        <v/>
      </c>
      <c r="N49" s="6"/>
      <c r="O49" s="5"/>
      <c r="P49" s="36" t="str">
        <f t="shared" si="31"/>
        <v/>
      </c>
      <c r="Q49" s="7"/>
      <c r="R49" s="5"/>
      <c r="S49" s="118" t="str">
        <f t="shared" si="32"/>
        <v/>
      </c>
      <c r="T49" s="127"/>
      <c r="U49" s="126" t="str" cm="1">
        <f t="array" ref="U49">IF((_xlfn.IFS(TRIM(SUBSTITUTE(T49,CHAR(160),""))="Devis 1",IFERROR(VALUE(TRIM(SUBSTITUTE(K49,CHAR(160),""))),0),TRIM(SUBSTITUTE(T49,CHAR(160),""))="Devis 2",IFERROR(VALUE(TRIM(SUBSTITUTE(N49,CHAR(160),""))),0),TRIM(SUBSTITUTE(T49,CHAR(160),""))="Devis 3",IFERROR(VALUE(TRIM(SUBSTITUTE(Q49,CHAR(160),""))),0),TRUE,0)*IFERROR(VALUE(TRIM(SUBSTITUTE(C49,CHAR(160),""))),0))=0,"",_xlfn.IFS(TRIM(SUBSTITUTE(T49,CHAR(160),""))="Devis 1",IFERROR(VALUE(TRIM(SUBSTITUTE(K49,CHAR(160),""))),0),TRIM(SUBSTITUTE(T49,CHAR(160),""))="Devis 2",IFERROR(VALUE(TRIM(SUBSTITUTE(N49,CHAR(160),""))),0),TRIM(SUBSTITUTE(T49,CHAR(160),""))="Devis 3",IFERROR(VALUE(TRIM(SUBSTITUTE(Q49,CHAR(160),""))),0),TRUE,0)*IFERROR(VALUE(TRIM(SUBSTITUTE(C49,CHAR(160),""))),0))</f>
        <v/>
      </c>
      <c r="V49" s="66" t="str" cm="1">
        <f t="array" ref="V49">IF(_xlfn.IFS(TRIM(SUBSTITUTE(T49,CHAR(160),""))="Devis 1",IFERROR(VALUE(TRIM(SUBSTITUTE(L49,CHAR(160),""))),0),TRIM(SUBSTITUTE(T49,CHAR(160),""))="Devis 2",IFERROR(VALUE(TRIM(SUBSTITUTE(O49,CHAR(160),""))),0),TRIM(SUBSTITUTE(T49,CHAR(160),""))="Devis 3",IFERROR(VALUE(TRIM(SUBSTITUTE(R49,CHAR(160),""))),0),TRUE,0)*IFERROR(VALUE(TRIM(SUBSTITUTE(C49,CHAR(160),""))),0)=0,IF(U49&lt;&gt;"",0,""),_xlfn.IFS(TRIM(SUBSTITUTE(T49,CHAR(160),""))="Devis 1",IFERROR(VALUE(TRIM(SUBSTITUTE(L49,CHAR(160),""))),0),TRIM(SUBSTITUTE(T49,CHAR(160),""))="Devis 2",IFERROR(VALUE(TRIM(SUBSTITUTE(O49,CHAR(160),""))),0),TRIM(SUBSTITUTE(T49,CHAR(160),""))="Devis 3",IFERROR(VALUE(TRIM(SUBSTITUTE(R49,CHAR(160),""))),0),TRUE,0)*IFERROR(VALUE(TRIM(SUBSTITUTE(C49,CHAR(160),""))),0))</f>
        <v/>
      </c>
      <c r="W49" s="129" t="str">
        <f t="shared" si="33"/>
        <v/>
      </c>
      <c r="X49" s="130"/>
      <c r="Y49" s="37" t="str">
        <f t="shared" si="48"/>
        <v/>
      </c>
      <c r="Z49" s="38" t="str">
        <f t="shared" si="58"/>
        <v/>
      </c>
      <c r="AA49" s="11" t="str">
        <f t="shared" si="49"/>
        <v/>
      </c>
      <c r="AB49" s="11" t="str">
        <f t="shared" si="50"/>
        <v/>
      </c>
      <c r="AC49" s="11" t="str">
        <f t="shared" si="51"/>
        <v/>
      </c>
      <c r="AD49" s="11" t="str">
        <f t="shared" si="52"/>
        <v/>
      </c>
      <c r="AE49" s="39" t="str">
        <f t="shared" si="53"/>
        <v/>
      </c>
      <c r="AF49" s="11" t="str">
        <f t="shared" si="54"/>
        <v/>
      </c>
      <c r="AG49" s="40" t="str">
        <f t="shared" si="55"/>
        <v/>
      </c>
      <c r="AH49" s="41" t="str">
        <f t="shared" si="56"/>
        <v/>
      </c>
      <c r="AI49" s="14" t="str">
        <f t="shared" si="57"/>
        <v/>
      </c>
      <c r="AJ49" s="36" t="str">
        <f t="shared" si="34"/>
        <v/>
      </c>
      <c r="AK49" s="42" t="str">
        <f t="shared" si="35"/>
        <v/>
      </c>
      <c r="AL49" s="14" t="str">
        <f t="shared" si="36"/>
        <v/>
      </c>
      <c r="AM49" s="36" t="str">
        <f t="shared" si="37"/>
        <v/>
      </c>
      <c r="AN49" s="43" t="str">
        <f t="shared" si="38"/>
        <v/>
      </c>
      <c r="AO49" s="14" t="str">
        <f t="shared" si="39"/>
        <v/>
      </c>
      <c r="AP49" s="44" t="str">
        <f t="shared" si="40"/>
        <v/>
      </c>
      <c r="AQ49" s="37" t="str">
        <f t="shared" si="41"/>
        <v/>
      </c>
      <c r="AR49" s="487"/>
      <c r="AS49" s="45" t="str">
        <f t="shared" si="42"/>
        <v/>
      </c>
      <c r="AT49" s="45" t="str">
        <f t="shared" si="43"/>
        <v/>
      </c>
      <c r="AU49" s="45" t="str">
        <f t="shared" si="44"/>
        <v/>
      </c>
      <c r="AV49" s="67" t="str" cm="1">
        <f t="array" ref="AV49">IF($Z49="","",IF((IFERROR(_xlfn.IFS($AQ49="Devis 1",(IFERROR(VALUE(TRIM(SUBSTITUTE(AH49,CHAR(160),""))),0)),$AQ49="Devis 2",(IFERROR(VALUE(TRIM(SUBSTITUTE(AK49,CHAR(160),""))),0)),$AQ49="Devis 3",(IFERROR(VALUE(TRIM(SUBSTITUTE(AN49,CHAR(160),""))),0))),0))*(IFERROR(VALUE(TRIM(SUBSTITUTE($Z49,CHAR(160),""))),0))=0,"",(IFERROR(_xlfn.IFS($AQ49="Devis 1",(IFERROR(VALUE(TRIM(SUBSTITUTE(AH49,CHAR(160),""))),0)),$AQ49="Devis 2",(IFERROR(VALUE(TRIM(SUBSTITUTE(AK49,CHAR(160),""))),0)),$AQ49="Devis 3",(IFERROR(VALUE(TRIM(SUBSTITUTE(AN49,CHAR(160),""))),0))),0))*(IFERROR(VALUE(TRIM(SUBSTITUTE($Z49,CHAR(160),""))),0))))</f>
        <v/>
      </c>
      <c r="AW49" s="67" t="str" cm="1">
        <f t="array" ref="AW49">IF($Z49="","",IF((IFERROR(_xlfn.IFS(TRIM(SUBSTITUTE($AQ49,CHAR(160),""))="Devis 1", IFERROR(VALUE(TRIM(SUBSTITUTE(AI49,CHAR(160),""))),0),TRIM(SUBSTITUTE($AQ49,CHAR(160),""))="Devis 2", IFERROR(VALUE(TRIM(SUBSTITUTE(AL49,CHAR(160),""))),0),TRIM(SUBSTITUTE($AQ49,CHAR(160),""))="Devis 3", IFERROR(VALUE(TRIM(SUBSTITUTE(AO49,CHAR(160),""))),0)),0) * IFERROR(VALUE(TRIM(SUBSTITUTE($Z49,CHAR(160),""))),0)) = 0,IF(AV49&lt;&gt;"",0,""),(IFERROR(_xlfn.IFS(TRIM(SUBSTITUTE($AQ49,CHAR(160),""))="Devis 1", IFERROR(VALUE(TRIM(SUBSTITUTE(AI49,CHAR(160),""))),0),TRIM(SUBSTITUTE($AQ49,CHAR(160),""))="Devis 2", IFERROR(VALUE(TRIM(SUBSTITUTE(AL49,CHAR(160),""))),0),TRIM(SUBSTITUTE($AQ49,CHAR(160),""))="Devis 3", IFERROR(VALUE(TRIM(SUBSTITUTE(AO49,CHAR(160),""))),0)),0) * IFERROR(VALUE(TRIM(SUBSTITUTE($Z49,CHAR(160),""))),0))))</f>
        <v/>
      </c>
      <c r="AX49" s="67" t="str" cm="1">
        <f t="array" ref="AX49">IF($Z49="","",IF(IFERROR(_xlfn.IFS($AQ49="Devis 1",IFERROR(VALUE(TRIM(SUBSTITUTE(AJ49,CHAR(160),""))),0),$AQ49="Devis 2",IFERROR(VALUE(TRIM(SUBSTITUTE(AM49,CHAR(160),""))),0),$AQ49="Devis 3",IFERROR(VALUE(TRIM(SUBSTITUTE(AP49,CHAR(160),""))),0)),0)*IFERROR(VALUE(TRIM(SUBSTITUTE($Z49,CHAR(160),""))),0)=0,"",IFERROR(_xlfn.IFS($AQ49="Devis 1",IFERROR(VALUE(TRIM(SUBSTITUTE(AJ49,CHAR(160),""))),0),$AQ49="Devis 2",IFERROR(VALUE(TRIM(SUBSTITUTE(AM49,CHAR(160),""))),0),$AQ49="Devis 3",IFERROR(VALUE(TRIM(SUBSTITUTE(AP49,CHAR(160),""))),0)),0)*IFERROR(VALUE(TRIM(SUBSTITUTE($Z49,CHAR(160),""))),0)))</f>
        <v/>
      </c>
      <c r="AY49" s="488"/>
      <c r="AZ49" s="10" t="str" cm="1">
        <f t="array" ref="AZ49">IF(OR(AX49="",AU49="",AV49="",AS49="",AW49="",AT49=""),"",_xlfn.IFS((IFERROR(VALUE(TRIM(SUBSTITUTE(AX49,CHAR(160),""))),0))&gt;(IFERROR(VALUE(TRIM(SUBSTITUTE(AU49,CHAR(160),""))),0)),"KO : Le montant retenu TTC est supérieur au montant raisonnable TTC. Merci de revoir la ligne de dépense ou plafonner son montant.",(IFERROR(VALUE(TRIM(SUBSTITUTE(AV49,CHAR(160),""))),0))&gt;(IFERROR(VALUE(TRIM(SUBSTITUTE(AS49,CHAR(160),""))),0)),"Attention : Le montant retenu HT est supérieur au montant HT raisonnable. Merci de revoir la ligne de dépense, plafonner son montant, ou justifier la reventillation HT / TVA.",(IFERROR(VALUE(TRIM(SUBSTITUTE(AW49,CHAR(160),""))),0))&gt;(IFERROR(VALUE(TRIM(SUBSTITUTE(AT49,CHAR(160),""))),0)),"Attention : Le montant TVA retenu est supérieur au montant TVA raisonnable. Merci de revoir la ligne de dépense, plafonner son montant, ou justifier la reventillation HT / TVA.",(IFERROR(VALUE(TRIM(SUBSTITUTE(AX49,CHAR(160),""))),0))=0,"",(IFERROR(VALUE(TRIM(SUBSTITUTE(AU49,CHAR(160),""))),0))=(IFERROR(VALUE(TRIM(SUBSTITUTE(AX49,CHAR(160),""))),0)),"OK",(IFERROR(VALUE(TRIM(SUBSTITUTE(AU49,CHAR(160),""))),0))&gt;(IFERROR(VALUE(TRIM(SUBSTITUTE(AX49,CHAR(160),""))),0))," OK : Montant instruit inférieur au montant raisonnable.",TRUE,""))</f>
        <v/>
      </c>
      <c r="BA49" s="160" t="str" cm="1">
        <f t="array" ref="BA49">IF(OR(AX49="",W49="",AV49="",U49="",AW49="",V49=""),"",_xlfn.IFS((IFERROR(VALUE(TRIM(SUBSTITUTE(AX49,CHAR(160),""))),0))&gt;(IFERROR(VALUE(TRIM(SUBSTITUTE(W49,CHAR(160),""))),0)),"KO : Le montant retenu TTC est supérieur au montant présenté TTC. Merci de revoir la ligne de dépense ou plafonner son montant.",(IFERROR(VALUE(TRIM(SUBSTITUTE(AV49,CHAR(160),""))),0))&gt;(IFERROR(VALUE(TRIM(SUBSTITUTE(U49,CHAR(160),""))),0)),"Attention : Le montant retenu HT est supérieur au montant HT présenté. Merci de revoir la ligne de dépense,plafonner son montant,ou justifier la reventillation HT/TVA.",(IFERROR(VALUE(TRIM(SUBSTITUTE(AW49,CHAR(160),""))),0))&gt;(IFERROR(VALUE(TRIM(SUBSTITUTE(V49,CHAR(160),""))),0)),"Attention : Le montant TVA retenu est supérieur au montant TVA présenté. Merci de revoir la ligne de dépense,plafonner son montant,ou justifier la reventillation HT/TVA.",(IFERROR(VALUE(TRIM(SUBSTITUTE(AX49,CHAR(160),""))),0))=0,"Attention : montant présenté entièrement écarté",(IFERROR(VALUE(TRIM(SUBSTITUTE(W49,CHAR(160),""))),0))=0,"",(IFERROR(VALUE(TRIM(SUBSTITUTE(AX49,CHAR(160),""))),0))=(IFERROR(VALUE(TRIM(SUBSTITUTE(W49,CHAR(160),""))),0)),"OK",(IFERROR(VALUE(TRIM(SUBSTITUTE(AX49,CHAR(160),""))),0))&lt;(IFERROR(VALUE(TRIM(SUBSTITUTE(W49,CHAR(160),""))),0)),"Attention : montant présenté partiellement écarté",TRUE,""))</f>
        <v/>
      </c>
      <c r="BB49" s="45" t="str">
        <f t="shared" si="45"/>
        <v/>
      </c>
      <c r="BC49" s="45" t="str">
        <f t="shared" si="46"/>
        <v/>
      </c>
      <c r="BD49" s="15" t="str">
        <f t="shared" si="47"/>
        <v/>
      </c>
    </row>
    <row r="50" spans="1:56" ht="15" customHeight="1">
      <c r="A50" s="64">
        <v>41</v>
      </c>
      <c r="B50" s="4"/>
      <c r="C50" s="8"/>
      <c r="D50" s="4"/>
      <c r="E50" s="4"/>
      <c r="F50" s="4"/>
      <c r="G50" s="4"/>
      <c r="H50" s="12"/>
      <c r="I50" s="4"/>
      <c r="J50" s="111"/>
      <c r="K50" s="117"/>
      <c r="L50" s="5"/>
      <c r="M50" s="36" t="str">
        <f t="shared" si="30"/>
        <v/>
      </c>
      <c r="N50" s="6"/>
      <c r="O50" s="5"/>
      <c r="P50" s="36" t="str">
        <f t="shared" si="31"/>
        <v/>
      </c>
      <c r="Q50" s="7"/>
      <c r="R50" s="5"/>
      <c r="S50" s="118" t="str">
        <f t="shared" si="32"/>
        <v/>
      </c>
      <c r="T50" s="127"/>
      <c r="U50" s="126" t="str" cm="1">
        <f t="array" ref="U50">IF((_xlfn.IFS(TRIM(SUBSTITUTE(T50,CHAR(160),""))="Devis 1",IFERROR(VALUE(TRIM(SUBSTITUTE(K50,CHAR(160),""))),0),TRIM(SUBSTITUTE(T50,CHAR(160),""))="Devis 2",IFERROR(VALUE(TRIM(SUBSTITUTE(N50,CHAR(160),""))),0),TRIM(SUBSTITUTE(T50,CHAR(160),""))="Devis 3",IFERROR(VALUE(TRIM(SUBSTITUTE(Q50,CHAR(160),""))),0),TRUE,0)*IFERROR(VALUE(TRIM(SUBSTITUTE(C50,CHAR(160),""))),0))=0,"",_xlfn.IFS(TRIM(SUBSTITUTE(T50,CHAR(160),""))="Devis 1",IFERROR(VALUE(TRIM(SUBSTITUTE(K50,CHAR(160),""))),0),TRIM(SUBSTITUTE(T50,CHAR(160),""))="Devis 2",IFERROR(VALUE(TRIM(SUBSTITUTE(N50,CHAR(160),""))),0),TRIM(SUBSTITUTE(T50,CHAR(160),""))="Devis 3",IFERROR(VALUE(TRIM(SUBSTITUTE(Q50,CHAR(160),""))),0),TRUE,0)*IFERROR(VALUE(TRIM(SUBSTITUTE(C50,CHAR(160),""))),0))</f>
        <v/>
      </c>
      <c r="V50" s="66" t="str" cm="1">
        <f t="array" ref="V50">IF(_xlfn.IFS(TRIM(SUBSTITUTE(T50,CHAR(160),""))="Devis 1",IFERROR(VALUE(TRIM(SUBSTITUTE(L50,CHAR(160),""))),0),TRIM(SUBSTITUTE(T50,CHAR(160),""))="Devis 2",IFERROR(VALUE(TRIM(SUBSTITUTE(O50,CHAR(160),""))),0),TRIM(SUBSTITUTE(T50,CHAR(160),""))="Devis 3",IFERROR(VALUE(TRIM(SUBSTITUTE(R50,CHAR(160),""))),0),TRUE,0)*IFERROR(VALUE(TRIM(SUBSTITUTE(C50,CHAR(160),""))),0)=0,IF(U50&lt;&gt;"",0,""),_xlfn.IFS(TRIM(SUBSTITUTE(T50,CHAR(160),""))="Devis 1",IFERROR(VALUE(TRIM(SUBSTITUTE(L50,CHAR(160),""))),0),TRIM(SUBSTITUTE(T50,CHAR(160),""))="Devis 2",IFERROR(VALUE(TRIM(SUBSTITUTE(O50,CHAR(160),""))),0),TRIM(SUBSTITUTE(T50,CHAR(160),""))="Devis 3",IFERROR(VALUE(TRIM(SUBSTITUTE(R50,CHAR(160),""))),0),TRUE,0)*IFERROR(VALUE(TRIM(SUBSTITUTE(C50,CHAR(160),""))),0))</f>
        <v/>
      </c>
      <c r="W50" s="129" t="str">
        <f t="shared" si="33"/>
        <v/>
      </c>
      <c r="X50" s="130"/>
      <c r="Y50" s="37" t="str">
        <f t="shared" si="48"/>
        <v/>
      </c>
      <c r="Z50" s="38" t="str">
        <f t="shared" si="58"/>
        <v/>
      </c>
      <c r="AA50" s="11" t="str">
        <f t="shared" si="49"/>
        <v/>
      </c>
      <c r="AB50" s="11" t="str">
        <f t="shared" si="50"/>
        <v/>
      </c>
      <c r="AC50" s="11" t="str">
        <f t="shared" si="51"/>
        <v/>
      </c>
      <c r="AD50" s="11" t="str">
        <f t="shared" si="52"/>
        <v/>
      </c>
      <c r="AE50" s="39" t="str">
        <f t="shared" si="53"/>
        <v/>
      </c>
      <c r="AF50" s="11" t="str">
        <f t="shared" si="54"/>
        <v/>
      </c>
      <c r="AG50" s="40" t="str">
        <f t="shared" si="55"/>
        <v/>
      </c>
      <c r="AH50" s="41" t="str">
        <f t="shared" si="56"/>
        <v/>
      </c>
      <c r="AI50" s="14" t="str">
        <f t="shared" si="57"/>
        <v/>
      </c>
      <c r="AJ50" s="36" t="str">
        <f t="shared" si="34"/>
        <v/>
      </c>
      <c r="AK50" s="42" t="str">
        <f t="shared" si="35"/>
        <v/>
      </c>
      <c r="AL50" s="14" t="str">
        <f t="shared" si="36"/>
        <v/>
      </c>
      <c r="AM50" s="36" t="str">
        <f t="shared" si="37"/>
        <v/>
      </c>
      <c r="AN50" s="43" t="str">
        <f t="shared" si="38"/>
        <v/>
      </c>
      <c r="AO50" s="14" t="str">
        <f t="shared" si="39"/>
        <v/>
      </c>
      <c r="AP50" s="44" t="str">
        <f t="shared" si="40"/>
        <v/>
      </c>
      <c r="AQ50" s="37" t="str">
        <f t="shared" si="41"/>
        <v/>
      </c>
      <c r="AR50" s="487"/>
      <c r="AS50" s="45" t="str">
        <f t="shared" si="42"/>
        <v/>
      </c>
      <c r="AT50" s="45" t="str">
        <f t="shared" si="43"/>
        <v/>
      </c>
      <c r="AU50" s="45" t="str">
        <f t="shared" si="44"/>
        <v/>
      </c>
      <c r="AV50" s="67" t="str" cm="1">
        <f t="array" ref="AV50">IF($Z50="","",IF((IFERROR(_xlfn.IFS($AQ50="Devis 1",(IFERROR(VALUE(TRIM(SUBSTITUTE(AH50,CHAR(160),""))),0)),$AQ50="Devis 2",(IFERROR(VALUE(TRIM(SUBSTITUTE(AK50,CHAR(160),""))),0)),$AQ50="Devis 3",(IFERROR(VALUE(TRIM(SUBSTITUTE(AN50,CHAR(160),""))),0))),0))*(IFERROR(VALUE(TRIM(SUBSTITUTE($Z50,CHAR(160),""))),0))=0,"",(IFERROR(_xlfn.IFS($AQ50="Devis 1",(IFERROR(VALUE(TRIM(SUBSTITUTE(AH50,CHAR(160),""))),0)),$AQ50="Devis 2",(IFERROR(VALUE(TRIM(SUBSTITUTE(AK50,CHAR(160),""))),0)),$AQ50="Devis 3",(IFERROR(VALUE(TRIM(SUBSTITUTE(AN50,CHAR(160),""))),0))),0))*(IFERROR(VALUE(TRIM(SUBSTITUTE($Z50,CHAR(160),""))),0))))</f>
        <v/>
      </c>
      <c r="AW50" s="67" t="str" cm="1">
        <f t="array" ref="AW50">IF($Z50="","",IF((IFERROR(_xlfn.IFS(TRIM(SUBSTITUTE($AQ50,CHAR(160),""))="Devis 1", IFERROR(VALUE(TRIM(SUBSTITUTE(AI50,CHAR(160),""))),0),TRIM(SUBSTITUTE($AQ50,CHAR(160),""))="Devis 2", IFERROR(VALUE(TRIM(SUBSTITUTE(AL50,CHAR(160),""))),0),TRIM(SUBSTITUTE($AQ50,CHAR(160),""))="Devis 3", IFERROR(VALUE(TRIM(SUBSTITUTE(AO50,CHAR(160),""))),0)),0) * IFERROR(VALUE(TRIM(SUBSTITUTE($Z50,CHAR(160),""))),0)) = 0,IF(AV50&lt;&gt;"",0,""),(IFERROR(_xlfn.IFS(TRIM(SUBSTITUTE($AQ50,CHAR(160),""))="Devis 1", IFERROR(VALUE(TRIM(SUBSTITUTE(AI50,CHAR(160),""))),0),TRIM(SUBSTITUTE($AQ50,CHAR(160),""))="Devis 2", IFERROR(VALUE(TRIM(SUBSTITUTE(AL50,CHAR(160),""))),0),TRIM(SUBSTITUTE($AQ50,CHAR(160),""))="Devis 3", IFERROR(VALUE(TRIM(SUBSTITUTE(AO50,CHAR(160),""))),0)),0) * IFERROR(VALUE(TRIM(SUBSTITUTE($Z50,CHAR(160),""))),0))))</f>
        <v/>
      </c>
      <c r="AX50" s="67" t="str" cm="1">
        <f t="array" ref="AX50">IF($Z50="","",IF(IFERROR(_xlfn.IFS($AQ50="Devis 1",IFERROR(VALUE(TRIM(SUBSTITUTE(AJ50,CHAR(160),""))),0),$AQ50="Devis 2",IFERROR(VALUE(TRIM(SUBSTITUTE(AM50,CHAR(160),""))),0),$AQ50="Devis 3",IFERROR(VALUE(TRIM(SUBSTITUTE(AP50,CHAR(160),""))),0)),0)*IFERROR(VALUE(TRIM(SUBSTITUTE($Z50,CHAR(160),""))),0)=0,"",IFERROR(_xlfn.IFS($AQ50="Devis 1",IFERROR(VALUE(TRIM(SUBSTITUTE(AJ50,CHAR(160),""))),0),$AQ50="Devis 2",IFERROR(VALUE(TRIM(SUBSTITUTE(AM50,CHAR(160),""))),0),$AQ50="Devis 3",IFERROR(VALUE(TRIM(SUBSTITUTE(AP50,CHAR(160),""))),0)),0)*IFERROR(VALUE(TRIM(SUBSTITUTE($Z50,CHAR(160),""))),0)))</f>
        <v/>
      </c>
      <c r="AY50" s="488"/>
      <c r="AZ50" s="10" t="str" cm="1">
        <f t="array" ref="AZ50">IF(OR(AX50="",AU50="",AV50="",AS50="",AW50="",AT50=""),"",_xlfn.IFS((IFERROR(VALUE(TRIM(SUBSTITUTE(AX50,CHAR(160),""))),0))&gt;(IFERROR(VALUE(TRIM(SUBSTITUTE(AU50,CHAR(160),""))),0)),"KO : Le montant retenu TTC est supérieur au montant raisonnable TTC. Merci de revoir la ligne de dépense ou plafonner son montant.",(IFERROR(VALUE(TRIM(SUBSTITUTE(AV50,CHAR(160),""))),0))&gt;(IFERROR(VALUE(TRIM(SUBSTITUTE(AS50,CHAR(160),""))),0)),"Attention : Le montant retenu HT est supérieur au montant HT raisonnable. Merci de revoir la ligne de dépense, plafonner son montant, ou justifier la reventillation HT / TVA.",(IFERROR(VALUE(TRIM(SUBSTITUTE(AW50,CHAR(160),""))),0))&gt;(IFERROR(VALUE(TRIM(SUBSTITUTE(AT50,CHAR(160),""))),0)),"Attention : Le montant TVA retenu est supérieur au montant TVA raisonnable. Merci de revoir la ligne de dépense, plafonner son montant, ou justifier la reventillation HT / TVA.",(IFERROR(VALUE(TRIM(SUBSTITUTE(AX50,CHAR(160),""))),0))=0,"",(IFERROR(VALUE(TRIM(SUBSTITUTE(AU50,CHAR(160),""))),0))=(IFERROR(VALUE(TRIM(SUBSTITUTE(AX50,CHAR(160),""))),0)),"OK",(IFERROR(VALUE(TRIM(SUBSTITUTE(AU50,CHAR(160),""))),0))&gt;(IFERROR(VALUE(TRIM(SUBSTITUTE(AX50,CHAR(160),""))),0))," OK : Montant instruit inférieur au montant raisonnable.",TRUE,""))</f>
        <v/>
      </c>
      <c r="BA50" s="160" t="str" cm="1">
        <f t="array" ref="BA50">IF(OR(AX50="",W50="",AV50="",U50="",AW50="",V50=""),"",_xlfn.IFS((IFERROR(VALUE(TRIM(SUBSTITUTE(AX50,CHAR(160),""))),0))&gt;(IFERROR(VALUE(TRIM(SUBSTITUTE(W50,CHAR(160),""))),0)),"KO : Le montant retenu TTC est supérieur au montant présenté TTC. Merci de revoir la ligne de dépense ou plafonner son montant.",(IFERROR(VALUE(TRIM(SUBSTITUTE(AV50,CHAR(160),""))),0))&gt;(IFERROR(VALUE(TRIM(SUBSTITUTE(U50,CHAR(160),""))),0)),"Attention : Le montant retenu HT est supérieur au montant HT présenté. Merci de revoir la ligne de dépense,plafonner son montant,ou justifier la reventillation HT/TVA.",(IFERROR(VALUE(TRIM(SUBSTITUTE(AW50,CHAR(160),""))),0))&gt;(IFERROR(VALUE(TRIM(SUBSTITUTE(V50,CHAR(160),""))),0)),"Attention : Le montant TVA retenu est supérieur au montant TVA présenté. Merci de revoir la ligne de dépense,plafonner son montant,ou justifier la reventillation HT/TVA.",(IFERROR(VALUE(TRIM(SUBSTITUTE(AX50,CHAR(160),""))),0))=0,"Attention : montant présenté entièrement écarté",(IFERROR(VALUE(TRIM(SUBSTITUTE(W50,CHAR(160),""))),0))=0,"",(IFERROR(VALUE(TRIM(SUBSTITUTE(AX50,CHAR(160),""))),0))=(IFERROR(VALUE(TRIM(SUBSTITUTE(W50,CHAR(160),""))),0)),"OK",(IFERROR(VALUE(TRIM(SUBSTITUTE(AX50,CHAR(160),""))),0))&lt;(IFERROR(VALUE(TRIM(SUBSTITUTE(W50,CHAR(160),""))),0)),"Attention : montant présenté partiellement écarté",TRUE,""))</f>
        <v/>
      </c>
      <c r="BB50" s="45" t="str">
        <f t="shared" si="45"/>
        <v/>
      </c>
      <c r="BC50" s="45" t="str">
        <f t="shared" si="46"/>
        <v/>
      </c>
      <c r="BD50" s="15" t="str">
        <f t="shared" si="47"/>
        <v/>
      </c>
    </row>
    <row r="51" spans="1:56" ht="15" customHeight="1">
      <c r="A51" s="64">
        <v>42</v>
      </c>
      <c r="B51" s="4"/>
      <c r="C51" s="8"/>
      <c r="D51" s="4"/>
      <c r="E51" s="4"/>
      <c r="F51" s="4"/>
      <c r="G51" s="4"/>
      <c r="H51" s="12"/>
      <c r="I51" s="4"/>
      <c r="J51" s="111"/>
      <c r="K51" s="117"/>
      <c r="L51" s="5"/>
      <c r="M51" s="36" t="str">
        <f t="shared" si="30"/>
        <v/>
      </c>
      <c r="N51" s="6"/>
      <c r="O51" s="5"/>
      <c r="P51" s="36" t="str">
        <f t="shared" si="31"/>
        <v/>
      </c>
      <c r="Q51" s="7"/>
      <c r="R51" s="5"/>
      <c r="S51" s="118" t="str">
        <f t="shared" si="32"/>
        <v/>
      </c>
      <c r="T51" s="127"/>
      <c r="U51" s="126" t="str" cm="1">
        <f t="array" ref="U51">IF((_xlfn.IFS(TRIM(SUBSTITUTE(T51,CHAR(160),""))="Devis 1",IFERROR(VALUE(TRIM(SUBSTITUTE(K51,CHAR(160),""))),0),TRIM(SUBSTITUTE(T51,CHAR(160),""))="Devis 2",IFERROR(VALUE(TRIM(SUBSTITUTE(N51,CHAR(160),""))),0),TRIM(SUBSTITUTE(T51,CHAR(160),""))="Devis 3",IFERROR(VALUE(TRIM(SUBSTITUTE(Q51,CHAR(160),""))),0),TRUE,0)*IFERROR(VALUE(TRIM(SUBSTITUTE(C51,CHAR(160),""))),0))=0,"",_xlfn.IFS(TRIM(SUBSTITUTE(T51,CHAR(160),""))="Devis 1",IFERROR(VALUE(TRIM(SUBSTITUTE(K51,CHAR(160),""))),0),TRIM(SUBSTITUTE(T51,CHAR(160),""))="Devis 2",IFERROR(VALUE(TRIM(SUBSTITUTE(N51,CHAR(160),""))),0),TRIM(SUBSTITUTE(T51,CHAR(160),""))="Devis 3",IFERROR(VALUE(TRIM(SUBSTITUTE(Q51,CHAR(160),""))),0),TRUE,0)*IFERROR(VALUE(TRIM(SUBSTITUTE(C51,CHAR(160),""))),0))</f>
        <v/>
      </c>
      <c r="V51" s="66" t="str" cm="1">
        <f t="array" ref="V51">IF(_xlfn.IFS(TRIM(SUBSTITUTE(T51,CHAR(160),""))="Devis 1",IFERROR(VALUE(TRIM(SUBSTITUTE(L51,CHAR(160),""))),0),TRIM(SUBSTITUTE(T51,CHAR(160),""))="Devis 2",IFERROR(VALUE(TRIM(SUBSTITUTE(O51,CHAR(160),""))),0),TRIM(SUBSTITUTE(T51,CHAR(160),""))="Devis 3",IFERROR(VALUE(TRIM(SUBSTITUTE(R51,CHAR(160),""))),0),TRUE,0)*IFERROR(VALUE(TRIM(SUBSTITUTE(C51,CHAR(160),""))),0)=0,IF(U51&lt;&gt;"",0,""),_xlfn.IFS(TRIM(SUBSTITUTE(T51,CHAR(160),""))="Devis 1",IFERROR(VALUE(TRIM(SUBSTITUTE(L51,CHAR(160),""))),0),TRIM(SUBSTITUTE(T51,CHAR(160),""))="Devis 2",IFERROR(VALUE(TRIM(SUBSTITUTE(O51,CHAR(160),""))),0),TRIM(SUBSTITUTE(T51,CHAR(160),""))="Devis 3",IFERROR(VALUE(TRIM(SUBSTITUTE(R51,CHAR(160),""))),0),TRUE,0)*IFERROR(VALUE(TRIM(SUBSTITUTE(C51,CHAR(160),""))),0))</f>
        <v/>
      </c>
      <c r="W51" s="129" t="str">
        <f t="shared" si="33"/>
        <v/>
      </c>
      <c r="X51" s="130"/>
      <c r="Y51" s="37" t="str">
        <f t="shared" si="48"/>
        <v/>
      </c>
      <c r="Z51" s="38" t="str">
        <f t="shared" si="58"/>
        <v/>
      </c>
      <c r="AA51" s="11" t="str">
        <f t="shared" si="49"/>
        <v/>
      </c>
      <c r="AB51" s="11" t="str">
        <f t="shared" si="50"/>
        <v/>
      </c>
      <c r="AC51" s="11" t="str">
        <f t="shared" si="51"/>
        <v/>
      </c>
      <c r="AD51" s="11" t="str">
        <f t="shared" si="52"/>
        <v/>
      </c>
      <c r="AE51" s="39" t="str">
        <f t="shared" si="53"/>
        <v/>
      </c>
      <c r="AF51" s="11" t="str">
        <f t="shared" si="54"/>
        <v/>
      </c>
      <c r="AG51" s="40" t="str">
        <f t="shared" si="55"/>
        <v/>
      </c>
      <c r="AH51" s="41" t="str">
        <f t="shared" si="56"/>
        <v/>
      </c>
      <c r="AI51" s="14" t="str">
        <f t="shared" si="57"/>
        <v/>
      </c>
      <c r="AJ51" s="36" t="str">
        <f t="shared" si="34"/>
        <v/>
      </c>
      <c r="AK51" s="42" t="str">
        <f t="shared" si="35"/>
        <v/>
      </c>
      <c r="AL51" s="14" t="str">
        <f t="shared" si="36"/>
        <v/>
      </c>
      <c r="AM51" s="36" t="str">
        <f t="shared" si="37"/>
        <v/>
      </c>
      <c r="AN51" s="43" t="str">
        <f t="shared" si="38"/>
        <v/>
      </c>
      <c r="AO51" s="14" t="str">
        <f t="shared" si="39"/>
        <v/>
      </c>
      <c r="AP51" s="44" t="str">
        <f t="shared" si="40"/>
        <v/>
      </c>
      <c r="AQ51" s="37" t="str">
        <f t="shared" si="41"/>
        <v/>
      </c>
      <c r="AR51" s="487"/>
      <c r="AS51" s="45" t="str">
        <f t="shared" si="42"/>
        <v/>
      </c>
      <c r="AT51" s="45" t="str">
        <f t="shared" si="43"/>
        <v/>
      </c>
      <c r="AU51" s="45" t="str">
        <f t="shared" si="44"/>
        <v/>
      </c>
      <c r="AV51" s="67" t="str" cm="1">
        <f t="array" ref="AV51">IF($Z51="","",IF((IFERROR(_xlfn.IFS($AQ51="Devis 1",(IFERROR(VALUE(TRIM(SUBSTITUTE(AH51,CHAR(160),""))),0)),$AQ51="Devis 2",(IFERROR(VALUE(TRIM(SUBSTITUTE(AK51,CHAR(160),""))),0)),$AQ51="Devis 3",(IFERROR(VALUE(TRIM(SUBSTITUTE(AN51,CHAR(160),""))),0))),0))*(IFERROR(VALUE(TRIM(SUBSTITUTE($Z51,CHAR(160),""))),0))=0,"",(IFERROR(_xlfn.IFS($AQ51="Devis 1",(IFERROR(VALUE(TRIM(SUBSTITUTE(AH51,CHAR(160),""))),0)),$AQ51="Devis 2",(IFERROR(VALUE(TRIM(SUBSTITUTE(AK51,CHAR(160),""))),0)),$AQ51="Devis 3",(IFERROR(VALUE(TRIM(SUBSTITUTE(AN51,CHAR(160),""))),0))),0))*(IFERROR(VALUE(TRIM(SUBSTITUTE($Z51,CHAR(160),""))),0))))</f>
        <v/>
      </c>
      <c r="AW51" s="67" t="str" cm="1">
        <f t="array" ref="AW51">IF($Z51="","",IF((IFERROR(_xlfn.IFS(TRIM(SUBSTITUTE($AQ51,CHAR(160),""))="Devis 1", IFERROR(VALUE(TRIM(SUBSTITUTE(AI51,CHAR(160),""))),0),TRIM(SUBSTITUTE($AQ51,CHAR(160),""))="Devis 2", IFERROR(VALUE(TRIM(SUBSTITUTE(AL51,CHAR(160),""))),0),TRIM(SUBSTITUTE($AQ51,CHAR(160),""))="Devis 3", IFERROR(VALUE(TRIM(SUBSTITUTE(AO51,CHAR(160),""))),0)),0) * IFERROR(VALUE(TRIM(SUBSTITUTE($Z51,CHAR(160),""))),0)) = 0,IF(AV51&lt;&gt;"",0,""),(IFERROR(_xlfn.IFS(TRIM(SUBSTITUTE($AQ51,CHAR(160),""))="Devis 1", IFERROR(VALUE(TRIM(SUBSTITUTE(AI51,CHAR(160),""))),0),TRIM(SUBSTITUTE($AQ51,CHAR(160),""))="Devis 2", IFERROR(VALUE(TRIM(SUBSTITUTE(AL51,CHAR(160),""))),0),TRIM(SUBSTITUTE($AQ51,CHAR(160),""))="Devis 3", IFERROR(VALUE(TRIM(SUBSTITUTE(AO51,CHAR(160),""))),0)),0) * IFERROR(VALUE(TRIM(SUBSTITUTE($Z51,CHAR(160),""))),0))))</f>
        <v/>
      </c>
      <c r="AX51" s="67" t="str" cm="1">
        <f t="array" ref="AX51">IF($Z51="","",IF(IFERROR(_xlfn.IFS($AQ51="Devis 1",IFERROR(VALUE(TRIM(SUBSTITUTE(AJ51,CHAR(160),""))),0),$AQ51="Devis 2",IFERROR(VALUE(TRIM(SUBSTITUTE(AM51,CHAR(160),""))),0),$AQ51="Devis 3",IFERROR(VALUE(TRIM(SUBSTITUTE(AP51,CHAR(160),""))),0)),0)*IFERROR(VALUE(TRIM(SUBSTITUTE($Z51,CHAR(160),""))),0)=0,"",IFERROR(_xlfn.IFS($AQ51="Devis 1",IFERROR(VALUE(TRIM(SUBSTITUTE(AJ51,CHAR(160),""))),0),$AQ51="Devis 2",IFERROR(VALUE(TRIM(SUBSTITUTE(AM51,CHAR(160),""))),0),$AQ51="Devis 3",IFERROR(VALUE(TRIM(SUBSTITUTE(AP51,CHAR(160),""))),0)),0)*IFERROR(VALUE(TRIM(SUBSTITUTE($Z51,CHAR(160),""))),0)))</f>
        <v/>
      </c>
      <c r="AY51" s="488"/>
      <c r="AZ51" s="10" t="str" cm="1">
        <f t="array" ref="AZ51">IF(OR(AX51="",AU51="",AV51="",AS51="",AW51="",AT51=""),"",_xlfn.IFS((IFERROR(VALUE(TRIM(SUBSTITUTE(AX51,CHAR(160),""))),0))&gt;(IFERROR(VALUE(TRIM(SUBSTITUTE(AU51,CHAR(160),""))),0)),"KO : Le montant retenu TTC est supérieur au montant raisonnable TTC. Merci de revoir la ligne de dépense ou plafonner son montant.",(IFERROR(VALUE(TRIM(SUBSTITUTE(AV51,CHAR(160),""))),0))&gt;(IFERROR(VALUE(TRIM(SUBSTITUTE(AS51,CHAR(160),""))),0)),"Attention : Le montant retenu HT est supérieur au montant HT raisonnable. Merci de revoir la ligne de dépense, plafonner son montant, ou justifier la reventillation HT / TVA.",(IFERROR(VALUE(TRIM(SUBSTITUTE(AW51,CHAR(160),""))),0))&gt;(IFERROR(VALUE(TRIM(SUBSTITUTE(AT51,CHAR(160),""))),0)),"Attention : Le montant TVA retenu est supérieur au montant TVA raisonnable. Merci de revoir la ligne de dépense, plafonner son montant, ou justifier la reventillation HT / TVA.",(IFERROR(VALUE(TRIM(SUBSTITUTE(AX51,CHAR(160),""))),0))=0,"",(IFERROR(VALUE(TRIM(SUBSTITUTE(AU51,CHAR(160),""))),0))=(IFERROR(VALUE(TRIM(SUBSTITUTE(AX51,CHAR(160),""))),0)),"OK",(IFERROR(VALUE(TRIM(SUBSTITUTE(AU51,CHAR(160),""))),0))&gt;(IFERROR(VALUE(TRIM(SUBSTITUTE(AX51,CHAR(160),""))),0))," OK : Montant instruit inférieur au montant raisonnable.",TRUE,""))</f>
        <v/>
      </c>
      <c r="BA51" s="160" t="str" cm="1">
        <f t="array" ref="BA51">IF(OR(AX51="",W51="",AV51="",U51="",AW51="",V51=""),"",_xlfn.IFS((IFERROR(VALUE(TRIM(SUBSTITUTE(AX51,CHAR(160),""))),0))&gt;(IFERROR(VALUE(TRIM(SUBSTITUTE(W51,CHAR(160),""))),0)),"KO : Le montant retenu TTC est supérieur au montant présenté TTC. Merci de revoir la ligne de dépense ou plafonner son montant.",(IFERROR(VALUE(TRIM(SUBSTITUTE(AV51,CHAR(160),""))),0))&gt;(IFERROR(VALUE(TRIM(SUBSTITUTE(U51,CHAR(160),""))),0)),"Attention : Le montant retenu HT est supérieur au montant HT présenté. Merci de revoir la ligne de dépense,plafonner son montant,ou justifier la reventillation HT/TVA.",(IFERROR(VALUE(TRIM(SUBSTITUTE(AW51,CHAR(160),""))),0))&gt;(IFERROR(VALUE(TRIM(SUBSTITUTE(V51,CHAR(160),""))),0)),"Attention : Le montant TVA retenu est supérieur au montant TVA présenté. Merci de revoir la ligne de dépense,plafonner son montant,ou justifier la reventillation HT/TVA.",(IFERROR(VALUE(TRIM(SUBSTITUTE(AX51,CHAR(160),""))),0))=0,"Attention : montant présenté entièrement écarté",(IFERROR(VALUE(TRIM(SUBSTITUTE(W51,CHAR(160),""))),0))=0,"",(IFERROR(VALUE(TRIM(SUBSTITUTE(AX51,CHAR(160),""))),0))=(IFERROR(VALUE(TRIM(SUBSTITUTE(W51,CHAR(160),""))),0)),"OK",(IFERROR(VALUE(TRIM(SUBSTITUTE(AX51,CHAR(160),""))),0))&lt;(IFERROR(VALUE(TRIM(SUBSTITUTE(W51,CHAR(160),""))),0)),"Attention : montant présenté partiellement écarté",TRUE,""))</f>
        <v/>
      </c>
      <c r="BB51" s="45" t="str">
        <f t="shared" si="45"/>
        <v/>
      </c>
      <c r="BC51" s="45" t="str">
        <f t="shared" si="46"/>
        <v/>
      </c>
      <c r="BD51" s="15" t="str">
        <f t="shared" si="47"/>
        <v/>
      </c>
    </row>
    <row r="52" spans="1:56" ht="15" customHeight="1">
      <c r="A52" s="64">
        <v>43</v>
      </c>
      <c r="B52" s="4"/>
      <c r="C52" s="8"/>
      <c r="D52" s="4"/>
      <c r="E52" s="4"/>
      <c r="F52" s="4"/>
      <c r="G52" s="4"/>
      <c r="H52" s="12"/>
      <c r="I52" s="4"/>
      <c r="J52" s="111"/>
      <c r="K52" s="117"/>
      <c r="L52" s="5"/>
      <c r="M52" s="36" t="str">
        <f t="shared" si="30"/>
        <v/>
      </c>
      <c r="N52" s="6"/>
      <c r="O52" s="5"/>
      <c r="P52" s="36" t="str">
        <f t="shared" si="31"/>
        <v/>
      </c>
      <c r="Q52" s="7"/>
      <c r="R52" s="5"/>
      <c r="S52" s="118" t="str">
        <f t="shared" si="32"/>
        <v/>
      </c>
      <c r="T52" s="127"/>
      <c r="U52" s="126" t="str" cm="1">
        <f t="array" ref="U52">IF((_xlfn.IFS(TRIM(SUBSTITUTE(T52,CHAR(160),""))="Devis 1",IFERROR(VALUE(TRIM(SUBSTITUTE(K52,CHAR(160),""))),0),TRIM(SUBSTITUTE(T52,CHAR(160),""))="Devis 2",IFERROR(VALUE(TRIM(SUBSTITUTE(N52,CHAR(160),""))),0),TRIM(SUBSTITUTE(T52,CHAR(160),""))="Devis 3",IFERROR(VALUE(TRIM(SUBSTITUTE(Q52,CHAR(160),""))),0),TRUE,0)*IFERROR(VALUE(TRIM(SUBSTITUTE(C52,CHAR(160),""))),0))=0,"",_xlfn.IFS(TRIM(SUBSTITUTE(T52,CHAR(160),""))="Devis 1",IFERROR(VALUE(TRIM(SUBSTITUTE(K52,CHAR(160),""))),0),TRIM(SUBSTITUTE(T52,CHAR(160),""))="Devis 2",IFERROR(VALUE(TRIM(SUBSTITUTE(N52,CHAR(160),""))),0),TRIM(SUBSTITUTE(T52,CHAR(160),""))="Devis 3",IFERROR(VALUE(TRIM(SUBSTITUTE(Q52,CHAR(160),""))),0),TRUE,0)*IFERROR(VALUE(TRIM(SUBSTITUTE(C52,CHAR(160),""))),0))</f>
        <v/>
      </c>
      <c r="V52" s="66" t="str" cm="1">
        <f t="array" ref="V52">IF(_xlfn.IFS(TRIM(SUBSTITUTE(T52,CHAR(160),""))="Devis 1",IFERROR(VALUE(TRIM(SUBSTITUTE(L52,CHAR(160),""))),0),TRIM(SUBSTITUTE(T52,CHAR(160),""))="Devis 2",IFERROR(VALUE(TRIM(SUBSTITUTE(O52,CHAR(160),""))),0),TRIM(SUBSTITUTE(T52,CHAR(160),""))="Devis 3",IFERROR(VALUE(TRIM(SUBSTITUTE(R52,CHAR(160),""))),0),TRUE,0)*IFERROR(VALUE(TRIM(SUBSTITUTE(C52,CHAR(160),""))),0)=0,IF(U52&lt;&gt;"",0,""),_xlfn.IFS(TRIM(SUBSTITUTE(T52,CHAR(160),""))="Devis 1",IFERROR(VALUE(TRIM(SUBSTITUTE(L52,CHAR(160),""))),0),TRIM(SUBSTITUTE(T52,CHAR(160),""))="Devis 2",IFERROR(VALUE(TRIM(SUBSTITUTE(O52,CHAR(160),""))),0),TRIM(SUBSTITUTE(T52,CHAR(160),""))="Devis 3",IFERROR(VALUE(TRIM(SUBSTITUTE(R52,CHAR(160),""))),0),TRUE,0)*IFERROR(VALUE(TRIM(SUBSTITUTE(C52,CHAR(160),""))),0))</f>
        <v/>
      </c>
      <c r="W52" s="129" t="str">
        <f t="shared" si="33"/>
        <v/>
      </c>
      <c r="X52" s="130"/>
      <c r="Y52" s="37" t="str">
        <f t="shared" si="48"/>
        <v/>
      </c>
      <c r="Z52" s="38" t="str">
        <f t="shared" si="58"/>
        <v/>
      </c>
      <c r="AA52" s="11" t="str">
        <f t="shared" si="49"/>
        <v/>
      </c>
      <c r="AB52" s="11" t="str">
        <f t="shared" si="50"/>
        <v/>
      </c>
      <c r="AC52" s="11" t="str">
        <f t="shared" si="51"/>
        <v/>
      </c>
      <c r="AD52" s="11" t="str">
        <f t="shared" si="52"/>
        <v/>
      </c>
      <c r="AE52" s="39" t="str">
        <f t="shared" si="53"/>
        <v/>
      </c>
      <c r="AF52" s="11" t="str">
        <f t="shared" si="54"/>
        <v/>
      </c>
      <c r="AG52" s="40" t="str">
        <f t="shared" si="55"/>
        <v/>
      </c>
      <c r="AH52" s="41" t="str">
        <f t="shared" si="56"/>
        <v/>
      </c>
      <c r="AI52" s="14" t="str">
        <f t="shared" si="57"/>
        <v/>
      </c>
      <c r="AJ52" s="36" t="str">
        <f t="shared" si="34"/>
        <v/>
      </c>
      <c r="AK52" s="42" t="str">
        <f t="shared" si="35"/>
        <v/>
      </c>
      <c r="AL52" s="14" t="str">
        <f t="shared" si="36"/>
        <v/>
      </c>
      <c r="AM52" s="36" t="str">
        <f t="shared" si="37"/>
        <v/>
      </c>
      <c r="AN52" s="43" t="str">
        <f t="shared" si="38"/>
        <v/>
      </c>
      <c r="AO52" s="14" t="str">
        <f t="shared" si="39"/>
        <v/>
      </c>
      <c r="AP52" s="44" t="str">
        <f t="shared" si="40"/>
        <v/>
      </c>
      <c r="AQ52" s="37" t="str">
        <f t="shared" si="41"/>
        <v/>
      </c>
      <c r="AR52" s="487"/>
      <c r="AS52" s="45" t="str">
        <f t="shared" si="42"/>
        <v/>
      </c>
      <c r="AT52" s="45" t="str">
        <f t="shared" si="43"/>
        <v/>
      </c>
      <c r="AU52" s="45" t="str">
        <f t="shared" si="44"/>
        <v/>
      </c>
      <c r="AV52" s="67" t="str" cm="1">
        <f t="array" ref="AV52">IF($Z52="","",IF((IFERROR(_xlfn.IFS($AQ52="Devis 1",(IFERROR(VALUE(TRIM(SUBSTITUTE(AH52,CHAR(160),""))),0)),$AQ52="Devis 2",(IFERROR(VALUE(TRIM(SUBSTITUTE(AK52,CHAR(160),""))),0)),$AQ52="Devis 3",(IFERROR(VALUE(TRIM(SUBSTITUTE(AN52,CHAR(160),""))),0))),0))*(IFERROR(VALUE(TRIM(SUBSTITUTE($Z52,CHAR(160),""))),0))=0,"",(IFERROR(_xlfn.IFS($AQ52="Devis 1",(IFERROR(VALUE(TRIM(SUBSTITUTE(AH52,CHAR(160),""))),0)),$AQ52="Devis 2",(IFERROR(VALUE(TRIM(SUBSTITUTE(AK52,CHAR(160),""))),0)),$AQ52="Devis 3",(IFERROR(VALUE(TRIM(SUBSTITUTE(AN52,CHAR(160),""))),0))),0))*(IFERROR(VALUE(TRIM(SUBSTITUTE($Z52,CHAR(160),""))),0))))</f>
        <v/>
      </c>
      <c r="AW52" s="67" t="str" cm="1">
        <f t="array" ref="AW52">IF($Z52="","",IF((IFERROR(_xlfn.IFS(TRIM(SUBSTITUTE($AQ52,CHAR(160),""))="Devis 1", IFERROR(VALUE(TRIM(SUBSTITUTE(AI52,CHAR(160),""))),0),TRIM(SUBSTITUTE($AQ52,CHAR(160),""))="Devis 2", IFERROR(VALUE(TRIM(SUBSTITUTE(AL52,CHAR(160),""))),0),TRIM(SUBSTITUTE($AQ52,CHAR(160),""))="Devis 3", IFERROR(VALUE(TRIM(SUBSTITUTE(AO52,CHAR(160),""))),0)),0) * IFERROR(VALUE(TRIM(SUBSTITUTE($Z52,CHAR(160),""))),0)) = 0,IF(AV52&lt;&gt;"",0,""),(IFERROR(_xlfn.IFS(TRIM(SUBSTITUTE($AQ52,CHAR(160),""))="Devis 1", IFERROR(VALUE(TRIM(SUBSTITUTE(AI52,CHAR(160),""))),0),TRIM(SUBSTITUTE($AQ52,CHAR(160),""))="Devis 2", IFERROR(VALUE(TRIM(SUBSTITUTE(AL52,CHAR(160),""))),0),TRIM(SUBSTITUTE($AQ52,CHAR(160),""))="Devis 3", IFERROR(VALUE(TRIM(SUBSTITUTE(AO52,CHAR(160),""))),0)),0) * IFERROR(VALUE(TRIM(SUBSTITUTE($Z52,CHAR(160),""))),0))))</f>
        <v/>
      </c>
      <c r="AX52" s="67" t="str" cm="1">
        <f t="array" ref="AX52">IF($Z52="","",IF(IFERROR(_xlfn.IFS($AQ52="Devis 1",IFERROR(VALUE(TRIM(SUBSTITUTE(AJ52,CHAR(160),""))),0),$AQ52="Devis 2",IFERROR(VALUE(TRIM(SUBSTITUTE(AM52,CHAR(160),""))),0),$AQ52="Devis 3",IFERROR(VALUE(TRIM(SUBSTITUTE(AP52,CHAR(160),""))),0)),0)*IFERROR(VALUE(TRIM(SUBSTITUTE($Z52,CHAR(160),""))),0)=0,"",IFERROR(_xlfn.IFS($AQ52="Devis 1",IFERROR(VALUE(TRIM(SUBSTITUTE(AJ52,CHAR(160),""))),0),$AQ52="Devis 2",IFERROR(VALUE(TRIM(SUBSTITUTE(AM52,CHAR(160),""))),0),$AQ52="Devis 3",IFERROR(VALUE(TRIM(SUBSTITUTE(AP52,CHAR(160),""))),0)),0)*IFERROR(VALUE(TRIM(SUBSTITUTE($Z52,CHAR(160),""))),0)))</f>
        <v/>
      </c>
      <c r="AY52" s="488"/>
      <c r="AZ52" s="10" t="str" cm="1">
        <f t="array" ref="AZ52">IF(OR(AX52="",AU52="",AV52="",AS52="",AW52="",AT52=""),"",_xlfn.IFS((IFERROR(VALUE(TRIM(SUBSTITUTE(AX52,CHAR(160),""))),0))&gt;(IFERROR(VALUE(TRIM(SUBSTITUTE(AU52,CHAR(160),""))),0)),"KO : Le montant retenu TTC est supérieur au montant raisonnable TTC. Merci de revoir la ligne de dépense ou plafonner son montant.",(IFERROR(VALUE(TRIM(SUBSTITUTE(AV52,CHAR(160),""))),0))&gt;(IFERROR(VALUE(TRIM(SUBSTITUTE(AS52,CHAR(160),""))),0)),"Attention : Le montant retenu HT est supérieur au montant HT raisonnable. Merci de revoir la ligne de dépense, plafonner son montant, ou justifier la reventillation HT / TVA.",(IFERROR(VALUE(TRIM(SUBSTITUTE(AW52,CHAR(160),""))),0))&gt;(IFERROR(VALUE(TRIM(SUBSTITUTE(AT52,CHAR(160),""))),0)),"Attention : Le montant TVA retenu est supérieur au montant TVA raisonnable. Merci de revoir la ligne de dépense, plafonner son montant, ou justifier la reventillation HT / TVA.",(IFERROR(VALUE(TRIM(SUBSTITUTE(AX52,CHAR(160),""))),0))=0,"",(IFERROR(VALUE(TRIM(SUBSTITUTE(AU52,CHAR(160),""))),0))=(IFERROR(VALUE(TRIM(SUBSTITUTE(AX52,CHAR(160),""))),0)),"OK",(IFERROR(VALUE(TRIM(SUBSTITUTE(AU52,CHAR(160),""))),0))&gt;(IFERROR(VALUE(TRIM(SUBSTITUTE(AX52,CHAR(160),""))),0))," OK : Montant instruit inférieur au montant raisonnable.",TRUE,""))</f>
        <v/>
      </c>
      <c r="BA52" s="160" t="str" cm="1">
        <f t="array" ref="BA52">IF(OR(AX52="",W52="",AV52="",U52="",AW52="",V52=""),"",_xlfn.IFS((IFERROR(VALUE(TRIM(SUBSTITUTE(AX52,CHAR(160),""))),0))&gt;(IFERROR(VALUE(TRIM(SUBSTITUTE(W52,CHAR(160),""))),0)),"KO : Le montant retenu TTC est supérieur au montant présenté TTC. Merci de revoir la ligne de dépense ou plafonner son montant.",(IFERROR(VALUE(TRIM(SUBSTITUTE(AV52,CHAR(160),""))),0))&gt;(IFERROR(VALUE(TRIM(SUBSTITUTE(U52,CHAR(160),""))),0)),"Attention : Le montant retenu HT est supérieur au montant HT présenté. Merci de revoir la ligne de dépense,plafonner son montant,ou justifier la reventillation HT/TVA.",(IFERROR(VALUE(TRIM(SUBSTITUTE(AW52,CHAR(160),""))),0))&gt;(IFERROR(VALUE(TRIM(SUBSTITUTE(V52,CHAR(160),""))),0)),"Attention : Le montant TVA retenu est supérieur au montant TVA présenté. Merci de revoir la ligne de dépense,plafonner son montant,ou justifier la reventillation HT/TVA.",(IFERROR(VALUE(TRIM(SUBSTITUTE(AX52,CHAR(160),""))),0))=0,"Attention : montant présenté entièrement écarté",(IFERROR(VALUE(TRIM(SUBSTITUTE(W52,CHAR(160),""))),0))=0,"",(IFERROR(VALUE(TRIM(SUBSTITUTE(AX52,CHAR(160),""))),0))=(IFERROR(VALUE(TRIM(SUBSTITUTE(W52,CHAR(160),""))),0)),"OK",(IFERROR(VALUE(TRIM(SUBSTITUTE(AX52,CHAR(160),""))),0))&lt;(IFERROR(VALUE(TRIM(SUBSTITUTE(W52,CHAR(160),""))),0)),"Attention : montant présenté partiellement écarté",TRUE,""))</f>
        <v/>
      </c>
      <c r="BB52" s="45" t="str">
        <f t="shared" si="45"/>
        <v/>
      </c>
      <c r="BC52" s="45" t="str">
        <f t="shared" si="46"/>
        <v/>
      </c>
      <c r="BD52" s="15" t="str">
        <f t="shared" si="47"/>
        <v/>
      </c>
    </row>
    <row r="53" spans="1:56" ht="15" customHeight="1">
      <c r="A53" s="64">
        <v>44</v>
      </c>
      <c r="B53" s="4"/>
      <c r="C53" s="8"/>
      <c r="D53" s="4"/>
      <c r="E53" s="4"/>
      <c r="F53" s="4"/>
      <c r="G53" s="4"/>
      <c r="H53" s="12"/>
      <c r="I53" s="4"/>
      <c r="J53" s="111"/>
      <c r="K53" s="117"/>
      <c r="L53" s="5"/>
      <c r="M53" s="36" t="str">
        <f t="shared" si="30"/>
        <v/>
      </c>
      <c r="N53" s="6"/>
      <c r="O53" s="5"/>
      <c r="P53" s="36" t="str">
        <f t="shared" si="31"/>
        <v/>
      </c>
      <c r="Q53" s="7"/>
      <c r="R53" s="5"/>
      <c r="S53" s="118" t="str">
        <f t="shared" si="32"/>
        <v/>
      </c>
      <c r="T53" s="127"/>
      <c r="U53" s="126" t="str" cm="1">
        <f t="array" ref="U53">IF((_xlfn.IFS(TRIM(SUBSTITUTE(T53,CHAR(160),""))="Devis 1",IFERROR(VALUE(TRIM(SUBSTITUTE(K53,CHAR(160),""))),0),TRIM(SUBSTITUTE(T53,CHAR(160),""))="Devis 2",IFERROR(VALUE(TRIM(SUBSTITUTE(N53,CHAR(160),""))),0),TRIM(SUBSTITUTE(T53,CHAR(160),""))="Devis 3",IFERROR(VALUE(TRIM(SUBSTITUTE(Q53,CHAR(160),""))),0),TRUE,0)*IFERROR(VALUE(TRIM(SUBSTITUTE(C53,CHAR(160),""))),0))=0,"",_xlfn.IFS(TRIM(SUBSTITUTE(T53,CHAR(160),""))="Devis 1",IFERROR(VALUE(TRIM(SUBSTITUTE(K53,CHAR(160),""))),0),TRIM(SUBSTITUTE(T53,CHAR(160),""))="Devis 2",IFERROR(VALUE(TRIM(SUBSTITUTE(N53,CHAR(160),""))),0),TRIM(SUBSTITUTE(T53,CHAR(160),""))="Devis 3",IFERROR(VALUE(TRIM(SUBSTITUTE(Q53,CHAR(160),""))),0),TRUE,0)*IFERROR(VALUE(TRIM(SUBSTITUTE(C53,CHAR(160),""))),0))</f>
        <v/>
      </c>
      <c r="V53" s="66" t="str" cm="1">
        <f t="array" ref="V53">IF(_xlfn.IFS(TRIM(SUBSTITUTE(T53,CHAR(160),""))="Devis 1",IFERROR(VALUE(TRIM(SUBSTITUTE(L53,CHAR(160),""))),0),TRIM(SUBSTITUTE(T53,CHAR(160),""))="Devis 2",IFERROR(VALUE(TRIM(SUBSTITUTE(O53,CHAR(160),""))),0),TRIM(SUBSTITUTE(T53,CHAR(160),""))="Devis 3",IFERROR(VALUE(TRIM(SUBSTITUTE(R53,CHAR(160),""))),0),TRUE,0)*IFERROR(VALUE(TRIM(SUBSTITUTE(C53,CHAR(160),""))),0)=0,IF(U53&lt;&gt;"",0,""),_xlfn.IFS(TRIM(SUBSTITUTE(T53,CHAR(160),""))="Devis 1",IFERROR(VALUE(TRIM(SUBSTITUTE(L53,CHAR(160),""))),0),TRIM(SUBSTITUTE(T53,CHAR(160),""))="Devis 2",IFERROR(VALUE(TRIM(SUBSTITUTE(O53,CHAR(160),""))),0),TRIM(SUBSTITUTE(T53,CHAR(160),""))="Devis 3",IFERROR(VALUE(TRIM(SUBSTITUTE(R53,CHAR(160),""))),0),TRUE,0)*IFERROR(VALUE(TRIM(SUBSTITUTE(C53,CHAR(160),""))),0))</f>
        <v/>
      </c>
      <c r="W53" s="129" t="str">
        <f t="shared" si="33"/>
        <v/>
      </c>
      <c r="X53" s="130"/>
      <c r="Y53" s="37" t="str">
        <f t="shared" si="48"/>
        <v/>
      </c>
      <c r="Z53" s="38" t="str">
        <f t="shared" si="58"/>
        <v/>
      </c>
      <c r="AA53" s="11" t="str">
        <f t="shared" si="49"/>
        <v/>
      </c>
      <c r="AB53" s="11" t="str">
        <f t="shared" si="50"/>
        <v/>
      </c>
      <c r="AC53" s="11" t="str">
        <f t="shared" si="51"/>
        <v/>
      </c>
      <c r="AD53" s="11" t="str">
        <f t="shared" si="52"/>
        <v/>
      </c>
      <c r="AE53" s="39" t="str">
        <f t="shared" si="53"/>
        <v/>
      </c>
      <c r="AF53" s="11" t="str">
        <f t="shared" si="54"/>
        <v/>
      </c>
      <c r="AG53" s="40" t="str">
        <f t="shared" si="55"/>
        <v/>
      </c>
      <c r="AH53" s="41" t="str">
        <f t="shared" si="56"/>
        <v/>
      </c>
      <c r="AI53" s="14" t="str">
        <f t="shared" si="57"/>
        <v/>
      </c>
      <c r="AJ53" s="36" t="str">
        <f t="shared" si="34"/>
        <v/>
      </c>
      <c r="AK53" s="42" t="str">
        <f t="shared" si="35"/>
        <v/>
      </c>
      <c r="AL53" s="14" t="str">
        <f t="shared" si="36"/>
        <v/>
      </c>
      <c r="AM53" s="36" t="str">
        <f t="shared" si="37"/>
        <v/>
      </c>
      <c r="AN53" s="43" t="str">
        <f t="shared" si="38"/>
        <v/>
      </c>
      <c r="AO53" s="14" t="str">
        <f t="shared" si="39"/>
        <v/>
      </c>
      <c r="AP53" s="44" t="str">
        <f t="shared" si="40"/>
        <v/>
      </c>
      <c r="AQ53" s="37" t="str">
        <f t="shared" si="41"/>
        <v/>
      </c>
      <c r="AR53" s="487"/>
      <c r="AS53" s="45" t="str">
        <f t="shared" si="42"/>
        <v/>
      </c>
      <c r="AT53" s="45" t="str">
        <f t="shared" si="43"/>
        <v/>
      </c>
      <c r="AU53" s="45" t="str">
        <f t="shared" si="44"/>
        <v/>
      </c>
      <c r="AV53" s="67" t="str" cm="1">
        <f t="array" ref="AV53">IF($Z53="","",IF((IFERROR(_xlfn.IFS($AQ53="Devis 1",(IFERROR(VALUE(TRIM(SUBSTITUTE(AH53,CHAR(160),""))),0)),$AQ53="Devis 2",(IFERROR(VALUE(TRIM(SUBSTITUTE(AK53,CHAR(160),""))),0)),$AQ53="Devis 3",(IFERROR(VALUE(TRIM(SUBSTITUTE(AN53,CHAR(160),""))),0))),0))*(IFERROR(VALUE(TRIM(SUBSTITUTE($Z53,CHAR(160),""))),0))=0,"",(IFERROR(_xlfn.IFS($AQ53="Devis 1",(IFERROR(VALUE(TRIM(SUBSTITUTE(AH53,CHAR(160),""))),0)),$AQ53="Devis 2",(IFERROR(VALUE(TRIM(SUBSTITUTE(AK53,CHAR(160),""))),0)),$AQ53="Devis 3",(IFERROR(VALUE(TRIM(SUBSTITUTE(AN53,CHAR(160),""))),0))),0))*(IFERROR(VALUE(TRIM(SUBSTITUTE($Z53,CHAR(160),""))),0))))</f>
        <v/>
      </c>
      <c r="AW53" s="67" t="str" cm="1">
        <f t="array" ref="AW53">IF($Z53="","",IF((IFERROR(_xlfn.IFS(TRIM(SUBSTITUTE($AQ53,CHAR(160),""))="Devis 1", IFERROR(VALUE(TRIM(SUBSTITUTE(AI53,CHAR(160),""))),0),TRIM(SUBSTITUTE($AQ53,CHAR(160),""))="Devis 2", IFERROR(VALUE(TRIM(SUBSTITUTE(AL53,CHAR(160),""))),0),TRIM(SUBSTITUTE($AQ53,CHAR(160),""))="Devis 3", IFERROR(VALUE(TRIM(SUBSTITUTE(AO53,CHAR(160),""))),0)),0) * IFERROR(VALUE(TRIM(SUBSTITUTE($Z53,CHAR(160),""))),0)) = 0,IF(AV53&lt;&gt;"",0,""),(IFERROR(_xlfn.IFS(TRIM(SUBSTITUTE($AQ53,CHAR(160),""))="Devis 1", IFERROR(VALUE(TRIM(SUBSTITUTE(AI53,CHAR(160),""))),0),TRIM(SUBSTITUTE($AQ53,CHAR(160),""))="Devis 2", IFERROR(VALUE(TRIM(SUBSTITUTE(AL53,CHAR(160),""))),0),TRIM(SUBSTITUTE($AQ53,CHAR(160),""))="Devis 3", IFERROR(VALUE(TRIM(SUBSTITUTE(AO53,CHAR(160),""))),0)),0) * IFERROR(VALUE(TRIM(SUBSTITUTE($Z53,CHAR(160),""))),0))))</f>
        <v/>
      </c>
      <c r="AX53" s="67" t="str" cm="1">
        <f t="array" ref="AX53">IF($Z53="","",IF(IFERROR(_xlfn.IFS($AQ53="Devis 1",IFERROR(VALUE(TRIM(SUBSTITUTE(AJ53,CHAR(160),""))),0),$AQ53="Devis 2",IFERROR(VALUE(TRIM(SUBSTITUTE(AM53,CHAR(160),""))),0),$AQ53="Devis 3",IFERROR(VALUE(TRIM(SUBSTITUTE(AP53,CHAR(160),""))),0)),0)*IFERROR(VALUE(TRIM(SUBSTITUTE($Z53,CHAR(160),""))),0)=0,"",IFERROR(_xlfn.IFS($AQ53="Devis 1",IFERROR(VALUE(TRIM(SUBSTITUTE(AJ53,CHAR(160),""))),0),$AQ53="Devis 2",IFERROR(VALUE(TRIM(SUBSTITUTE(AM53,CHAR(160),""))),0),$AQ53="Devis 3",IFERROR(VALUE(TRIM(SUBSTITUTE(AP53,CHAR(160),""))),0)),0)*IFERROR(VALUE(TRIM(SUBSTITUTE($Z53,CHAR(160),""))),0)))</f>
        <v/>
      </c>
      <c r="AY53" s="488"/>
      <c r="AZ53" s="10" t="str" cm="1">
        <f t="array" ref="AZ53">IF(OR(AX53="",AU53="",AV53="",AS53="",AW53="",AT53=""),"",_xlfn.IFS((IFERROR(VALUE(TRIM(SUBSTITUTE(AX53,CHAR(160),""))),0))&gt;(IFERROR(VALUE(TRIM(SUBSTITUTE(AU53,CHAR(160),""))),0)),"KO : Le montant retenu TTC est supérieur au montant raisonnable TTC. Merci de revoir la ligne de dépense ou plafonner son montant.",(IFERROR(VALUE(TRIM(SUBSTITUTE(AV53,CHAR(160),""))),0))&gt;(IFERROR(VALUE(TRIM(SUBSTITUTE(AS53,CHAR(160),""))),0)),"Attention : Le montant retenu HT est supérieur au montant HT raisonnable. Merci de revoir la ligne de dépense, plafonner son montant, ou justifier la reventillation HT / TVA.",(IFERROR(VALUE(TRIM(SUBSTITUTE(AW53,CHAR(160),""))),0))&gt;(IFERROR(VALUE(TRIM(SUBSTITUTE(AT53,CHAR(160),""))),0)),"Attention : Le montant TVA retenu est supérieur au montant TVA raisonnable. Merci de revoir la ligne de dépense, plafonner son montant, ou justifier la reventillation HT / TVA.",(IFERROR(VALUE(TRIM(SUBSTITUTE(AX53,CHAR(160),""))),0))=0,"",(IFERROR(VALUE(TRIM(SUBSTITUTE(AU53,CHAR(160),""))),0))=(IFERROR(VALUE(TRIM(SUBSTITUTE(AX53,CHAR(160),""))),0)),"OK",(IFERROR(VALUE(TRIM(SUBSTITUTE(AU53,CHAR(160),""))),0))&gt;(IFERROR(VALUE(TRIM(SUBSTITUTE(AX53,CHAR(160),""))),0))," OK : Montant instruit inférieur au montant raisonnable.",TRUE,""))</f>
        <v/>
      </c>
      <c r="BA53" s="160" t="str" cm="1">
        <f t="array" ref="BA53">IF(OR(AX53="",W53="",AV53="",U53="",AW53="",V53=""),"",_xlfn.IFS((IFERROR(VALUE(TRIM(SUBSTITUTE(AX53,CHAR(160),""))),0))&gt;(IFERROR(VALUE(TRIM(SUBSTITUTE(W53,CHAR(160),""))),0)),"KO : Le montant retenu TTC est supérieur au montant présenté TTC. Merci de revoir la ligne de dépense ou plafonner son montant.",(IFERROR(VALUE(TRIM(SUBSTITUTE(AV53,CHAR(160),""))),0))&gt;(IFERROR(VALUE(TRIM(SUBSTITUTE(U53,CHAR(160),""))),0)),"Attention : Le montant retenu HT est supérieur au montant HT présenté. Merci de revoir la ligne de dépense,plafonner son montant,ou justifier la reventillation HT/TVA.",(IFERROR(VALUE(TRIM(SUBSTITUTE(AW53,CHAR(160),""))),0))&gt;(IFERROR(VALUE(TRIM(SUBSTITUTE(V53,CHAR(160),""))),0)),"Attention : Le montant TVA retenu est supérieur au montant TVA présenté. Merci de revoir la ligne de dépense,plafonner son montant,ou justifier la reventillation HT/TVA.",(IFERROR(VALUE(TRIM(SUBSTITUTE(AX53,CHAR(160),""))),0))=0,"Attention : montant présenté entièrement écarté",(IFERROR(VALUE(TRIM(SUBSTITUTE(W53,CHAR(160),""))),0))=0,"",(IFERROR(VALUE(TRIM(SUBSTITUTE(AX53,CHAR(160),""))),0))=(IFERROR(VALUE(TRIM(SUBSTITUTE(W53,CHAR(160),""))),0)),"OK",(IFERROR(VALUE(TRIM(SUBSTITUTE(AX53,CHAR(160),""))),0))&lt;(IFERROR(VALUE(TRIM(SUBSTITUTE(W53,CHAR(160),""))),0)),"Attention : montant présenté partiellement écarté",TRUE,""))</f>
        <v/>
      </c>
      <c r="BB53" s="45" t="str">
        <f t="shared" si="45"/>
        <v/>
      </c>
      <c r="BC53" s="45" t="str">
        <f t="shared" si="46"/>
        <v/>
      </c>
      <c r="BD53" s="15" t="str">
        <f t="shared" si="47"/>
        <v/>
      </c>
    </row>
    <row r="54" spans="1:56" ht="15" customHeight="1">
      <c r="A54" s="64">
        <v>45</v>
      </c>
      <c r="B54" s="4"/>
      <c r="C54" s="8"/>
      <c r="D54" s="4"/>
      <c r="E54" s="4"/>
      <c r="F54" s="4"/>
      <c r="G54" s="4"/>
      <c r="H54" s="12"/>
      <c r="I54" s="4"/>
      <c r="J54" s="111"/>
      <c r="K54" s="117"/>
      <c r="L54" s="5"/>
      <c r="M54" s="36" t="str">
        <f t="shared" si="30"/>
        <v/>
      </c>
      <c r="N54" s="6"/>
      <c r="O54" s="5"/>
      <c r="P54" s="36" t="str">
        <f t="shared" si="31"/>
        <v/>
      </c>
      <c r="Q54" s="7"/>
      <c r="R54" s="5"/>
      <c r="S54" s="118" t="str">
        <f t="shared" si="32"/>
        <v/>
      </c>
      <c r="T54" s="127"/>
      <c r="U54" s="126" t="str" cm="1">
        <f t="array" ref="U54">IF((_xlfn.IFS(TRIM(SUBSTITUTE(T54,CHAR(160),""))="Devis 1",IFERROR(VALUE(TRIM(SUBSTITUTE(K54,CHAR(160),""))),0),TRIM(SUBSTITUTE(T54,CHAR(160),""))="Devis 2",IFERROR(VALUE(TRIM(SUBSTITUTE(N54,CHAR(160),""))),0),TRIM(SUBSTITUTE(T54,CHAR(160),""))="Devis 3",IFERROR(VALUE(TRIM(SUBSTITUTE(Q54,CHAR(160),""))),0),TRUE,0)*IFERROR(VALUE(TRIM(SUBSTITUTE(C54,CHAR(160),""))),0))=0,"",_xlfn.IFS(TRIM(SUBSTITUTE(T54,CHAR(160),""))="Devis 1",IFERROR(VALUE(TRIM(SUBSTITUTE(K54,CHAR(160),""))),0),TRIM(SUBSTITUTE(T54,CHAR(160),""))="Devis 2",IFERROR(VALUE(TRIM(SUBSTITUTE(N54,CHAR(160),""))),0),TRIM(SUBSTITUTE(T54,CHAR(160),""))="Devis 3",IFERROR(VALUE(TRIM(SUBSTITUTE(Q54,CHAR(160),""))),0),TRUE,0)*IFERROR(VALUE(TRIM(SUBSTITUTE(C54,CHAR(160),""))),0))</f>
        <v/>
      </c>
      <c r="V54" s="66" t="str" cm="1">
        <f t="array" ref="V54">IF(_xlfn.IFS(TRIM(SUBSTITUTE(T54,CHAR(160),""))="Devis 1",IFERROR(VALUE(TRIM(SUBSTITUTE(L54,CHAR(160),""))),0),TRIM(SUBSTITUTE(T54,CHAR(160),""))="Devis 2",IFERROR(VALUE(TRIM(SUBSTITUTE(O54,CHAR(160),""))),0),TRIM(SUBSTITUTE(T54,CHAR(160),""))="Devis 3",IFERROR(VALUE(TRIM(SUBSTITUTE(R54,CHAR(160),""))),0),TRUE,0)*IFERROR(VALUE(TRIM(SUBSTITUTE(C54,CHAR(160),""))),0)=0,IF(U54&lt;&gt;"",0,""),_xlfn.IFS(TRIM(SUBSTITUTE(T54,CHAR(160),""))="Devis 1",IFERROR(VALUE(TRIM(SUBSTITUTE(L54,CHAR(160),""))),0),TRIM(SUBSTITUTE(T54,CHAR(160),""))="Devis 2",IFERROR(VALUE(TRIM(SUBSTITUTE(O54,CHAR(160),""))),0),TRIM(SUBSTITUTE(T54,CHAR(160),""))="Devis 3",IFERROR(VALUE(TRIM(SUBSTITUTE(R54,CHAR(160),""))),0),TRUE,0)*IFERROR(VALUE(TRIM(SUBSTITUTE(C54,CHAR(160),""))),0))</f>
        <v/>
      </c>
      <c r="W54" s="129" t="str">
        <f t="shared" si="33"/>
        <v/>
      </c>
      <c r="X54" s="130"/>
      <c r="Y54" s="37" t="str">
        <f t="shared" si="48"/>
        <v/>
      </c>
      <c r="Z54" s="38" t="str">
        <f t="shared" si="58"/>
        <v/>
      </c>
      <c r="AA54" s="11" t="str">
        <f t="shared" si="49"/>
        <v/>
      </c>
      <c r="AB54" s="11" t="str">
        <f t="shared" si="50"/>
        <v/>
      </c>
      <c r="AC54" s="11" t="str">
        <f t="shared" si="51"/>
        <v/>
      </c>
      <c r="AD54" s="11" t="str">
        <f t="shared" si="52"/>
        <v/>
      </c>
      <c r="AE54" s="39" t="str">
        <f t="shared" si="53"/>
        <v/>
      </c>
      <c r="AF54" s="11" t="str">
        <f t="shared" si="54"/>
        <v/>
      </c>
      <c r="AG54" s="40" t="str">
        <f t="shared" si="55"/>
        <v/>
      </c>
      <c r="AH54" s="41" t="str">
        <f t="shared" si="56"/>
        <v/>
      </c>
      <c r="AI54" s="14" t="str">
        <f t="shared" si="57"/>
        <v/>
      </c>
      <c r="AJ54" s="36" t="str">
        <f t="shared" si="34"/>
        <v/>
      </c>
      <c r="AK54" s="42" t="str">
        <f t="shared" si="35"/>
        <v/>
      </c>
      <c r="AL54" s="14" t="str">
        <f t="shared" si="36"/>
        <v/>
      </c>
      <c r="AM54" s="36" t="str">
        <f t="shared" si="37"/>
        <v/>
      </c>
      <c r="AN54" s="43" t="str">
        <f t="shared" si="38"/>
        <v/>
      </c>
      <c r="AO54" s="14" t="str">
        <f t="shared" si="39"/>
        <v/>
      </c>
      <c r="AP54" s="44" t="str">
        <f t="shared" si="40"/>
        <v/>
      </c>
      <c r="AQ54" s="37" t="str">
        <f t="shared" si="41"/>
        <v/>
      </c>
      <c r="AR54" s="487"/>
      <c r="AS54" s="45" t="str">
        <f t="shared" si="42"/>
        <v/>
      </c>
      <c r="AT54" s="45" t="str">
        <f t="shared" si="43"/>
        <v/>
      </c>
      <c r="AU54" s="45" t="str">
        <f t="shared" si="44"/>
        <v/>
      </c>
      <c r="AV54" s="67" t="str" cm="1">
        <f t="array" ref="AV54">IF($Z54="","",IF((IFERROR(_xlfn.IFS($AQ54="Devis 1",(IFERROR(VALUE(TRIM(SUBSTITUTE(AH54,CHAR(160),""))),0)),$AQ54="Devis 2",(IFERROR(VALUE(TRIM(SUBSTITUTE(AK54,CHAR(160),""))),0)),$AQ54="Devis 3",(IFERROR(VALUE(TRIM(SUBSTITUTE(AN54,CHAR(160),""))),0))),0))*(IFERROR(VALUE(TRIM(SUBSTITUTE($Z54,CHAR(160),""))),0))=0,"",(IFERROR(_xlfn.IFS($AQ54="Devis 1",(IFERROR(VALUE(TRIM(SUBSTITUTE(AH54,CHAR(160),""))),0)),$AQ54="Devis 2",(IFERROR(VALUE(TRIM(SUBSTITUTE(AK54,CHAR(160),""))),0)),$AQ54="Devis 3",(IFERROR(VALUE(TRIM(SUBSTITUTE(AN54,CHAR(160),""))),0))),0))*(IFERROR(VALUE(TRIM(SUBSTITUTE($Z54,CHAR(160),""))),0))))</f>
        <v/>
      </c>
      <c r="AW54" s="67" t="str" cm="1">
        <f t="array" ref="AW54">IF($Z54="","",IF((IFERROR(_xlfn.IFS(TRIM(SUBSTITUTE($AQ54,CHAR(160),""))="Devis 1", IFERROR(VALUE(TRIM(SUBSTITUTE(AI54,CHAR(160),""))),0),TRIM(SUBSTITUTE($AQ54,CHAR(160),""))="Devis 2", IFERROR(VALUE(TRIM(SUBSTITUTE(AL54,CHAR(160),""))),0),TRIM(SUBSTITUTE($AQ54,CHAR(160),""))="Devis 3", IFERROR(VALUE(TRIM(SUBSTITUTE(AO54,CHAR(160),""))),0)),0) * IFERROR(VALUE(TRIM(SUBSTITUTE($Z54,CHAR(160),""))),0)) = 0,IF(AV54&lt;&gt;"",0,""),(IFERROR(_xlfn.IFS(TRIM(SUBSTITUTE($AQ54,CHAR(160),""))="Devis 1", IFERROR(VALUE(TRIM(SUBSTITUTE(AI54,CHAR(160),""))),0),TRIM(SUBSTITUTE($AQ54,CHAR(160),""))="Devis 2", IFERROR(VALUE(TRIM(SUBSTITUTE(AL54,CHAR(160),""))),0),TRIM(SUBSTITUTE($AQ54,CHAR(160),""))="Devis 3", IFERROR(VALUE(TRIM(SUBSTITUTE(AO54,CHAR(160),""))),0)),0) * IFERROR(VALUE(TRIM(SUBSTITUTE($Z54,CHAR(160),""))),0))))</f>
        <v/>
      </c>
      <c r="AX54" s="67" t="str" cm="1">
        <f t="array" ref="AX54">IF($Z54="","",IF(IFERROR(_xlfn.IFS($AQ54="Devis 1",IFERROR(VALUE(TRIM(SUBSTITUTE(AJ54,CHAR(160),""))),0),$AQ54="Devis 2",IFERROR(VALUE(TRIM(SUBSTITUTE(AM54,CHAR(160),""))),0),$AQ54="Devis 3",IFERROR(VALUE(TRIM(SUBSTITUTE(AP54,CHAR(160),""))),0)),0)*IFERROR(VALUE(TRIM(SUBSTITUTE($Z54,CHAR(160),""))),0)=0,"",IFERROR(_xlfn.IFS($AQ54="Devis 1",IFERROR(VALUE(TRIM(SUBSTITUTE(AJ54,CHAR(160),""))),0),$AQ54="Devis 2",IFERROR(VALUE(TRIM(SUBSTITUTE(AM54,CHAR(160),""))),0),$AQ54="Devis 3",IFERROR(VALUE(TRIM(SUBSTITUTE(AP54,CHAR(160),""))),0)),0)*IFERROR(VALUE(TRIM(SUBSTITUTE($Z54,CHAR(160),""))),0)))</f>
        <v/>
      </c>
      <c r="AY54" s="488"/>
      <c r="AZ54" s="10" t="str" cm="1">
        <f t="array" ref="AZ54">IF(OR(AX54="",AU54="",AV54="",AS54="",AW54="",AT54=""),"",_xlfn.IFS((IFERROR(VALUE(TRIM(SUBSTITUTE(AX54,CHAR(160),""))),0))&gt;(IFERROR(VALUE(TRIM(SUBSTITUTE(AU54,CHAR(160),""))),0)),"KO : Le montant retenu TTC est supérieur au montant raisonnable TTC. Merci de revoir la ligne de dépense ou plafonner son montant.",(IFERROR(VALUE(TRIM(SUBSTITUTE(AV54,CHAR(160),""))),0))&gt;(IFERROR(VALUE(TRIM(SUBSTITUTE(AS54,CHAR(160),""))),0)),"Attention : Le montant retenu HT est supérieur au montant HT raisonnable. Merci de revoir la ligne de dépense, plafonner son montant, ou justifier la reventillation HT / TVA.",(IFERROR(VALUE(TRIM(SUBSTITUTE(AW54,CHAR(160),""))),0))&gt;(IFERROR(VALUE(TRIM(SUBSTITUTE(AT54,CHAR(160),""))),0)),"Attention : Le montant TVA retenu est supérieur au montant TVA raisonnable. Merci de revoir la ligne de dépense, plafonner son montant, ou justifier la reventillation HT / TVA.",(IFERROR(VALUE(TRIM(SUBSTITUTE(AX54,CHAR(160),""))),0))=0,"",(IFERROR(VALUE(TRIM(SUBSTITUTE(AU54,CHAR(160),""))),0))=(IFERROR(VALUE(TRIM(SUBSTITUTE(AX54,CHAR(160),""))),0)),"OK",(IFERROR(VALUE(TRIM(SUBSTITUTE(AU54,CHAR(160),""))),0))&gt;(IFERROR(VALUE(TRIM(SUBSTITUTE(AX54,CHAR(160),""))),0))," OK : Montant instruit inférieur au montant raisonnable.",TRUE,""))</f>
        <v/>
      </c>
      <c r="BA54" s="160" t="str" cm="1">
        <f t="array" ref="BA54">IF(OR(AX54="",W54="",AV54="",U54="",AW54="",V54=""),"",_xlfn.IFS((IFERROR(VALUE(TRIM(SUBSTITUTE(AX54,CHAR(160),""))),0))&gt;(IFERROR(VALUE(TRIM(SUBSTITUTE(W54,CHAR(160),""))),0)),"KO : Le montant retenu TTC est supérieur au montant présenté TTC. Merci de revoir la ligne de dépense ou plafonner son montant.",(IFERROR(VALUE(TRIM(SUBSTITUTE(AV54,CHAR(160),""))),0))&gt;(IFERROR(VALUE(TRIM(SUBSTITUTE(U54,CHAR(160),""))),0)),"Attention : Le montant retenu HT est supérieur au montant HT présenté. Merci de revoir la ligne de dépense,plafonner son montant,ou justifier la reventillation HT/TVA.",(IFERROR(VALUE(TRIM(SUBSTITUTE(AW54,CHAR(160),""))),0))&gt;(IFERROR(VALUE(TRIM(SUBSTITUTE(V54,CHAR(160),""))),0)),"Attention : Le montant TVA retenu est supérieur au montant TVA présenté. Merci de revoir la ligne de dépense,plafonner son montant,ou justifier la reventillation HT/TVA.",(IFERROR(VALUE(TRIM(SUBSTITUTE(AX54,CHAR(160),""))),0))=0,"Attention : montant présenté entièrement écarté",(IFERROR(VALUE(TRIM(SUBSTITUTE(W54,CHAR(160),""))),0))=0,"",(IFERROR(VALUE(TRIM(SUBSTITUTE(AX54,CHAR(160),""))),0))=(IFERROR(VALUE(TRIM(SUBSTITUTE(W54,CHAR(160),""))),0)),"OK",(IFERROR(VALUE(TRIM(SUBSTITUTE(AX54,CHAR(160),""))),0))&lt;(IFERROR(VALUE(TRIM(SUBSTITUTE(W54,CHAR(160),""))),0)),"Attention : montant présenté partiellement écarté",TRUE,""))</f>
        <v/>
      </c>
      <c r="BB54" s="45" t="str">
        <f t="shared" si="45"/>
        <v/>
      </c>
      <c r="BC54" s="45" t="str">
        <f t="shared" si="46"/>
        <v/>
      </c>
      <c r="BD54" s="15" t="str">
        <f t="shared" si="47"/>
        <v/>
      </c>
    </row>
    <row r="55" spans="1:56" ht="15" customHeight="1">
      <c r="A55" s="64">
        <v>46</v>
      </c>
      <c r="B55" s="4"/>
      <c r="C55" s="8"/>
      <c r="D55" s="4"/>
      <c r="E55" s="4"/>
      <c r="F55" s="4"/>
      <c r="G55" s="4"/>
      <c r="H55" s="12"/>
      <c r="I55" s="4"/>
      <c r="J55" s="111"/>
      <c r="K55" s="117"/>
      <c r="L55" s="5"/>
      <c r="M55" s="36" t="str">
        <f t="shared" si="30"/>
        <v/>
      </c>
      <c r="N55" s="6"/>
      <c r="O55" s="5"/>
      <c r="P55" s="36" t="str">
        <f t="shared" si="31"/>
        <v/>
      </c>
      <c r="Q55" s="7"/>
      <c r="R55" s="5"/>
      <c r="S55" s="118" t="str">
        <f t="shared" si="32"/>
        <v/>
      </c>
      <c r="T55" s="127"/>
      <c r="U55" s="126" t="str" cm="1">
        <f t="array" ref="U55">IF((_xlfn.IFS(TRIM(SUBSTITUTE(T55,CHAR(160),""))="Devis 1",IFERROR(VALUE(TRIM(SUBSTITUTE(K55,CHAR(160),""))),0),TRIM(SUBSTITUTE(T55,CHAR(160),""))="Devis 2",IFERROR(VALUE(TRIM(SUBSTITUTE(N55,CHAR(160),""))),0),TRIM(SUBSTITUTE(T55,CHAR(160),""))="Devis 3",IFERROR(VALUE(TRIM(SUBSTITUTE(Q55,CHAR(160),""))),0),TRUE,0)*IFERROR(VALUE(TRIM(SUBSTITUTE(C55,CHAR(160),""))),0))=0,"",_xlfn.IFS(TRIM(SUBSTITUTE(T55,CHAR(160),""))="Devis 1",IFERROR(VALUE(TRIM(SUBSTITUTE(K55,CHAR(160),""))),0),TRIM(SUBSTITUTE(T55,CHAR(160),""))="Devis 2",IFERROR(VALUE(TRIM(SUBSTITUTE(N55,CHAR(160),""))),0),TRIM(SUBSTITUTE(T55,CHAR(160),""))="Devis 3",IFERROR(VALUE(TRIM(SUBSTITUTE(Q55,CHAR(160),""))),0),TRUE,0)*IFERROR(VALUE(TRIM(SUBSTITUTE(C55,CHAR(160),""))),0))</f>
        <v/>
      </c>
      <c r="V55" s="66" t="str" cm="1">
        <f t="array" ref="V55">IF(_xlfn.IFS(TRIM(SUBSTITUTE(T55,CHAR(160),""))="Devis 1",IFERROR(VALUE(TRIM(SUBSTITUTE(L55,CHAR(160),""))),0),TRIM(SUBSTITUTE(T55,CHAR(160),""))="Devis 2",IFERROR(VALUE(TRIM(SUBSTITUTE(O55,CHAR(160),""))),0),TRIM(SUBSTITUTE(T55,CHAR(160),""))="Devis 3",IFERROR(VALUE(TRIM(SUBSTITUTE(R55,CHAR(160),""))),0),TRUE,0)*IFERROR(VALUE(TRIM(SUBSTITUTE(C55,CHAR(160),""))),0)=0,IF(U55&lt;&gt;"",0,""),_xlfn.IFS(TRIM(SUBSTITUTE(T55,CHAR(160),""))="Devis 1",IFERROR(VALUE(TRIM(SUBSTITUTE(L55,CHAR(160),""))),0),TRIM(SUBSTITUTE(T55,CHAR(160),""))="Devis 2",IFERROR(VALUE(TRIM(SUBSTITUTE(O55,CHAR(160),""))),0),TRIM(SUBSTITUTE(T55,CHAR(160),""))="Devis 3",IFERROR(VALUE(TRIM(SUBSTITUTE(R55,CHAR(160),""))),0),TRUE,0)*IFERROR(VALUE(TRIM(SUBSTITUTE(C55,CHAR(160),""))),0))</f>
        <v/>
      </c>
      <c r="W55" s="129" t="str">
        <f t="shared" si="33"/>
        <v/>
      </c>
      <c r="X55" s="130"/>
      <c r="Y55" s="37" t="str">
        <f t="shared" si="48"/>
        <v/>
      </c>
      <c r="Z55" s="38" t="str">
        <f t="shared" si="58"/>
        <v/>
      </c>
      <c r="AA55" s="11" t="str">
        <f t="shared" si="49"/>
        <v/>
      </c>
      <c r="AB55" s="11" t="str">
        <f t="shared" si="50"/>
        <v/>
      </c>
      <c r="AC55" s="11" t="str">
        <f t="shared" si="51"/>
        <v/>
      </c>
      <c r="AD55" s="11" t="str">
        <f t="shared" si="52"/>
        <v/>
      </c>
      <c r="AE55" s="39" t="str">
        <f t="shared" si="53"/>
        <v/>
      </c>
      <c r="AF55" s="11" t="str">
        <f t="shared" si="54"/>
        <v/>
      </c>
      <c r="AG55" s="40" t="str">
        <f t="shared" si="55"/>
        <v/>
      </c>
      <c r="AH55" s="41" t="str">
        <f t="shared" si="56"/>
        <v/>
      </c>
      <c r="AI55" s="14" t="str">
        <f t="shared" si="57"/>
        <v/>
      </c>
      <c r="AJ55" s="36" t="str">
        <f t="shared" si="34"/>
        <v/>
      </c>
      <c r="AK55" s="42" t="str">
        <f t="shared" si="35"/>
        <v/>
      </c>
      <c r="AL55" s="14" t="str">
        <f t="shared" si="36"/>
        <v/>
      </c>
      <c r="AM55" s="36" t="str">
        <f t="shared" si="37"/>
        <v/>
      </c>
      <c r="AN55" s="43" t="str">
        <f t="shared" si="38"/>
        <v/>
      </c>
      <c r="AO55" s="14" t="str">
        <f t="shared" si="39"/>
        <v/>
      </c>
      <c r="AP55" s="44" t="str">
        <f t="shared" si="40"/>
        <v/>
      </c>
      <c r="AQ55" s="37" t="str">
        <f t="shared" si="41"/>
        <v/>
      </c>
      <c r="AR55" s="487"/>
      <c r="AS55" s="45" t="str">
        <f t="shared" si="42"/>
        <v/>
      </c>
      <c r="AT55" s="45" t="str">
        <f t="shared" si="43"/>
        <v/>
      </c>
      <c r="AU55" s="45" t="str">
        <f t="shared" si="44"/>
        <v/>
      </c>
      <c r="AV55" s="67" t="str" cm="1">
        <f t="array" ref="AV55">IF($Z55="","",IF((IFERROR(_xlfn.IFS($AQ55="Devis 1",(IFERROR(VALUE(TRIM(SUBSTITUTE(AH55,CHAR(160),""))),0)),$AQ55="Devis 2",(IFERROR(VALUE(TRIM(SUBSTITUTE(AK55,CHAR(160),""))),0)),$AQ55="Devis 3",(IFERROR(VALUE(TRIM(SUBSTITUTE(AN55,CHAR(160),""))),0))),0))*(IFERROR(VALUE(TRIM(SUBSTITUTE($Z55,CHAR(160),""))),0))=0,"",(IFERROR(_xlfn.IFS($AQ55="Devis 1",(IFERROR(VALUE(TRIM(SUBSTITUTE(AH55,CHAR(160),""))),0)),$AQ55="Devis 2",(IFERROR(VALUE(TRIM(SUBSTITUTE(AK55,CHAR(160),""))),0)),$AQ55="Devis 3",(IFERROR(VALUE(TRIM(SUBSTITUTE(AN55,CHAR(160),""))),0))),0))*(IFERROR(VALUE(TRIM(SUBSTITUTE($Z55,CHAR(160),""))),0))))</f>
        <v/>
      </c>
      <c r="AW55" s="67" t="str" cm="1">
        <f t="array" ref="AW55">IF($Z55="","",IF((IFERROR(_xlfn.IFS(TRIM(SUBSTITUTE($AQ55,CHAR(160),""))="Devis 1", IFERROR(VALUE(TRIM(SUBSTITUTE(AI55,CHAR(160),""))),0),TRIM(SUBSTITUTE($AQ55,CHAR(160),""))="Devis 2", IFERROR(VALUE(TRIM(SUBSTITUTE(AL55,CHAR(160),""))),0),TRIM(SUBSTITUTE($AQ55,CHAR(160),""))="Devis 3", IFERROR(VALUE(TRIM(SUBSTITUTE(AO55,CHAR(160),""))),0)),0) * IFERROR(VALUE(TRIM(SUBSTITUTE($Z55,CHAR(160),""))),0)) = 0,IF(AV55&lt;&gt;"",0,""),(IFERROR(_xlfn.IFS(TRIM(SUBSTITUTE($AQ55,CHAR(160),""))="Devis 1", IFERROR(VALUE(TRIM(SUBSTITUTE(AI55,CHAR(160),""))),0),TRIM(SUBSTITUTE($AQ55,CHAR(160),""))="Devis 2", IFERROR(VALUE(TRIM(SUBSTITUTE(AL55,CHAR(160),""))),0),TRIM(SUBSTITUTE($AQ55,CHAR(160),""))="Devis 3", IFERROR(VALUE(TRIM(SUBSTITUTE(AO55,CHAR(160),""))),0)),0) * IFERROR(VALUE(TRIM(SUBSTITUTE($Z55,CHAR(160),""))),0))))</f>
        <v/>
      </c>
      <c r="AX55" s="67" t="str" cm="1">
        <f t="array" ref="AX55">IF($Z55="","",IF(IFERROR(_xlfn.IFS($AQ55="Devis 1",IFERROR(VALUE(TRIM(SUBSTITUTE(AJ55,CHAR(160),""))),0),$AQ55="Devis 2",IFERROR(VALUE(TRIM(SUBSTITUTE(AM55,CHAR(160),""))),0),$AQ55="Devis 3",IFERROR(VALUE(TRIM(SUBSTITUTE(AP55,CHAR(160),""))),0)),0)*IFERROR(VALUE(TRIM(SUBSTITUTE($Z55,CHAR(160),""))),0)=0,"",IFERROR(_xlfn.IFS($AQ55="Devis 1",IFERROR(VALUE(TRIM(SUBSTITUTE(AJ55,CHAR(160),""))),0),$AQ55="Devis 2",IFERROR(VALUE(TRIM(SUBSTITUTE(AM55,CHAR(160),""))),0),$AQ55="Devis 3",IFERROR(VALUE(TRIM(SUBSTITUTE(AP55,CHAR(160),""))),0)),0)*IFERROR(VALUE(TRIM(SUBSTITUTE($Z55,CHAR(160),""))),0)))</f>
        <v/>
      </c>
      <c r="AY55" s="488"/>
      <c r="AZ55" s="10" t="str" cm="1">
        <f t="array" ref="AZ55">IF(OR(AX55="",AU55="",AV55="",AS55="",AW55="",AT55=""),"",_xlfn.IFS((IFERROR(VALUE(TRIM(SUBSTITUTE(AX55,CHAR(160),""))),0))&gt;(IFERROR(VALUE(TRIM(SUBSTITUTE(AU55,CHAR(160),""))),0)),"KO : Le montant retenu TTC est supérieur au montant raisonnable TTC. Merci de revoir la ligne de dépense ou plafonner son montant.",(IFERROR(VALUE(TRIM(SUBSTITUTE(AV55,CHAR(160),""))),0))&gt;(IFERROR(VALUE(TRIM(SUBSTITUTE(AS55,CHAR(160),""))),0)),"Attention : Le montant retenu HT est supérieur au montant HT raisonnable. Merci de revoir la ligne de dépense, plafonner son montant, ou justifier la reventillation HT / TVA.",(IFERROR(VALUE(TRIM(SUBSTITUTE(AW55,CHAR(160),""))),0))&gt;(IFERROR(VALUE(TRIM(SUBSTITUTE(AT55,CHAR(160),""))),0)),"Attention : Le montant TVA retenu est supérieur au montant TVA raisonnable. Merci de revoir la ligne de dépense, plafonner son montant, ou justifier la reventillation HT / TVA.",(IFERROR(VALUE(TRIM(SUBSTITUTE(AX55,CHAR(160),""))),0))=0,"",(IFERROR(VALUE(TRIM(SUBSTITUTE(AU55,CHAR(160),""))),0))=(IFERROR(VALUE(TRIM(SUBSTITUTE(AX55,CHAR(160),""))),0)),"OK",(IFERROR(VALUE(TRIM(SUBSTITUTE(AU55,CHAR(160),""))),0))&gt;(IFERROR(VALUE(TRIM(SUBSTITUTE(AX55,CHAR(160),""))),0))," OK : Montant instruit inférieur au montant raisonnable.",TRUE,""))</f>
        <v/>
      </c>
      <c r="BA55" s="160" t="str" cm="1">
        <f t="array" ref="BA55">IF(OR(AX55="",W55="",AV55="",U55="",AW55="",V55=""),"",_xlfn.IFS((IFERROR(VALUE(TRIM(SUBSTITUTE(AX55,CHAR(160),""))),0))&gt;(IFERROR(VALUE(TRIM(SUBSTITUTE(W55,CHAR(160),""))),0)),"KO : Le montant retenu TTC est supérieur au montant présenté TTC. Merci de revoir la ligne de dépense ou plafonner son montant.",(IFERROR(VALUE(TRIM(SUBSTITUTE(AV55,CHAR(160),""))),0))&gt;(IFERROR(VALUE(TRIM(SUBSTITUTE(U55,CHAR(160),""))),0)),"Attention : Le montant retenu HT est supérieur au montant HT présenté. Merci de revoir la ligne de dépense,plafonner son montant,ou justifier la reventillation HT/TVA.",(IFERROR(VALUE(TRIM(SUBSTITUTE(AW55,CHAR(160),""))),0))&gt;(IFERROR(VALUE(TRIM(SUBSTITUTE(V55,CHAR(160),""))),0)),"Attention : Le montant TVA retenu est supérieur au montant TVA présenté. Merci de revoir la ligne de dépense,plafonner son montant,ou justifier la reventillation HT/TVA.",(IFERROR(VALUE(TRIM(SUBSTITUTE(AX55,CHAR(160),""))),0))=0,"Attention : montant présenté entièrement écarté",(IFERROR(VALUE(TRIM(SUBSTITUTE(W55,CHAR(160),""))),0))=0,"",(IFERROR(VALUE(TRIM(SUBSTITUTE(AX55,CHAR(160),""))),0))=(IFERROR(VALUE(TRIM(SUBSTITUTE(W55,CHAR(160),""))),0)),"OK",(IFERROR(VALUE(TRIM(SUBSTITUTE(AX55,CHAR(160),""))),0))&lt;(IFERROR(VALUE(TRIM(SUBSTITUTE(W55,CHAR(160),""))),0)),"Attention : montant présenté partiellement écarté",TRUE,""))</f>
        <v/>
      </c>
      <c r="BB55" s="45" t="str">
        <f t="shared" si="45"/>
        <v/>
      </c>
      <c r="BC55" s="45" t="str">
        <f t="shared" si="46"/>
        <v/>
      </c>
      <c r="BD55" s="15" t="str">
        <f t="shared" si="47"/>
        <v/>
      </c>
    </row>
    <row r="56" spans="1:56" ht="15" customHeight="1">
      <c r="A56" s="64">
        <v>47</v>
      </c>
      <c r="B56" s="4"/>
      <c r="C56" s="8"/>
      <c r="D56" s="4"/>
      <c r="E56" s="4"/>
      <c r="F56" s="4"/>
      <c r="G56" s="4"/>
      <c r="H56" s="12"/>
      <c r="I56" s="4"/>
      <c r="J56" s="111"/>
      <c r="K56" s="117"/>
      <c r="L56" s="5"/>
      <c r="M56" s="36" t="str">
        <f t="shared" si="30"/>
        <v/>
      </c>
      <c r="N56" s="6"/>
      <c r="O56" s="5"/>
      <c r="P56" s="36" t="str">
        <f t="shared" si="31"/>
        <v/>
      </c>
      <c r="Q56" s="7"/>
      <c r="R56" s="5"/>
      <c r="S56" s="118" t="str">
        <f t="shared" si="32"/>
        <v/>
      </c>
      <c r="T56" s="127"/>
      <c r="U56" s="126" t="str" cm="1">
        <f t="array" ref="U56">IF((_xlfn.IFS(TRIM(SUBSTITUTE(T56,CHAR(160),""))="Devis 1",IFERROR(VALUE(TRIM(SUBSTITUTE(K56,CHAR(160),""))),0),TRIM(SUBSTITUTE(T56,CHAR(160),""))="Devis 2",IFERROR(VALUE(TRIM(SUBSTITUTE(N56,CHAR(160),""))),0),TRIM(SUBSTITUTE(T56,CHAR(160),""))="Devis 3",IFERROR(VALUE(TRIM(SUBSTITUTE(Q56,CHAR(160),""))),0),TRUE,0)*IFERROR(VALUE(TRIM(SUBSTITUTE(C56,CHAR(160),""))),0))=0,"",_xlfn.IFS(TRIM(SUBSTITUTE(T56,CHAR(160),""))="Devis 1",IFERROR(VALUE(TRIM(SUBSTITUTE(K56,CHAR(160),""))),0),TRIM(SUBSTITUTE(T56,CHAR(160),""))="Devis 2",IFERROR(VALUE(TRIM(SUBSTITUTE(N56,CHAR(160),""))),0),TRIM(SUBSTITUTE(T56,CHAR(160),""))="Devis 3",IFERROR(VALUE(TRIM(SUBSTITUTE(Q56,CHAR(160),""))),0),TRUE,0)*IFERROR(VALUE(TRIM(SUBSTITUTE(C56,CHAR(160),""))),0))</f>
        <v/>
      </c>
      <c r="V56" s="66" t="str" cm="1">
        <f t="array" ref="V56">IF(_xlfn.IFS(TRIM(SUBSTITUTE(T56,CHAR(160),""))="Devis 1",IFERROR(VALUE(TRIM(SUBSTITUTE(L56,CHAR(160),""))),0),TRIM(SUBSTITUTE(T56,CHAR(160),""))="Devis 2",IFERROR(VALUE(TRIM(SUBSTITUTE(O56,CHAR(160),""))),0),TRIM(SUBSTITUTE(T56,CHAR(160),""))="Devis 3",IFERROR(VALUE(TRIM(SUBSTITUTE(R56,CHAR(160),""))),0),TRUE,0)*IFERROR(VALUE(TRIM(SUBSTITUTE(C56,CHAR(160),""))),0)=0,IF(U56&lt;&gt;"",0,""),_xlfn.IFS(TRIM(SUBSTITUTE(T56,CHAR(160),""))="Devis 1",IFERROR(VALUE(TRIM(SUBSTITUTE(L56,CHAR(160),""))),0),TRIM(SUBSTITUTE(T56,CHAR(160),""))="Devis 2",IFERROR(VALUE(TRIM(SUBSTITUTE(O56,CHAR(160),""))),0),TRIM(SUBSTITUTE(T56,CHAR(160),""))="Devis 3",IFERROR(VALUE(TRIM(SUBSTITUTE(R56,CHAR(160),""))),0),TRUE,0)*IFERROR(VALUE(TRIM(SUBSTITUTE(C56,CHAR(160),""))),0))</f>
        <v/>
      </c>
      <c r="W56" s="129" t="str">
        <f t="shared" si="33"/>
        <v/>
      </c>
      <c r="X56" s="130"/>
      <c r="Y56" s="37" t="str">
        <f t="shared" si="48"/>
        <v/>
      </c>
      <c r="Z56" s="38" t="str">
        <f t="shared" si="58"/>
        <v/>
      </c>
      <c r="AA56" s="11" t="str">
        <f t="shared" si="49"/>
        <v/>
      </c>
      <c r="AB56" s="11" t="str">
        <f t="shared" si="50"/>
        <v/>
      </c>
      <c r="AC56" s="11" t="str">
        <f t="shared" si="51"/>
        <v/>
      </c>
      <c r="AD56" s="11" t="str">
        <f t="shared" si="52"/>
        <v/>
      </c>
      <c r="AE56" s="39" t="str">
        <f t="shared" si="53"/>
        <v/>
      </c>
      <c r="AF56" s="11" t="str">
        <f t="shared" si="54"/>
        <v/>
      </c>
      <c r="AG56" s="40" t="str">
        <f t="shared" si="55"/>
        <v/>
      </c>
      <c r="AH56" s="41" t="str">
        <f t="shared" si="56"/>
        <v/>
      </c>
      <c r="AI56" s="14" t="str">
        <f t="shared" si="57"/>
        <v/>
      </c>
      <c r="AJ56" s="36" t="str">
        <f t="shared" si="34"/>
        <v/>
      </c>
      <c r="AK56" s="42" t="str">
        <f t="shared" si="35"/>
        <v/>
      </c>
      <c r="AL56" s="14" t="str">
        <f t="shared" si="36"/>
        <v/>
      </c>
      <c r="AM56" s="36" t="str">
        <f t="shared" si="37"/>
        <v/>
      </c>
      <c r="AN56" s="43" t="str">
        <f t="shared" si="38"/>
        <v/>
      </c>
      <c r="AO56" s="14" t="str">
        <f t="shared" si="39"/>
        <v/>
      </c>
      <c r="AP56" s="44" t="str">
        <f t="shared" si="40"/>
        <v/>
      </c>
      <c r="AQ56" s="37" t="str">
        <f t="shared" si="41"/>
        <v/>
      </c>
      <c r="AR56" s="487"/>
      <c r="AS56" s="45" t="str">
        <f t="shared" si="42"/>
        <v/>
      </c>
      <c r="AT56" s="45" t="str">
        <f t="shared" si="43"/>
        <v/>
      </c>
      <c r="AU56" s="45" t="str">
        <f t="shared" si="44"/>
        <v/>
      </c>
      <c r="AV56" s="67" t="str" cm="1">
        <f t="array" ref="AV56">IF($Z56="","",IF((IFERROR(_xlfn.IFS($AQ56="Devis 1",(IFERROR(VALUE(TRIM(SUBSTITUTE(AH56,CHAR(160),""))),0)),$AQ56="Devis 2",(IFERROR(VALUE(TRIM(SUBSTITUTE(AK56,CHAR(160),""))),0)),$AQ56="Devis 3",(IFERROR(VALUE(TRIM(SUBSTITUTE(AN56,CHAR(160),""))),0))),0))*(IFERROR(VALUE(TRIM(SUBSTITUTE($Z56,CHAR(160),""))),0))=0,"",(IFERROR(_xlfn.IFS($AQ56="Devis 1",(IFERROR(VALUE(TRIM(SUBSTITUTE(AH56,CHAR(160),""))),0)),$AQ56="Devis 2",(IFERROR(VALUE(TRIM(SUBSTITUTE(AK56,CHAR(160),""))),0)),$AQ56="Devis 3",(IFERROR(VALUE(TRIM(SUBSTITUTE(AN56,CHAR(160),""))),0))),0))*(IFERROR(VALUE(TRIM(SUBSTITUTE($Z56,CHAR(160),""))),0))))</f>
        <v/>
      </c>
      <c r="AW56" s="67" t="str" cm="1">
        <f t="array" ref="AW56">IF($Z56="","",IF((IFERROR(_xlfn.IFS(TRIM(SUBSTITUTE($AQ56,CHAR(160),""))="Devis 1", IFERROR(VALUE(TRIM(SUBSTITUTE(AI56,CHAR(160),""))),0),TRIM(SUBSTITUTE($AQ56,CHAR(160),""))="Devis 2", IFERROR(VALUE(TRIM(SUBSTITUTE(AL56,CHAR(160),""))),0),TRIM(SUBSTITUTE($AQ56,CHAR(160),""))="Devis 3", IFERROR(VALUE(TRIM(SUBSTITUTE(AO56,CHAR(160),""))),0)),0) * IFERROR(VALUE(TRIM(SUBSTITUTE($Z56,CHAR(160),""))),0)) = 0,IF(AV56&lt;&gt;"",0,""),(IFERROR(_xlfn.IFS(TRIM(SUBSTITUTE($AQ56,CHAR(160),""))="Devis 1", IFERROR(VALUE(TRIM(SUBSTITUTE(AI56,CHAR(160),""))),0),TRIM(SUBSTITUTE($AQ56,CHAR(160),""))="Devis 2", IFERROR(VALUE(TRIM(SUBSTITUTE(AL56,CHAR(160),""))),0),TRIM(SUBSTITUTE($AQ56,CHAR(160),""))="Devis 3", IFERROR(VALUE(TRIM(SUBSTITUTE(AO56,CHAR(160),""))),0)),0) * IFERROR(VALUE(TRIM(SUBSTITUTE($Z56,CHAR(160),""))),0))))</f>
        <v/>
      </c>
      <c r="AX56" s="67" t="str" cm="1">
        <f t="array" ref="AX56">IF($Z56="","",IF(IFERROR(_xlfn.IFS($AQ56="Devis 1",IFERROR(VALUE(TRIM(SUBSTITUTE(AJ56,CHAR(160),""))),0),$AQ56="Devis 2",IFERROR(VALUE(TRIM(SUBSTITUTE(AM56,CHAR(160),""))),0),$AQ56="Devis 3",IFERROR(VALUE(TRIM(SUBSTITUTE(AP56,CHAR(160),""))),0)),0)*IFERROR(VALUE(TRIM(SUBSTITUTE($Z56,CHAR(160),""))),0)=0,"",IFERROR(_xlfn.IFS($AQ56="Devis 1",IFERROR(VALUE(TRIM(SUBSTITUTE(AJ56,CHAR(160),""))),0),$AQ56="Devis 2",IFERROR(VALUE(TRIM(SUBSTITUTE(AM56,CHAR(160),""))),0),$AQ56="Devis 3",IFERROR(VALUE(TRIM(SUBSTITUTE(AP56,CHAR(160),""))),0)),0)*IFERROR(VALUE(TRIM(SUBSTITUTE($Z56,CHAR(160),""))),0)))</f>
        <v/>
      </c>
      <c r="AY56" s="488"/>
      <c r="AZ56" s="10" t="str" cm="1">
        <f t="array" ref="AZ56">IF(OR(AX56="",AU56="",AV56="",AS56="",AW56="",AT56=""),"",_xlfn.IFS((IFERROR(VALUE(TRIM(SUBSTITUTE(AX56,CHAR(160),""))),0))&gt;(IFERROR(VALUE(TRIM(SUBSTITUTE(AU56,CHAR(160),""))),0)),"KO : Le montant retenu TTC est supérieur au montant raisonnable TTC. Merci de revoir la ligne de dépense ou plafonner son montant.",(IFERROR(VALUE(TRIM(SUBSTITUTE(AV56,CHAR(160),""))),0))&gt;(IFERROR(VALUE(TRIM(SUBSTITUTE(AS56,CHAR(160),""))),0)),"Attention : Le montant retenu HT est supérieur au montant HT raisonnable. Merci de revoir la ligne de dépense, plafonner son montant, ou justifier la reventillation HT / TVA.",(IFERROR(VALUE(TRIM(SUBSTITUTE(AW56,CHAR(160),""))),0))&gt;(IFERROR(VALUE(TRIM(SUBSTITUTE(AT56,CHAR(160),""))),0)),"Attention : Le montant TVA retenu est supérieur au montant TVA raisonnable. Merci de revoir la ligne de dépense, plafonner son montant, ou justifier la reventillation HT / TVA.",(IFERROR(VALUE(TRIM(SUBSTITUTE(AX56,CHAR(160),""))),0))=0,"",(IFERROR(VALUE(TRIM(SUBSTITUTE(AU56,CHAR(160),""))),0))=(IFERROR(VALUE(TRIM(SUBSTITUTE(AX56,CHAR(160),""))),0)),"OK",(IFERROR(VALUE(TRIM(SUBSTITUTE(AU56,CHAR(160),""))),0))&gt;(IFERROR(VALUE(TRIM(SUBSTITUTE(AX56,CHAR(160),""))),0))," OK : Montant instruit inférieur au montant raisonnable.",TRUE,""))</f>
        <v/>
      </c>
      <c r="BA56" s="160" t="str" cm="1">
        <f t="array" ref="BA56">IF(OR(AX56="",W56="",AV56="",U56="",AW56="",V56=""),"",_xlfn.IFS((IFERROR(VALUE(TRIM(SUBSTITUTE(AX56,CHAR(160),""))),0))&gt;(IFERROR(VALUE(TRIM(SUBSTITUTE(W56,CHAR(160),""))),0)),"KO : Le montant retenu TTC est supérieur au montant présenté TTC. Merci de revoir la ligne de dépense ou plafonner son montant.",(IFERROR(VALUE(TRIM(SUBSTITUTE(AV56,CHAR(160),""))),0))&gt;(IFERROR(VALUE(TRIM(SUBSTITUTE(U56,CHAR(160),""))),0)),"Attention : Le montant retenu HT est supérieur au montant HT présenté. Merci de revoir la ligne de dépense,plafonner son montant,ou justifier la reventillation HT/TVA.",(IFERROR(VALUE(TRIM(SUBSTITUTE(AW56,CHAR(160),""))),0))&gt;(IFERROR(VALUE(TRIM(SUBSTITUTE(V56,CHAR(160),""))),0)),"Attention : Le montant TVA retenu est supérieur au montant TVA présenté. Merci de revoir la ligne de dépense,plafonner son montant,ou justifier la reventillation HT/TVA.",(IFERROR(VALUE(TRIM(SUBSTITUTE(AX56,CHAR(160),""))),0))=0,"Attention : montant présenté entièrement écarté",(IFERROR(VALUE(TRIM(SUBSTITUTE(W56,CHAR(160),""))),0))=0,"",(IFERROR(VALUE(TRIM(SUBSTITUTE(AX56,CHAR(160),""))),0))=(IFERROR(VALUE(TRIM(SUBSTITUTE(W56,CHAR(160),""))),0)),"OK",(IFERROR(VALUE(TRIM(SUBSTITUTE(AX56,CHAR(160),""))),0))&lt;(IFERROR(VALUE(TRIM(SUBSTITUTE(W56,CHAR(160),""))),0)),"Attention : montant présenté partiellement écarté",TRUE,""))</f>
        <v/>
      </c>
      <c r="BB56" s="45" t="str">
        <f t="shared" si="45"/>
        <v/>
      </c>
      <c r="BC56" s="45" t="str">
        <f t="shared" si="46"/>
        <v/>
      </c>
      <c r="BD56" s="15" t="str">
        <f t="shared" si="47"/>
        <v/>
      </c>
    </row>
    <row r="57" spans="1:56" ht="15" customHeight="1">
      <c r="A57" s="64">
        <v>48</v>
      </c>
      <c r="B57" s="4"/>
      <c r="C57" s="8"/>
      <c r="D57" s="4"/>
      <c r="E57" s="4"/>
      <c r="F57" s="4"/>
      <c r="G57" s="4"/>
      <c r="H57" s="12"/>
      <c r="I57" s="4"/>
      <c r="J57" s="111"/>
      <c r="K57" s="117"/>
      <c r="L57" s="5"/>
      <c r="M57" s="36" t="str">
        <f t="shared" si="30"/>
        <v/>
      </c>
      <c r="N57" s="6"/>
      <c r="O57" s="5"/>
      <c r="P57" s="36" t="str">
        <f t="shared" si="31"/>
        <v/>
      </c>
      <c r="Q57" s="7"/>
      <c r="R57" s="5"/>
      <c r="S57" s="118" t="str">
        <f t="shared" si="32"/>
        <v/>
      </c>
      <c r="T57" s="127"/>
      <c r="U57" s="126" t="str" cm="1">
        <f t="array" ref="U57">IF((_xlfn.IFS(TRIM(SUBSTITUTE(T57,CHAR(160),""))="Devis 1",IFERROR(VALUE(TRIM(SUBSTITUTE(K57,CHAR(160),""))),0),TRIM(SUBSTITUTE(T57,CHAR(160),""))="Devis 2",IFERROR(VALUE(TRIM(SUBSTITUTE(N57,CHAR(160),""))),0),TRIM(SUBSTITUTE(T57,CHAR(160),""))="Devis 3",IFERROR(VALUE(TRIM(SUBSTITUTE(Q57,CHAR(160),""))),0),TRUE,0)*IFERROR(VALUE(TRIM(SUBSTITUTE(C57,CHAR(160),""))),0))=0,"",_xlfn.IFS(TRIM(SUBSTITUTE(T57,CHAR(160),""))="Devis 1",IFERROR(VALUE(TRIM(SUBSTITUTE(K57,CHAR(160),""))),0),TRIM(SUBSTITUTE(T57,CHAR(160),""))="Devis 2",IFERROR(VALUE(TRIM(SUBSTITUTE(N57,CHAR(160),""))),0),TRIM(SUBSTITUTE(T57,CHAR(160),""))="Devis 3",IFERROR(VALUE(TRIM(SUBSTITUTE(Q57,CHAR(160),""))),0),TRUE,0)*IFERROR(VALUE(TRIM(SUBSTITUTE(C57,CHAR(160),""))),0))</f>
        <v/>
      </c>
      <c r="V57" s="66" t="str" cm="1">
        <f t="array" ref="V57">IF(_xlfn.IFS(TRIM(SUBSTITUTE(T57,CHAR(160),""))="Devis 1",IFERROR(VALUE(TRIM(SUBSTITUTE(L57,CHAR(160),""))),0),TRIM(SUBSTITUTE(T57,CHAR(160),""))="Devis 2",IFERROR(VALUE(TRIM(SUBSTITUTE(O57,CHAR(160),""))),0),TRIM(SUBSTITUTE(T57,CHAR(160),""))="Devis 3",IFERROR(VALUE(TRIM(SUBSTITUTE(R57,CHAR(160),""))),0),TRUE,0)*IFERROR(VALUE(TRIM(SUBSTITUTE(C57,CHAR(160),""))),0)=0,IF(U57&lt;&gt;"",0,""),_xlfn.IFS(TRIM(SUBSTITUTE(T57,CHAR(160),""))="Devis 1",IFERROR(VALUE(TRIM(SUBSTITUTE(L57,CHAR(160),""))),0),TRIM(SUBSTITUTE(T57,CHAR(160),""))="Devis 2",IFERROR(VALUE(TRIM(SUBSTITUTE(O57,CHAR(160),""))),0),TRIM(SUBSTITUTE(T57,CHAR(160),""))="Devis 3",IFERROR(VALUE(TRIM(SUBSTITUTE(R57,CHAR(160),""))),0),TRUE,0)*IFERROR(VALUE(TRIM(SUBSTITUTE(C57,CHAR(160),""))),0))</f>
        <v/>
      </c>
      <c r="W57" s="129" t="str">
        <f t="shared" si="33"/>
        <v/>
      </c>
      <c r="X57" s="130"/>
      <c r="Y57" s="37" t="str">
        <f t="shared" si="48"/>
        <v/>
      </c>
      <c r="Z57" s="38" t="str">
        <f t="shared" si="58"/>
        <v/>
      </c>
      <c r="AA57" s="11" t="str">
        <f t="shared" si="49"/>
        <v/>
      </c>
      <c r="AB57" s="11" t="str">
        <f t="shared" si="50"/>
        <v/>
      </c>
      <c r="AC57" s="11" t="str">
        <f t="shared" si="51"/>
        <v/>
      </c>
      <c r="AD57" s="11" t="str">
        <f t="shared" si="52"/>
        <v/>
      </c>
      <c r="AE57" s="39" t="str">
        <f t="shared" si="53"/>
        <v/>
      </c>
      <c r="AF57" s="11" t="str">
        <f t="shared" si="54"/>
        <v/>
      </c>
      <c r="AG57" s="40" t="str">
        <f t="shared" si="55"/>
        <v/>
      </c>
      <c r="AH57" s="41" t="str">
        <f t="shared" si="56"/>
        <v/>
      </c>
      <c r="AI57" s="14" t="str">
        <f t="shared" si="57"/>
        <v/>
      </c>
      <c r="AJ57" s="36" t="str">
        <f t="shared" si="34"/>
        <v/>
      </c>
      <c r="AK57" s="42" t="str">
        <f t="shared" si="35"/>
        <v/>
      </c>
      <c r="AL57" s="14" t="str">
        <f t="shared" si="36"/>
        <v/>
      </c>
      <c r="AM57" s="36" t="str">
        <f t="shared" si="37"/>
        <v/>
      </c>
      <c r="AN57" s="43" t="str">
        <f t="shared" si="38"/>
        <v/>
      </c>
      <c r="AO57" s="14" t="str">
        <f t="shared" si="39"/>
        <v/>
      </c>
      <c r="AP57" s="44" t="str">
        <f t="shared" si="40"/>
        <v/>
      </c>
      <c r="AQ57" s="37" t="str">
        <f t="shared" si="41"/>
        <v/>
      </c>
      <c r="AR57" s="487"/>
      <c r="AS57" s="45" t="str">
        <f t="shared" si="42"/>
        <v/>
      </c>
      <c r="AT57" s="45" t="str">
        <f t="shared" si="43"/>
        <v/>
      </c>
      <c r="AU57" s="45" t="str">
        <f t="shared" si="44"/>
        <v/>
      </c>
      <c r="AV57" s="67" t="str" cm="1">
        <f t="array" ref="AV57">IF($Z57="","",IF((IFERROR(_xlfn.IFS($AQ57="Devis 1",(IFERROR(VALUE(TRIM(SUBSTITUTE(AH57,CHAR(160),""))),0)),$AQ57="Devis 2",(IFERROR(VALUE(TRIM(SUBSTITUTE(AK57,CHAR(160),""))),0)),$AQ57="Devis 3",(IFERROR(VALUE(TRIM(SUBSTITUTE(AN57,CHAR(160),""))),0))),0))*(IFERROR(VALUE(TRIM(SUBSTITUTE($Z57,CHAR(160),""))),0))=0,"",(IFERROR(_xlfn.IFS($AQ57="Devis 1",(IFERROR(VALUE(TRIM(SUBSTITUTE(AH57,CHAR(160),""))),0)),$AQ57="Devis 2",(IFERROR(VALUE(TRIM(SUBSTITUTE(AK57,CHAR(160),""))),0)),$AQ57="Devis 3",(IFERROR(VALUE(TRIM(SUBSTITUTE(AN57,CHAR(160),""))),0))),0))*(IFERROR(VALUE(TRIM(SUBSTITUTE($Z57,CHAR(160),""))),0))))</f>
        <v/>
      </c>
      <c r="AW57" s="67" t="str" cm="1">
        <f t="array" ref="AW57">IF($Z57="","",IF((IFERROR(_xlfn.IFS(TRIM(SUBSTITUTE($AQ57,CHAR(160),""))="Devis 1", IFERROR(VALUE(TRIM(SUBSTITUTE(AI57,CHAR(160),""))),0),TRIM(SUBSTITUTE($AQ57,CHAR(160),""))="Devis 2", IFERROR(VALUE(TRIM(SUBSTITUTE(AL57,CHAR(160),""))),0),TRIM(SUBSTITUTE($AQ57,CHAR(160),""))="Devis 3", IFERROR(VALUE(TRIM(SUBSTITUTE(AO57,CHAR(160),""))),0)),0) * IFERROR(VALUE(TRIM(SUBSTITUTE($Z57,CHAR(160),""))),0)) = 0,IF(AV57&lt;&gt;"",0,""),(IFERROR(_xlfn.IFS(TRIM(SUBSTITUTE($AQ57,CHAR(160),""))="Devis 1", IFERROR(VALUE(TRIM(SUBSTITUTE(AI57,CHAR(160),""))),0),TRIM(SUBSTITUTE($AQ57,CHAR(160),""))="Devis 2", IFERROR(VALUE(TRIM(SUBSTITUTE(AL57,CHAR(160),""))),0),TRIM(SUBSTITUTE($AQ57,CHAR(160),""))="Devis 3", IFERROR(VALUE(TRIM(SUBSTITUTE(AO57,CHAR(160),""))),0)),0) * IFERROR(VALUE(TRIM(SUBSTITUTE($Z57,CHAR(160),""))),0))))</f>
        <v/>
      </c>
      <c r="AX57" s="67" t="str" cm="1">
        <f t="array" ref="AX57">IF($Z57="","",IF(IFERROR(_xlfn.IFS($AQ57="Devis 1",IFERROR(VALUE(TRIM(SUBSTITUTE(AJ57,CHAR(160),""))),0),$AQ57="Devis 2",IFERROR(VALUE(TRIM(SUBSTITUTE(AM57,CHAR(160),""))),0),$AQ57="Devis 3",IFERROR(VALUE(TRIM(SUBSTITUTE(AP57,CHAR(160),""))),0)),0)*IFERROR(VALUE(TRIM(SUBSTITUTE($Z57,CHAR(160),""))),0)=0,"",IFERROR(_xlfn.IFS($AQ57="Devis 1",IFERROR(VALUE(TRIM(SUBSTITUTE(AJ57,CHAR(160),""))),0),$AQ57="Devis 2",IFERROR(VALUE(TRIM(SUBSTITUTE(AM57,CHAR(160),""))),0),$AQ57="Devis 3",IFERROR(VALUE(TRIM(SUBSTITUTE(AP57,CHAR(160),""))),0)),0)*IFERROR(VALUE(TRIM(SUBSTITUTE($Z57,CHAR(160),""))),0)))</f>
        <v/>
      </c>
      <c r="AY57" s="488"/>
      <c r="AZ57" s="10" t="str" cm="1">
        <f t="array" ref="AZ57">IF(OR(AX57="",AU57="",AV57="",AS57="",AW57="",AT57=""),"",_xlfn.IFS((IFERROR(VALUE(TRIM(SUBSTITUTE(AX57,CHAR(160),""))),0))&gt;(IFERROR(VALUE(TRIM(SUBSTITUTE(AU57,CHAR(160),""))),0)),"KO : Le montant retenu TTC est supérieur au montant raisonnable TTC. Merci de revoir la ligne de dépense ou plafonner son montant.",(IFERROR(VALUE(TRIM(SUBSTITUTE(AV57,CHAR(160),""))),0))&gt;(IFERROR(VALUE(TRIM(SUBSTITUTE(AS57,CHAR(160),""))),0)),"Attention : Le montant retenu HT est supérieur au montant HT raisonnable. Merci de revoir la ligne de dépense, plafonner son montant, ou justifier la reventillation HT / TVA.",(IFERROR(VALUE(TRIM(SUBSTITUTE(AW57,CHAR(160),""))),0))&gt;(IFERROR(VALUE(TRIM(SUBSTITUTE(AT57,CHAR(160),""))),0)),"Attention : Le montant TVA retenu est supérieur au montant TVA raisonnable. Merci de revoir la ligne de dépense, plafonner son montant, ou justifier la reventillation HT / TVA.",(IFERROR(VALUE(TRIM(SUBSTITUTE(AX57,CHAR(160),""))),0))=0,"",(IFERROR(VALUE(TRIM(SUBSTITUTE(AU57,CHAR(160),""))),0))=(IFERROR(VALUE(TRIM(SUBSTITUTE(AX57,CHAR(160),""))),0)),"OK",(IFERROR(VALUE(TRIM(SUBSTITUTE(AU57,CHAR(160),""))),0))&gt;(IFERROR(VALUE(TRIM(SUBSTITUTE(AX57,CHAR(160),""))),0))," OK : Montant instruit inférieur au montant raisonnable.",TRUE,""))</f>
        <v/>
      </c>
      <c r="BA57" s="160" t="str" cm="1">
        <f t="array" ref="BA57">IF(OR(AX57="",W57="",AV57="",U57="",AW57="",V57=""),"",_xlfn.IFS((IFERROR(VALUE(TRIM(SUBSTITUTE(AX57,CHAR(160),""))),0))&gt;(IFERROR(VALUE(TRIM(SUBSTITUTE(W57,CHAR(160),""))),0)),"KO : Le montant retenu TTC est supérieur au montant présenté TTC. Merci de revoir la ligne de dépense ou plafonner son montant.",(IFERROR(VALUE(TRIM(SUBSTITUTE(AV57,CHAR(160),""))),0))&gt;(IFERROR(VALUE(TRIM(SUBSTITUTE(U57,CHAR(160),""))),0)),"Attention : Le montant retenu HT est supérieur au montant HT présenté. Merci de revoir la ligne de dépense,plafonner son montant,ou justifier la reventillation HT/TVA.",(IFERROR(VALUE(TRIM(SUBSTITUTE(AW57,CHAR(160),""))),0))&gt;(IFERROR(VALUE(TRIM(SUBSTITUTE(V57,CHAR(160),""))),0)),"Attention : Le montant TVA retenu est supérieur au montant TVA présenté. Merci de revoir la ligne de dépense,plafonner son montant,ou justifier la reventillation HT/TVA.",(IFERROR(VALUE(TRIM(SUBSTITUTE(AX57,CHAR(160),""))),0))=0,"Attention : montant présenté entièrement écarté",(IFERROR(VALUE(TRIM(SUBSTITUTE(W57,CHAR(160),""))),0))=0,"",(IFERROR(VALUE(TRIM(SUBSTITUTE(AX57,CHAR(160),""))),0))=(IFERROR(VALUE(TRIM(SUBSTITUTE(W57,CHAR(160),""))),0)),"OK",(IFERROR(VALUE(TRIM(SUBSTITUTE(AX57,CHAR(160),""))),0))&lt;(IFERROR(VALUE(TRIM(SUBSTITUTE(W57,CHAR(160),""))),0)),"Attention : montant présenté partiellement écarté",TRUE,""))</f>
        <v/>
      </c>
      <c r="BB57" s="45" t="str">
        <f t="shared" si="45"/>
        <v/>
      </c>
      <c r="BC57" s="45" t="str">
        <f t="shared" si="46"/>
        <v/>
      </c>
      <c r="BD57" s="15" t="str">
        <f t="shared" si="47"/>
        <v/>
      </c>
    </row>
    <row r="58" spans="1:56" ht="15" customHeight="1">
      <c r="A58" s="64">
        <v>49</v>
      </c>
      <c r="B58" s="4"/>
      <c r="C58" s="8"/>
      <c r="D58" s="4"/>
      <c r="E58" s="4"/>
      <c r="F58" s="4"/>
      <c r="G58" s="4"/>
      <c r="H58" s="12"/>
      <c r="I58" s="4"/>
      <c r="J58" s="111"/>
      <c r="K58" s="117"/>
      <c r="L58" s="5"/>
      <c r="M58" s="36" t="str">
        <f t="shared" si="30"/>
        <v/>
      </c>
      <c r="N58" s="6"/>
      <c r="O58" s="5"/>
      <c r="P58" s="36" t="str">
        <f t="shared" si="31"/>
        <v/>
      </c>
      <c r="Q58" s="7"/>
      <c r="R58" s="5"/>
      <c r="S58" s="118" t="str">
        <f t="shared" si="32"/>
        <v/>
      </c>
      <c r="T58" s="127"/>
      <c r="U58" s="126" t="str" cm="1">
        <f t="array" ref="U58">IF((_xlfn.IFS(TRIM(SUBSTITUTE(T58,CHAR(160),""))="Devis 1",IFERROR(VALUE(TRIM(SUBSTITUTE(K58,CHAR(160),""))),0),TRIM(SUBSTITUTE(T58,CHAR(160),""))="Devis 2",IFERROR(VALUE(TRIM(SUBSTITUTE(N58,CHAR(160),""))),0),TRIM(SUBSTITUTE(T58,CHAR(160),""))="Devis 3",IFERROR(VALUE(TRIM(SUBSTITUTE(Q58,CHAR(160),""))),0),TRUE,0)*IFERROR(VALUE(TRIM(SUBSTITUTE(C58,CHAR(160),""))),0))=0,"",_xlfn.IFS(TRIM(SUBSTITUTE(T58,CHAR(160),""))="Devis 1",IFERROR(VALUE(TRIM(SUBSTITUTE(K58,CHAR(160),""))),0),TRIM(SUBSTITUTE(T58,CHAR(160),""))="Devis 2",IFERROR(VALUE(TRIM(SUBSTITUTE(N58,CHAR(160),""))),0),TRIM(SUBSTITUTE(T58,CHAR(160),""))="Devis 3",IFERROR(VALUE(TRIM(SUBSTITUTE(Q58,CHAR(160),""))),0),TRUE,0)*IFERROR(VALUE(TRIM(SUBSTITUTE(C58,CHAR(160),""))),0))</f>
        <v/>
      </c>
      <c r="V58" s="66" t="str" cm="1">
        <f t="array" ref="V58">IF(_xlfn.IFS(TRIM(SUBSTITUTE(T58,CHAR(160),""))="Devis 1",IFERROR(VALUE(TRIM(SUBSTITUTE(L58,CHAR(160),""))),0),TRIM(SUBSTITUTE(T58,CHAR(160),""))="Devis 2",IFERROR(VALUE(TRIM(SUBSTITUTE(O58,CHAR(160),""))),0),TRIM(SUBSTITUTE(T58,CHAR(160),""))="Devis 3",IFERROR(VALUE(TRIM(SUBSTITUTE(R58,CHAR(160),""))),0),TRUE,0)*IFERROR(VALUE(TRIM(SUBSTITUTE(C58,CHAR(160),""))),0)=0,IF(U58&lt;&gt;"",0,""),_xlfn.IFS(TRIM(SUBSTITUTE(T58,CHAR(160),""))="Devis 1",IFERROR(VALUE(TRIM(SUBSTITUTE(L58,CHAR(160),""))),0),TRIM(SUBSTITUTE(T58,CHAR(160),""))="Devis 2",IFERROR(VALUE(TRIM(SUBSTITUTE(O58,CHAR(160),""))),0),TRIM(SUBSTITUTE(T58,CHAR(160),""))="Devis 3",IFERROR(VALUE(TRIM(SUBSTITUTE(R58,CHAR(160),""))),0),TRUE,0)*IFERROR(VALUE(TRIM(SUBSTITUTE(C58,CHAR(160),""))),0))</f>
        <v/>
      </c>
      <c r="W58" s="129" t="str">
        <f t="shared" si="33"/>
        <v/>
      </c>
      <c r="X58" s="130"/>
      <c r="Y58" s="37" t="str">
        <f t="shared" si="48"/>
        <v/>
      </c>
      <c r="Z58" s="38" t="str">
        <f t="shared" si="58"/>
        <v/>
      </c>
      <c r="AA58" s="11" t="str">
        <f t="shared" si="49"/>
        <v/>
      </c>
      <c r="AB58" s="11" t="str">
        <f t="shared" si="50"/>
        <v/>
      </c>
      <c r="AC58" s="11" t="str">
        <f t="shared" si="51"/>
        <v/>
      </c>
      <c r="AD58" s="11" t="str">
        <f t="shared" si="52"/>
        <v/>
      </c>
      <c r="AE58" s="39" t="str">
        <f t="shared" si="53"/>
        <v/>
      </c>
      <c r="AF58" s="11" t="str">
        <f t="shared" si="54"/>
        <v/>
      </c>
      <c r="AG58" s="40" t="str">
        <f t="shared" si="55"/>
        <v/>
      </c>
      <c r="AH58" s="41" t="str">
        <f t="shared" si="56"/>
        <v/>
      </c>
      <c r="AI58" s="14" t="str">
        <f t="shared" si="57"/>
        <v/>
      </c>
      <c r="AJ58" s="36" t="str">
        <f t="shared" si="34"/>
        <v/>
      </c>
      <c r="AK58" s="42" t="str">
        <f t="shared" si="35"/>
        <v/>
      </c>
      <c r="AL58" s="14" t="str">
        <f t="shared" si="36"/>
        <v/>
      </c>
      <c r="AM58" s="36" t="str">
        <f t="shared" si="37"/>
        <v/>
      </c>
      <c r="AN58" s="43" t="str">
        <f t="shared" si="38"/>
        <v/>
      </c>
      <c r="AO58" s="14" t="str">
        <f t="shared" si="39"/>
        <v/>
      </c>
      <c r="AP58" s="44" t="str">
        <f t="shared" si="40"/>
        <v/>
      </c>
      <c r="AQ58" s="37" t="str">
        <f t="shared" si="41"/>
        <v/>
      </c>
      <c r="AR58" s="487"/>
      <c r="AS58" s="45" t="str">
        <f t="shared" si="42"/>
        <v/>
      </c>
      <c r="AT58" s="45" t="str">
        <f t="shared" si="43"/>
        <v/>
      </c>
      <c r="AU58" s="45" t="str">
        <f t="shared" si="44"/>
        <v/>
      </c>
      <c r="AV58" s="67" t="str" cm="1">
        <f t="array" ref="AV58">IF($Z58="","",IF((IFERROR(_xlfn.IFS($AQ58="Devis 1",(IFERROR(VALUE(TRIM(SUBSTITUTE(AH58,CHAR(160),""))),0)),$AQ58="Devis 2",(IFERROR(VALUE(TRIM(SUBSTITUTE(AK58,CHAR(160),""))),0)),$AQ58="Devis 3",(IFERROR(VALUE(TRIM(SUBSTITUTE(AN58,CHAR(160),""))),0))),0))*(IFERROR(VALUE(TRIM(SUBSTITUTE($Z58,CHAR(160),""))),0))=0,"",(IFERROR(_xlfn.IFS($AQ58="Devis 1",(IFERROR(VALUE(TRIM(SUBSTITUTE(AH58,CHAR(160),""))),0)),$AQ58="Devis 2",(IFERROR(VALUE(TRIM(SUBSTITUTE(AK58,CHAR(160),""))),0)),$AQ58="Devis 3",(IFERROR(VALUE(TRIM(SUBSTITUTE(AN58,CHAR(160),""))),0))),0))*(IFERROR(VALUE(TRIM(SUBSTITUTE($Z58,CHAR(160),""))),0))))</f>
        <v/>
      </c>
      <c r="AW58" s="67" t="str" cm="1">
        <f t="array" ref="AW58">IF($Z58="","",IF((IFERROR(_xlfn.IFS(TRIM(SUBSTITUTE($AQ58,CHAR(160),""))="Devis 1", IFERROR(VALUE(TRIM(SUBSTITUTE(AI58,CHAR(160),""))),0),TRIM(SUBSTITUTE($AQ58,CHAR(160),""))="Devis 2", IFERROR(VALUE(TRIM(SUBSTITUTE(AL58,CHAR(160),""))),0),TRIM(SUBSTITUTE($AQ58,CHAR(160),""))="Devis 3", IFERROR(VALUE(TRIM(SUBSTITUTE(AO58,CHAR(160),""))),0)),0) * IFERROR(VALUE(TRIM(SUBSTITUTE($Z58,CHAR(160),""))),0)) = 0,IF(AV58&lt;&gt;"",0,""),(IFERROR(_xlfn.IFS(TRIM(SUBSTITUTE($AQ58,CHAR(160),""))="Devis 1", IFERROR(VALUE(TRIM(SUBSTITUTE(AI58,CHAR(160),""))),0),TRIM(SUBSTITUTE($AQ58,CHAR(160),""))="Devis 2", IFERROR(VALUE(TRIM(SUBSTITUTE(AL58,CHAR(160),""))),0),TRIM(SUBSTITUTE($AQ58,CHAR(160),""))="Devis 3", IFERROR(VALUE(TRIM(SUBSTITUTE(AO58,CHAR(160),""))),0)),0) * IFERROR(VALUE(TRIM(SUBSTITUTE($Z58,CHAR(160),""))),0))))</f>
        <v/>
      </c>
      <c r="AX58" s="67" t="str" cm="1">
        <f t="array" ref="AX58">IF($Z58="","",IF(IFERROR(_xlfn.IFS($AQ58="Devis 1",IFERROR(VALUE(TRIM(SUBSTITUTE(AJ58,CHAR(160),""))),0),$AQ58="Devis 2",IFERROR(VALUE(TRIM(SUBSTITUTE(AM58,CHAR(160),""))),0),$AQ58="Devis 3",IFERROR(VALUE(TRIM(SUBSTITUTE(AP58,CHAR(160),""))),0)),0)*IFERROR(VALUE(TRIM(SUBSTITUTE($Z58,CHAR(160),""))),0)=0,"",IFERROR(_xlfn.IFS($AQ58="Devis 1",IFERROR(VALUE(TRIM(SUBSTITUTE(AJ58,CHAR(160),""))),0),$AQ58="Devis 2",IFERROR(VALUE(TRIM(SUBSTITUTE(AM58,CHAR(160),""))),0),$AQ58="Devis 3",IFERROR(VALUE(TRIM(SUBSTITUTE(AP58,CHAR(160),""))),0)),0)*IFERROR(VALUE(TRIM(SUBSTITUTE($Z58,CHAR(160),""))),0)))</f>
        <v/>
      </c>
      <c r="AY58" s="488"/>
      <c r="AZ58" s="10" t="str" cm="1">
        <f t="array" ref="AZ58">IF(OR(AX58="",AU58="",AV58="",AS58="",AW58="",AT58=""),"",_xlfn.IFS((IFERROR(VALUE(TRIM(SUBSTITUTE(AX58,CHAR(160),""))),0))&gt;(IFERROR(VALUE(TRIM(SUBSTITUTE(AU58,CHAR(160),""))),0)),"KO : Le montant retenu TTC est supérieur au montant raisonnable TTC. Merci de revoir la ligne de dépense ou plafonner son montant.",(IFERROR(VALUE(TRIM(SUBSTITUTE(AV58,CHAR(160),""))),0))&gt;(IFERROR(VALUE(TRIM(SUBSTITUTE(AS58,CHAR(160),""))),0)),"Attention : Le montant retenu HT est supérieur au montant HT raisonnable. Merci de revoir la ligne de dépense, plafonner son montant, ou justifier la reventillation HT / TVA.",(IFERROR(VALUE(TRIM(SUBSTITUTE(AW58,CHAR(160),""))),0))&gt;(IFERROR(VALUE(TRIM(SUBSTITUTE(AT58,CHAR(160),""))),0)),"Attention : Le montant TVA retenu est supérieur au montant TVA raisonnable. Merci de revoir la ligne de dépense, plafonner son montant, ou justifier la reventillation HT / TVA.",(IFERROR(VALUE(TRIM(SUBSTITUTE(AX58,CHAR(160),""))),0))=0,"",(IFERROR(VALUE(TRIM(SUBSTITUTE(AU58,CHAR(160),""))),0))=(IFERROR(VALUE(TRIM(SUBSTITUTE(AX58,CHAR(160),""))),0)),"OK",(IFERROR(VALUE(TRIM(SUBSTITUTE(AU58,CHAR(160),""))),0))&gt;(IFERROR(VALUE(TRIM(SUBSTITUTE(AX58,CHAR(160),""))),0))," OK : Montant instruit inférieur au montant raisonnable.",TRUE,""))</f>
        <v/>
      </c>
      <c r="BA58" s="160" t="str" cm="1">
        <f t="array" ref="BA58">IF(OR(AX58="",W58="",AV58="",U58="",AW58="",V58=""),"",_xlfn.IFS((IFERROR(VALUE(TRIM(SUBSTITUTE(AX58,CHAR(160),""))),0))&gt;(IFERROR(VALUE(TRIM(SUBSTITUTE(W58,CHAR(160),""))),0)),"KO : Le montant retenu TTC est supérieur au montant présenté TTC. Merci de revoir la ligne de dépense ou plafonner son montant.",(IFERROR(VALUE(TRIM(SUBSTITUTE(AV58,CHAR(160),""))),0))&gt;(IFERROR(VALUE(TRIM(SUBSTITUTE(U58,CHAR(160),""))),0)),"Attention : Le montant retenu HT est supérieur au montant HT présenté. Merci de revoir la ligne de dépense,plafonner son montant,ou justifier la reventillation HT/TVA.",(IFERROR(VALUE(TRIM(SUBSTITUTE(AW58,CHAR(160),""))),0))&gt;(IFERROR(VALUE(TRIM(SUBSTITUTE(V58,CHAR(160),""))),0)),"Attention : Le montant TVA retenu est supérieur au montant TVA présenté. Merci de revoir la ligne de dépense,plafonner son montant,ou justifier la reventillation HT/TVA.",(IFERROR(VALUE(TRIM(SUBSTITUTE(AX58,CHAR(160),""))),0))=0,"Attention : montant présenté entièrement écarté",(IFERROR(VALUE(TRIM(SUBSTITUTE(W58,CHAR(160),""))),0))=0,"",(IFERROR(VALUE(TRIM(SUBSTITUTE(AX58,CHAR(160),""))),0))=(IFERROR(VALUE(TRIM(SUBSTITUTE(W58,CHAR(160),""))),0)),"OK",(IFERROR(VALUE(TRIM(SUBSTITUTE(AX58,CHAR(160),""))),0))&lt;(IFERROR(VALUE(TRIM(SUBSTITUTE(W58,CHAR(160),""))),0)),"Attention : montant présenté partiellement écarté",TRUE,""))</f>
        <v/>
      </c>
      <c r="BB58" s="45" t="str">
        <f t="shared" si="45"/>
        <v/>
      </c>
      <c r="BC58" s="45" t="str">
        <f t="shared" si="46"/>
        <v/>
      </c>
      <c r="BD58" s="15" t="str">
        <f t="shared" si="47"/>
        <v/>
      </c>
    </row>
    <row r="59" spans="1:56" ht="15" customHeight="1">
      <c r="A59" s="64">
        <v>50</v>
      </c>
      <c r="B59" s="4"/>
      <c r="C59" s="8"/>
      <c r="D59" s="4"/>
      <c r="E59" s="4"/>
      <c r="F59" s="4"/>
      <c r="G59" s="4"/>
      <c r="H59" s="12"/>
      <c r="I59" s="4"/>
      <c r="J59" s="111"/>
      <c r="K59" s="117"/>
      <c r="L59" s="5"/>
      <c r="M59" s="36" t="str">
        <f t="shared" si="30"/>
        <v/>
      </c>
      <c r="N59" s="6"/>
      <c r="O59" s="5"/>
      <c r="P59" s="36" t="str">
        <f t="shared" si="31"/>
        <v/>
      </c>
      <c r="Q59" s="7"/>
      <c r="R59" s="5"/>
      <c r="S59" s="118" t="str">
        <f t="shared" si="32"/>
        <v/>
      </c>
      <c r="T59" s="127"/>
      <c r="U59" s="126" t="str" cm="1">
        <f t="array" ref="U59">IF((_xlfn.IFS(TRIM(SUBSTITUTE(T59,CHAR(160),""))="Devis 1",IFERROR(VALUE(TRIM(SUBSTITUTE(K59,CHAR(160),""))),0),TRIM(SUBSTITUTE(T59,CHAR(160),""))="Devis 2",IFERROR(VALUE(TRIM(SUBSTITUTE(N59,CHAR(160),""))),0),TRIM(SUBSTITUTE(T59,CHAR(160),""))="Devis 3",IFERROR(VALUE(TRIM(SUBSTITUTE(Q59,CHAR(160),""))),0),TRUE,0)*IFERROR(VALUE(TRIM(SUBSTITUTE(C59,CHAR(160),""))),0))=0,"",_xlfn.IFS(TRIM(SUBSTITUTE(T59,CHAR(160),""))="Devis 1",IFERROR(VALUE(TRIM(SUBSTITUTE(K59,CHAR(160),""))),0),TRIM(SUBSTITUTE(T59,CHAR(160),""))="Devis 2",IFERROR(VALUE(TRIM(SUBSTITUTE(N59,CHAR(160),""))),0),TRIM(SUBSTITUTE(T59,CHAR(160),""))="Devis 3",IFERROR(VALUE(TRIM(SUBSTITUTE(Q59,CHAR(160),""))),0),TRUE,0)*IFERROR(VALUE(TRIM(SUBSTITUTE(C59,CHAR(160),""))),0))</f>
        <v/>
      </c>
      <c r="V59" s="66" t="str" cm="1">
        <f t="array" ref="V59">IF(_xlfn.IFS(TRIM(SUBSTITUTE(T59,CHAR(160),""))="Devis 1",IFERROR(VALUE(TRIM(SUBSTITUTE(L59,CHAR(160),""))),0),TRIM(SUBSTITUTE(T59,CHAR(160),""))="Devis 2",IFERROR(VALUE(TRIM(SUBSTITUTE(O59,CHAR(160),""))),0),TRIM(SUBSTITUTE(T59,CHAR(160),""))="Devis 3",IFERROR(VALUE(TRIM(SUBSTITUTE(R59,CHAR(160),""))),0),TRUE,0)*IFERROR(VALUE(TRIM(SUBSTITUTE(C59,CHAR(160),""))),0)=0,IF(U59&lt;&gt;"",0,""),_xlfn.IFS(TRIM(SUBSTITUTE(T59,CHAR(160),""))="Devis 1",IFERROR(VALUE(TRIM(SUBSTITUTE(L59,CHAR(160),""))),0),TRIM(SUBSTITUTE(T59,CHAR(160),""))="Devis 2",IFERROR(VALUE(TRIM(SUBSTITUTE(O59,CHAR(160),""))),0),TRIM(SUBSTITUTE(T59,CHAR(160),""))="Devis 3",IFERROR(VALUE(TRIM(SUBSTITUTE(R59,CHAR(160),""))),0),TRUE,0)*IFERROR(VALUE(TRIM(SUBSTITUTE(C59,CHAR(160),""))),0))</f>
        <v/>
      </c>
      <c r="W59" s="129" t="str">
        <f t="shared" si="33"/>
        <v/>
      </c>
      <c r="X59" s="130"/>
      <c r="Y59" s="37" t="str">
        <f t="shared" si="48"/>
        <v/>
      </c>
      <c r="Z59" s="38" t="str">
        <f t="shared" si="58"/>
        <v/>
      </c>
      <c r="AA59" s="11" t="str">
        <f t="shared" si="49"/>
        <v/>
      </c>
      <c r="AB59" s="11" t="str">
        <f t="shared" si="50"/>
        <v/>
      </c>
      <c r="AC59" s="11" t="str">
        <f t="shared" si="51"/>
        <v/>
      </c>
      <c r="AD59" s="11" t="str">
        <f t="shared" si="52"/>
        <v/>
      </c>
      <c r="AE59" s="39" t="str">
        <f t="shared" si="53"/>
        <v/>
      </c>
      <c r="AF59" s="11" t="str">
        <f t="shared" si="54"/>
        <v/>
      </c>
      <c r="AG59" s="40" t="str">
        <f t="shared" si="55"/>
        <v/>
      </c>
      <c r="AH59" s="41" t="str">
        <f t="shared" si="56"/>
        <v/>
      </c>
      <c r="AI59" s="14" t="str">
        <f t="shared" si="57"/>
        <v/>
      </c>
      <c r="AJ59" s="36" t="str">
        <f t="shared" si="34"/>
        <v/>
      </c>
      <c r="AK59" s="42" t="str">
        <f t="shared" si="35"/>
        <v/>
      </c>
      <c r="AL59" s="14" t="str">
        <f t="shared" si="36"/>
        <v/>
      </c>
      <c r="AM59" s="36" t="str">
        <f t="shared" si="37"/>
        <v/>
      </c>
      <c r="AN59" s="43" t="str">
        <f t="shared" si="38"/>
        <v/>
      </c>
      <c r="AO59" s="14" t="str">
        <f t="shared" si="39"/>
        <v/>
      </c>
      <c r="AP59" s="44" t="str">
        <f t="shared" si="40"/>
        <v/>
      </c>
      <c r="AQ59" s="37" t="str">
        <f t="shared" si="41"/>
        <v/>
      </c>
      <c r="AR59" s="487"/>
      <c r="AS59" s="45" t="str">
        <f t="shared" si="42"/>
        <v/>
      </c>
      <c r="AT59" s="45" t="str">
        <f t="shared" si="43"/>
        <v/>
      </c>
      <c r="AU59" s="45" t="str">
        <f t="shared" si="44"/>
        <v/>
      </c>
      <c r="AV59" s="67" t="str" cm="1">
        <f t="array" ref="AV59">IF($Z59="","",IF((IFERROR(_xlfn.IFS($AQ59="Devis 1",(IFERROR(VALUE(TRIM(SUBSTITUTE(AH59,CHAR(160),""))),0)),$AQ59="Devis 2",(IFERROR(VALUE(TRIM(SUBSTITUTE(AK59,CHAR(160),""))),0)),$AQ59="Devis 3",(IFERROR(VALUE(TRIM(SUBSTITUTE(AN59,CHAR(160),""))),0))),0))*(IFERROR(VALUE(TRIM(SUBSTITUTE($Z59,CHAR(160),""))),0))=0,"",(IFERROR(_xlfn.IFS($AQ59="Devis 1",(IFERROR(VALUE(TRIM(SUBSTITUTE(AH59,CHAR(160),""))),0)),$AQ59="Devis 2",(IFERROR(VALUE(TRIM(SUBSTITUTE(AK59,CHAR(160),""))),0)),$AQ59="Devis 3",(IFERROR(VALUE(TRIM(SUBSTITUTE(AN59,CHAR(160),""))),0))),0))*(IFERROR(VALUE(TRIM(SUBSTITUTE($Z59,CHAR(160),""))),0))))</f>
        <v/>
      </c>
      <c r="AW59" s="67" t="str" cm="1">
        <f t="array" ref="AW59">IF($Z59="","",IF((IFERROR(_xlfn.IFS(TRIM(SUBSTITUTE($AQ59,CHAR(160),""))="Devis 1", IFERROR(VALUE(TRIM(SUBSTITUTE(AI59,CHAR(160),""))),0),TRIM(SUBSTITUTE($AQ59,CHAR(160),""))="Devis 2", IFERROR(VALUE(TRIM(SUBSTITUTE(AL59,CHAR(160),""))),0),TRIM(SUBSTITUTE($AQ59,CHAR(160),""))="Devis 3", IFERROR(VALUE(TRIM(SUBSTITUTE(AO59,CHAR(160),""))),0)),0) * IFERROR(VALUE(TRIM(SUBSTITUTE($Z59,CHAR(160),""))),0)) = 0,IF(AV59&lt;&gt;"",0,""),(IFERROR(_xlfn.IFS(TRIM(SUBSTITUTE($AQ59,CHAR(160),""))="Devis 1", IFERROR(VALUE(TRIM(SUBSTITUTE(AI59,CHAR(160),""))),0),TRIM(SUBSTITUTE($AQ59,CHAR(160),""))="Devis 2", IFERROR(VALUE(TRIM(SUBSTITUTE(AL59,CHAR(160),""))),0),TRIM(SUBSTITUTE($AQ59,CHAR(160),""))="Devis 3", IFERROR(VALUE(TRIM(SUBSTITUTE(AO59,CHAR(160),""))),0)),0) * IFERROR(VALUE(TRIM(SUBSTITUTE($Z59,CHAR(160),""))),0))))</f>
        <v/>
      </c>
      <c r="AX59" s="67" t="str" cm="1">
        <f t="array" ref="AX59">IF($Z59="","",IF(IFERROR(_xlfn.IFS($AQ59="Devis 1",IFERROR(VALUE(TRIM(SUBSTITUTE(AJ59,CHAR(160),""))),0),$AQ59="Devis 2",IFERROR(VALUE(TRIM(SUBSTITUTE(AM59,CHAR(160),""))),0),$AQ59="Devis 3",IFERROR(VALUE(TRIM(SUBSTITUTE(AP59,CHAR(160),""))),0)),0)*IFERROR(VALUE(TRIM(SUBSTITUTE($Z59,CHAR(160),""))),0)=0,"",IFERROR(_xlfn.IFS($AQ59="Devis 1",IFERROR(VALUE(TRIM(SUBSTITUTE(AJ59,CHAR(160),""))),0),$AQ59="Devis 2",IFERROR(VALUE(TRIM(SUBSTITUTE(AM59,CHAR(160),""))),0),$AQ59="Devis 3",IFERROR(VALUE(TRIM(SUBSTITUTE(AP59,CHAR(160),""))),0)),0)*IFERROR(VALUE(TRIM(SUBSTITUTE($Z59,CHAR(160),""))),0)))</f>
        <v/>
      </c>
      <c r="AY59" s="488"/>
      <c r="AZ59" s="10" t="str" cm="1">
        <f t="array" ref="AZ59">IF(OR(AX59="",AU59="",AV59="",AS59="",AW59="",AT59=""),"",_xlfn.IFS((IFERROR(VALUE(TRIM(SUBSTITUTE(AX59,CHAR(160),""))),0))&gt;(IFERROR(VALUE(TRIM(SUBSTITUTE(AU59,CHAR(160),""))),0)),"KO : Le montant retenu TTC est supérieur au montant raisonnable TTC. Merci de revoir la ligne de dépense ou plafonner son montant.",(IFERROR(VALUE(TRIM(SUBSTITUTE(AV59,CHAR(160),""))),0))&gt;(IFERROR(VALUE(TRIM(SUBSTITUTE(AS59,CHAR(160),""))),0)),"Attention : Le montant retenu HT est supérieur au montant HT raisonnable. Merci de revoir la ligne de dépense, plafonner son montant, ou justifier la reventillation HT / TVA.",(IFERROR(VALUE(TRIM(SUBSTITUTE(AW59,CHAR(160),""))),0))&gt;(IFERROR(VALUE(TRIM(SUBSTITUTE(AT59,CHAR(160),""))),0)),"Attention : Le montant TVA retenu est supérieur au montant TVA raisonnable. Merci de revoir la ligne de dépense, plafonner son montant, ou justifier la reventillation HT / TVA.",(IFERROR(VALUE(TRIM(SUBSTITUTE(AX59,CHAR(160),""))),0))=0,"",(IFERROR(VALUE(TRIM(SUBSTITUTE(AU59,CHAR(160),""))),0))=(IFERROR(VALUE(TRIM(SUBSTITUTE(AX59,CHAR(160),""))),0)),"OK",(IFERROR(VALUE(TRIM(SUBSTITUTE(AU59,CHAR(160),""))),0))&gt;(IFERROR(VALUE(TRIM(SUBSTITUTE(AX59,CHAR(160),""))),0))," OK : Montant instruit inférieur au montant raisonnable.",TRUE,""))</f>
        <v/>
      </c>
      <c r="BA59" s="160" t="str" cm="1">
        <f t="array" ref="BA59">IF(OR(AX59="",W59="",AV59="",U59="",AW59="",V59=""),"",_xlfn.IFS((IFERROR(VALUE(TRIM(SUBSTITUTE(AX59,CHAR(160),""))),0))&gt;(IFERROR(VALUE(TRIM(SUBSTITUTE(W59,CHAR(160),""))),0)),"KO : Le montant retenu TTC est supérieur au montant présenté TTC. Merci de revoir la ligne de dépense ou plafonner son montant.",(IFERROR(VALUE(TRIM(SUBSTITUTE(AV59,CHAR(160),""))),0))&gt;(IFERROR(VALUE(TRIM(SUBSTITUTE(U59,CHAR(160),""))),0)),"Attention : Le montant retenu HT est supérieur au montant HT présenté. Merci de revoir la ligne de dépense,plafonner son montant,ou justifier la reventillation HT/TVA.",(IFERROR(VALUE(TRIM(SUBSTITUTE(AW59,CHAR(160),""))),0))&gt;(IFERROR(VALUE(TRIM(SUBSTITUTE(V59,CHAR(160),""))),0)),"Attention : Le montant TVA retenu est supérieur au montant TVA présenté. Merci de revoir la ligne de dépense,plafonner son montant,ou justifier la reventillation HT/TVA.",(IFERROR(VALUE(TRIM(SUBSTITUTE(AX59,CHAR(160),""))),0))=0,"Attention : montant présenté entièrement écarté",(IFERROR(VALUE(TRIM(SUBSTITUTE(W59,CHAR(160),""))),0))=0,"",(IFERROR(VALUE(TRIM(SUBSTITUTE(AX59,CHAR(160),""))),0))=(IFERROR(VALUE(TRIM(SUBSTITUTE(W59,CHAR(160),""))),0)),"OK",(IFERROR(VALUE(TRIM(SUBSTITUTE(AX59,CHAR(160),""))),0))&lt;(IFERROR(VALUE(TRIM(SUBSTITUTE(W59,CHAR(160),""))),0)),"Attention : montant présenté partiellement écarté",TRUE,""))</f>
        <v/>
      </c>
      <c r="BB59" s="45" t="str">
        <f t="shared" si="45"/>
        <v/>
      </c>
      <c r="BC59" s="45" t="str">
        <f t="shared" si="46"/>
        <v/>
      </c>
      <c r="BD59" s="15" t="str">
        <f t="shared" si="47"/>
        <v/>
      </c>
    </row>
    <row r="60" spans="1:56" ht="15" customHeight="1">
      <c r="A60" s="64">
        <v>51</v>
      </c>
      <c r="B60" s="4"/>
      <c r="C60" s="8"/>
      <c r="D60" s="4"/>
      <c r="E60" s="4"/>
      <c r="F60" s="4"/>
      <c r="G60" s="4"/>
      <c r="H60" s="12"/>
      <c r="I60" s="4"/>
      <c r="J60" s="111"/>
      <c r="K60" s="117"/>
      <c r="L60" s="5"/>
      <c r="M60" s="36" t="str">
        <f t="shared" si="30"/>
        <v/>
      </c>
      <c r="N60" s="6"/>
      <c r="O60" s="5"/>
      <c r="P60" s="36" t="str">
        <f t="shared" si="31"/>
        <v/>
      </c>
      <c r="Q60" s="7"/>
      <c r="R60" s="5"/>
      <c r="S60" s="118" t="str">
        <f t="shared" si="32"/>
        <v/>
      </c>
      <c r="T60" s="127"/>
      <c r="U60" s="126" t="str" cm="1">
        <f t="array" ref="U60">IF((_xlfn.IFS(TRIM(SUBSTITUTE(T60,CHAR(160),""))="Devis 1",IFERROR(VALUE(TRIM(SUBSTITUTE(K60,CHAR(160),""))),0),TRIM(SUBSTITUTE(T60,CHAR(160),""))="Devis 2",IFERROR(VALUE(TRIM(SUBSTITUTE(N60,CHAR(160),""))),0),TRIM(SUBSTITUTE(T60,CHAR(160),""))="Devis 3",IFERROR(VALUE(TRIM(SUBSTITUTE(Q60,CHAR(160),""))),0),TRUE,0)*IFERROR(VALUE(TRIM(SUBSTITUTE(C60,CHAR(160),""))),0))=0,"",_xlfn.IFS(TRIM(SUBSTITUTE(T60,CHAR(160),""))="Devis 1",IFERROR(VALUE(TRIM(SUBSTITUTE(K60,CHAR(160),""))),0),TRIM(SUBSTITUTE(T60,CHAR(160),""))="Devis 2",IFERROR(VALUE(TRIM(SUBSTITUTE(N60,CHAR(160),""))),0),TRIM(SUBSTITUTE(T60,CHAR(160),""))="Devis 3",IFERROR(VALUE(TRIM(SUBSTITUTE(Q60,CHAR(160),""))),0),TRUE,0)*IFERROR(VALUE(TRIM(SUBSTITUTE(C60,CHAR(160),""))),0))</f>
        <v/>
      </c>
      <c r="V60" s="66" t="str" cm="1">
        <f t="array" ref="V60">IF(_xlfn.IFS(TRIM(SUBSTITUTE(T60,CHAR(160),""))="Devis 1",IFERROR(VALUE(TRIM(SUBSTITUTE(L60,CHAR(160),""))),0),TRIM(SUBSTITUTE(T60,CHAR(160),""))="Devis 2",IFERROR(VALUE(TRIM(SUBSTITUTE(O60,CHAR(160),""))),0),TRIM(SUBSTITUTE(T60,CHAR(160),""))="Devis 3",IFERROR(VALUE(TRIM(SUBSTITUTE(R60,CHAR(160),""))),0),TRUE,0)*IFERROR(VALUE(TRIM(SUBSTITUTE(C60,CHAR(160),""))),0)=0,IF(U60&lt;&gt;"",0,""),_xlfn.IFS(TRIM(SUBSTITUTE(T60,CHAR(160),""))="Devis 1",IFERROR(VALUE(TRIM(SUBSTITUTE(L60,CHAR(160),""))),0),TRIM(SUBSTITUTE(T60,CHAR(160),""))="Devis 2",IFERROR(VALUE(TRIM(SUBSTITUTE(O60,CHAR(160),""))),0),TRIM(SUBSTITUTE(T60,CHAR(160),""))="Devis 3",IFERROR(VALUE(TRIM(SUBSTITUTE(R60,CHAR(160),""))),0),TRUE,0)*IFERROR(VALUE(TRIM(SUBSTITUTE(C60,CHAR(160),""))),0))</f>
        <v/>
      </c>
      <c r="W60" s="129" t="str">
        <f t="shared" si="33"/>
        <v/>
      </c>
      <c r="X60" s="130"/>
      <c r="Y60" s="37" t="str">
        <f t="shared" si="48"/>
        <v/>
      </c>
      <c r="Z60" s="38" t="str">
        <f t="shared" si="58"/>
        <v/>
      </c>
      <c r="AA60" s="11" t="str">
        <f t="shared" si="49"/>
        <v/>
      </c>
      <c r="AB60" s="11" t="str">
        <f t="shared" si="50"/>
        <v/>
      </c>
      <c r="AC60" s="11" t="str">
        <f t="shared" si="51"/>
        <v/>
      </c>
      <c r="AD60" s="11" t="str">
        <f t="shared" si="52"/>
        <v/>
      </c>
      <c r="AE60" s="39" t="str">
        <f t="shared" si="53"/>
        <v/>
      </c>
      <c r="AF60" s="11" t="str">
        <f t="shared" si="54"/>
        <v/>
      </c>
      <c r="AG60" s="40" t="str">
        <f t="shared" si="55"/>
        <v/>
      </c>
      <c r="AH60" s="41" t="str">
        <f t="shared" si="56"/>
        <v/>
      </c>
      <c r="AI60" s="14" t="str">
        <f t="shared" si="57"/>
        <v/>
      </c>
      <c r="AJ60" s="36" t="str">
        <f t="shared" si="34"/>
        <v/>
      </c>
      <c r="AK60" s="42" t="str">
        <f t="shared" si="35"/>
        <v/>
      </c>
      <c r="AL60" s="14" t="str">
        <f t="shared" si="36"/>
        <v/>
      </c>
      <c r="AM60" s="36" t="str">
        <f t="shared" si="37"/>
        <v/>
      </c>
      <c r="AN60" s="43" t="str">
        <f t="shared" si="38"/>
        <v/>
      </c>
      <c r="AO60" s="14" t="str">
        <f t="shared" si="39"/>
        <v/>
      </c>
      <c r="AP60" s="44" t="str">
        <f t="shared" si="40"/>
        <v/>
      </c>
      <c r="AQ60" s="37" t="str">
        <f t="shared" si="41"/>
        <v/>
      </c>
      <c r="AR60" s="487"/>
      <c r="AS60" s="45" t="str">
        <f t="shared" si="42"/>
        <v/>
      </c>
      <c r="AT60" s="45" t="str">
        <f t="shared" si="43"/>
        <v/>
      </c>
      <c r="AU60" s="45" t="str">
        <f t="shared" si="44"/>
        <v/>
      </c>
      <c r="AV60" s="67" t="str" cm="1">
        <f t="array" ref="AV60">IF($Z60="","",IF((IFERROR(_xlfn.IFS($AQ60="Devis 1",(IFERROR(VALUE(TRIM(SUBSTITUTE(AH60,CHAR(160),""))),0)),$AQ60="Devis 2",(IFERROR(VALUE(TRIM(SUBSTITUTE(AK60,CHAR(160),""))),0)),$AQ60="Devis 3",(IFERROR(VALUE(TRIM(SUBSTITUTE(AN60,CHAR(160),""))),0))),0))*(IFERROR(VALUE(TRIM(SUBSTITUTE($Z60,CHAR(160),""))),0))=0,"",(IFERROR(_xlfn.IFS($AQ60="Devis 1",(IFERROR(VALUE(TRIM(SUBSTITUTE(AH60,CHAR(160),""))),0)),$AQ60="Devis 2",(IFERROR(VALUE(TRIM(SUBSTITUTE(AK60,CHAR(160),""))),0)),$AQ60="Devis 3",(IFERROR(VALUE(TRIM(SUBSTITUTE(AN60,CHAR(160),""))),0))),0))*(IFERROR(VALUE(TRIM(SUBSTITUTE($Z60,CHAR(160),""))),0))))</f>
        <v/>
      </c>
      <c r="AW60" s="67" t="str" cm="1">
        <f t="array" ref="AW60">IF($Z60="","",IF((IFERROR(_xlfn.IFS(TRIM(SUBSTITUTE($AQ60,CHAR(160),""))="Devis 1", IFERROR(VALUE(TRIM(SUBSTITUTE(AI60,CHAR(160),""))),0),TRIM(SUBSTITUTE($AQ60,CHAR(160),""))="Devis 2", IFERROR(VALUE(TRIM(SUBSTITUTE(AL60,CHAR(160),""))),0),TRIM(SUBSTITUTE($AQ60,CHAR(160),""))="Devis 3", IFERROR(VALUE(TRIM(SUBSTITUTE(AO60,CHAR(160),""))),0)),0) * IFERROR(VALUE(TRIM(SUBSTITUTE($Z60,CHAR(160),""))),0)) = 0,IF(AV60&lt;&gt;"",0,""),(IFERROR(_xlfn.IFS(TRIM(SUBSTITUTE($AQ60,CHAR(160),""))="Devis 1", IFERROR(VALUE(TRIM(SUBSTITUTE(AI60,CHAR(160),""))),0),TRIM(SUBSTITUTE($AQ60,CHAR(160),""))="Devis 2", IFERROR(VALUE(TRIM(SUBSTITUTE(AL60,CHAR(160),""))),0),TRIM(SUBSTITUTE($AQ60,CHAR(160),""))="Devis 3", IFERROR(VALUE(TRIM(SUBSTITUTE(AO60,CHAR(160),""))),0)),0) * IFERROR(VALUE(TRIM(SUBSTITUTE($Z60,CHAR(160),""))),0))))</f>
        <v/>
      </c>
      <c r="AX60" s="67" t="str" cm="1">
        <f t="array" ref="AX60">IF($Z60="","",IF(IFERROR(_xlfn.IFS($AQ60="Devis 1",IFERROR(VALUE(TRIM(SUBSTITUTE(AJ60,CHAR(160),""))),0),$AQ60="Devis 2",IFERROR(VALUE(TRIM(SUBSTITUTE(AM60,CHAR(160),""))),0),$AQ60="Devis 3",IFERROR(VALUE(TRIM(SUBSTITUTE(AP60,CHAR(160),""))),0)),0)*IFERROR(VALUE(TRIM(SUBSTITUTE($Z60,CHAR(160),""))),0)=0,"",IFERROR(_xlfn.IFS($AQ60="Devis 1",IFERROR(VALUE(TRIM(SUBSTITUTE(AJ60,CHAR(160),""))),0),$AQ60="Devis 2",IFERROR(VALUE(TRIM(SUBSTITUTE(AM60,CHAR(160),""))),0),$AQ60="Devis 3",IFERROR(VALUE(TRIM(SUBSTITUTE(AP60,CHAR(160),""))),0)),0)*IFERROR(VALUE(TRIM(SUBSTITUTE($Z60,CHAR(160),""))),0)))</f>
        <v/>
      </c>
      <c r="AY60" s="488"/>
      <c r="AZ60" s="10" t="str" cm="1">
        <f t="array" ref="AZ60">IF(OR(AX60="",AU60="",AV60="",AS60="",AW60="",AT60=""),"",_xlfn.IFS((IFERROR(VALUE(TRIM(SUBSTITUTE(AX60,CHAR(160),""))),0))&gt;(IFERROR(VALUE(TRIM(SUBSTITUTE(AU60,CHAR(160),""))),0)),"KO : Le montant retenu TTC est supérieur au montant raisonnable TTC. Merci de revoir la ligne de dépense ou plafonner son montant.",(IFERROR(VALUE(TRIM(SUBSTITUTE(AV60,CHAR(160),""))),0))&gt;(IFERROR(VALUE(TRIM(SUBSTITUTE(AS60,CHAR(160),""))),0)),"Attention : Le montant retenu HT est supérieur au montant HT raisonnable. Merci de revoir la ligne de dépense, plafonner son montant, ou justifier la reventillation HT / TVA.",(IFERROR(VALUE(TRIM(SUBSTITUTE(AW60,CHAR(160),""))),0))&gt;(IFERROR(VALUE(TRIM(SUBSTITUTE(AT60,CHAR(160),""))),0)),"Attention : Le montant TVA retenu est supérieur au montant TVA raisonnable. Merci de revoir la ligne de dépense, plafonner son montant, ou justifier la reventillation HT / TVA.",(IFERROR(VALUE(TRIM(SUBSTITUTE(AX60,CHAR(160),""))),0))=0,"",(IFERROR(VALUE(TRIM(SUBSTITUTE(AU60,CHAR(160),""))),0))=(IFERROR(VALUE(TRIM(SUBSTITUTE(AX60,CHAR(160),""))),0)),"OK",(IFERROR(VALUE(TRIM(SUBSTITUTE(AU60,CHAR(160),""))),0))&gt;(IFERROR(VALUE(TRIM(SUBSTITUTE(AX60,CHAR(160),""))),0))," OK : Montant instruit inférieur au montant raisonnable.",TRUE,""))</f>
        <v/>
      </c>
      <c r="BA60" s="160" t="str" cm="1">
        <f t="array" ref="BA60">IF(OR(AX60="",W60="",AV60="",U60="",AW60="",V60=""),"",_xlfn.IFS((IFERROR(VALUE(TRIM(SUBSTITUTE(AX60,CHAR(160),""))),0))&gt;(IFERROR(VALUE(TRIM(SUBSTITUTE(W60,CHAR(160),""))),0)),"KO : Le montant retenu TTC est supérieur au montant présenté TTC. Merci de revoir la ligne de dépense ou plafonner son montant.",(IFERROR(VALUE(TRIM(SUBSTITUTE(AV60,CHAR(160),""))),0))&gt;(IFERROR(VALUE(TRIM(SUBSTITUTE(U60,CHAR(160),""))),0)),"Attention : Le montant retenu HT est supérieur au montant HT présenté. Merci de revoir la ligne de dépense,plafonner son montant,ou justifier la reventillation HT/TVA.",(IFERROR(VALUE(TRIM(SUBSTITUTE(AW60,CHAR(160),""))),0))&gt;(IFERROR(VALUE(TRIM(SUBSTITUTE(V60,CHAR(160),""))),0)),"Attention : Le montant TVA retenu est supérieur au montant TVA présenté. Merci de revoir la ligne de dépense,plafonner son montant,ou justifier la reventillation HT/TVA.",(IFERROR(VALUE(TRIM(SUBSTITUTE(AX60,CHAR(160),""))),0))=0,"Attention : montant présenté entièrement écarté",(IFERROR(VALUE(TRIM(SUBSTITUTE(W60,CHAR(160),""))),0))=0,"",(IFERROR(VALUE(TRIM(SUBSTITUTE(AX60,CHAR(160),""))),0))=(IFERROR(VALUE(TRIM(SUBSTITUTE(W60,CHAR(160),""))),0)),"OK",(IFERROR(VALUE(TRIM(SUBSTITUTE(AX60,CHAR(160),""))),0))&lt;(IFERROR(VALUE(TRIM(SUBSTITUTE(W60,CHAR(160),""))),0)),"Attention : montant présenté partiellement écarté",TRUE,""))</f>
        <v/>
      </c>
      <c r="BB60" s="45" t="str">
        <f t="shared" si="45"/>
        <v/>
      </c>
      <c r="BC60" s="45" t="str">
        <f t="shared" si="46"/>
        <v/>
      </c>
      <c r="BD60" s="15" t="str">
        <f t="shared" si="47"/>
        <v/>
      </c>
    </row>
    <row r="61" spans="1:56" ht="15" customHeight="1">
      <c r="A61" s="64">
        <v>52</v>
      </c>
      <c r="B61" s="4"/>
      <c r="C61" s="8"/>
      <c r="D61" s="4"/>
      <c r="E61" s="4"/>
      <c r="F61" s="4"/>
      <c r="G61" s="4"/>
      <c r="H61" s="12"/>
      <c r="I61" s="4"/>
      <c r="J61" s="111"/>
      <c r="K61" s="117"/>
      <c r="L61" s="5"/>
      <c r="M61" s="36" t="str">
        <f t="shared" si="30"/>
        <v/>
      </c>
      <c r="N61" s="6"/>
      <c r="O61" s="5"/>
      <c r="P61" s="36" t="str">
        <f t="shared" si="31"/>
        <v/>
      </c>
      <c r="Q61" s="7"/>
      <c r="R61" s="5"/>
      <c r="S61" s="118" t="str">
        <f t="shared" si="32"/>
        <v/>
      </c>
      <c r="T61" s="127"/>
      <c r="U61" s="126" t="str" cm="1">
        <f t="array" ref="U61">IF((_xlfn.IFS(TRIM(SUBSTITUTE(T61,CHAR(160),""))="Devis 1",IFERROR(VALUE(TRIM(SUBSTITUTE(K61,CHAR(160),""))),0),TRIM(SUBSTITUTE(T61,CHAR(160),""))="Devis 2",IFERROR(VALUE(TRIM(SUBSTITUTE(N61,CHAR(160),""))),0),TRIM(SUBSTITUTE(T61,CHAR(160),""))="Devis 3",IFERROR(VALUE(TRIM(SUBSTITUTE(Q61,CHAR(160),""))),0),TRUE,0)*IFERROR(VALUE(TRIM(SUBSTITUTE(C61,CHAR(160),""))),0))=0,"",_xlfn.IFS(TRIM(SUBSTITUTE(T61,CHAR(160),""))="Devis 1",IFERROR(VALUE(TRIM(SUBSTITUTE(K61,CHAR(160),""))),0),TRIM(SUBSTITUTE(T61,CHAR(160),""))="Devis 2",IFERROR(VALUE(TRIM(SUBSTITUTE(N61,CHAR(160),""))),0),TRIM(SUBSTITUTE(T61,CHAR(160),""))="Devis 3",IFERROR(VALUE(TRIM(SUBSTITUTE(Q61,CHAR(160),""))),0),TRUE,0)*IFERROR(VALUE(TRIM(SUBSTITUTE(C61,CHAR(160),""))),0))</f>
        <v/>
      </c>
      <c r="V61" s="66" t="str" cm="1">
        <f t="array" ref="V61">IF(_xlfn.IFS(TRIM(SUBSTITUTE(T61,CHAR(160),""))="Devis 1",IFERROR(VALUE(TRIM(SUBSTITUTE(L61,CHAR(160),""))),0),TRIM(SUBSTITUTE(T61,CHAR(160),""))="Devis 2",IFERROR(VALUE(TRIM(SUBSTITUTE(O61,CHAR(160),""))),0),TRIM(SUBSTITUTE(T61,CHAR(160),""))="Devis 3",IFERROR(VALUE(TRIM(SUBSTITUTE(R61,CHAR(160),""))),0),TRUE,0)*IFERROR(VALUE(TRIM(SUBSTITUTE(C61,CHAR(160),""))),0)=0,IF(U61&lt;&gt;"",0,""),_xlfn.IFS(TRIM(SUBSTITUTE(T61,CHAR(160),""))="Devis 1",IFERROR(VALUE(TRIM(SUBSTITUTE(L61,CHAR(160),""))),0),TRIM(SUBSTITUTE(T61,CHAR(160),""))="Devis 2",IFERROR(VALUE(TRIM(SUBSTITUTE(O61,CHAR(160),""))),0),TRIM(SUBSTITUTE(T61,CHAR(160),""))="Devis 3",IFERROR(VALUE(TRIM(SUBSTITUTE(R61,CHAR(160),""))),0),TRUE,0)*IFERROR(VALUE(TRIM(SUBSTITUTE(C61,CHAR(160),""))),0))</f>
        <v/>
      </c>
      <c r="W61" s="129" t="str">
        <f t="shared" si="33"/>
        <v/>
      </c>
      <c r="X61" s="130"/>
      <c r="Y61" s="37" t="str">
        <f t="shared" si="48"/>
        <v/>
      </c>
      <c r="Z61" s="38" t="str">
        <f t="shared" si="58"/>
        <v/>
      </c>
      <c r="AA61" s="11" t="str">
        <f t="shared" si="49"/>
        <v/>
      </c>
      <c r="AB61" s="11" t="str">
        <f t="shared" si="50"/>
        <v/>
      </c>
      <c r="AC61" s="11" t="str">
        <f t="shared" si="51"/>
        <v/>
      </c>
      <c r="AD61" s="11" t="str">
        <f t="shared" si="52"/>
        <v/>
      </c>
      <c r="AE61" s="39" t="str">
        <f t="shared" si="53"/>
        <v/>
      </c>
      <c r="AF61" s="11" t="str">
        <f t="shared" si="54"/>
        <v/>
      </c>
      <c r="AG61" s="40" t="str">
        <f t="shared" si="55"/>
        <v/>
      </c>
      <c r="AH61" s="41" t="str">
        <f t="shared" si="56"/>
        <v/>
      </c>
      <c r="AI61" s="14" t="str">
        <f t="shared" si="57"/>
        <v/>
      </c>
      <c r="AJ61" s="36" t="str">
        <f t="shared" si="34"/>
        <v/>
      </c>
      <c r="AK61" s="42" t="str">
        <f t="shared" si="35"/>
        <v/>
      </c>
      <c r="AL61" s="14" t="str">
        <f t="shared" si="36"/>
        <v/>
      </c>
      <c r="AM61" s="36" t="str">
        <f t="shared" si="37"/>
        <v/>
      </c>
      <c r="AN61" s="43" t="str">
        <f t="shared" si="38"/>
        <v/>
      </c>
      <c r="AO61" s="14" t="str">
        <f t="shared" si="39"/>
        <v/>
      </c>
      <c r="AP61" s="44" t="str">
        <f t="shared" si="40"/>
        <v/>
      </c>
      <c r="AQ61" s="37" t="str">
        <f t="shared" si="41"/>
        <v/>
      </c>
      <c r="AR61" s="487"/>
      <c r="AS61" s="45" t="str">
        <f t="shared" si="42"/>
        <v/>
      </c>
      <c r="AT61" s="45" t="str">
        <f t="shared" si="43"/>
        <v/>
      </c>
      <c r="AU61" s="45" t="str">
        <f t="shared" si="44"/>
        <v/>
      </c>
      <c r="AV61" s="67" t="str" cm="1">
        <f t="array" ref="AV61">IF($Z61="","",IF((IFERROR(_xlfn.IFS($AQ61="Devis 1",(IFERROR(VALUE(TRIM(SUBSTITUTE(AH61,CHAR(160),""))),0)),$AQ61="Devis 2",(IFERROR(VALUE(TRIM(SUBSTITUTE(AK61,CHAR(160),""))),0)),$AQ61="Devis 3",(IFERROR(VALUE(TRIM(SUBSTITUTE(AN61,CHAR(160),""))),0))),0))*(IFERROR(VALUE(TRIM(SUBSTITUTE($Z61,CHAR(160),""))),0))=0,"",(IFERROR(_xlfn.IFS($AQ61="Devis 1",(IFERROR(VALUE(TRIM(SUBSTITUTE(AH61,CHAR(160),""))),0)),$AQ61="Devis 2",(IFERROR(VALUE(TRIM(SUBSTITUTE(AK61,CHAR(160),""))),0)),$AQ61="Devis 3",(IFERROR(VALUE(TRIM(SUBSTITUTE(AN61,CHAR(160),""))),0))),0))*(IFERROR(VALUE(TRIM(SUBSTITUTE($Z61,CHAR(160),""))),0))))</f>
        <v/>
      </c>
      <c r="AW61" s="67" t="str" cm="1">
        <f t="array" ref="AW61">IF($Z61="","",IF((IFERROR(_xlfn.IFS(TRIM(SUBSTITUTE($AQ61,CHAR(160),""))="Devis 1", IFERROR(VALUE(TRIM(SUBSTITUTE(AI61,CHAR(160),""))),0),TRIM(SUBSTITUTE($AQ61,CHAR(160),""))="Devis 2", IFERROR(VALUE(TRIM(SUBSTITUTE(AL61,CHAR(160),""))),0),TRIM(SUBSTITUTE($AQ61,CHAR(160),""))="Devis 3", IFERROR(VALUE(TRIM(SUBSTITUTE(AO61,CHAR(160),""))),0)),0) * IFERROR(VALUE(TRIM(SUBSTITUTE($Z61,CHAR(160),""))),0)) = 0,IF(AV61&lt;&gt;"",0,""),(IFERROR(_xlfn.IFS(TRIM(SUBSTITUTE($AQ61,CHAR(160),""))="Devis 1", IFERROR(VALUE(TRIM(SUBSTITUTE(AI61,CHAR(160),""))),0),TRIM(SUBSTITUTE($AQ61,CHAR(160),""))="Devis 2", IFERROR(VALUE(TRIM(SUBSTITUTE(AL61,CHAR(160),""))),0),TRIM(SUBSTITUTE($AQ61,CHAR(160),""))="Devis 3", IFERROR(VALUE(TRIM(SUBSTITUTE(AO61,CHAR(160),""))),0)),0) * IFERROR(VALUE(TRIM(SUBSTITUTE($Z61,CHAR(160),""))),0))))</f>
        <v/>
      </c>
      <c r="AX61" s="67" t="str" cm="1">
        <f t="array" ref="AX61">IF($Z61="","",IF(IFERROR(_xlfn.IFS($AQ61="Devis 1",IFERROR(VALUE(TRIM(SUBSTITUTE(AJ61,CHAR(160),""))),0),$AQ61="Devis 2",IFERROR(VALUE(TRIM(SUBSTITUTE(AM61,CHAR(160),""))),0),$AQ61="Devis 3",IFERROR(VALUE(TRIM(SUBSTITUTE(AP61,CHAR(160),""))),0)),0)*IFERROR(VALUE(TRIM(SUBSTITUTE($Z61,CHAR(160),""))),0)=0,"",IFERROR(_xlfn.IFS($AQ61="Devis 1",IFERROR(VALUE(TRIM(SUBSTITUTE(AJ61,CHAR(160),""))),0),$AQ61="Devis 2",IFERROR(VALUE(TRIM(SUBSTITUTE(AM61,CHAR(160),""))),0),$AQ61="Devis 3",IFERROR(VALUE(TRIM(SUBSTITUTE(AP61,CHAR(160),""))),0)),0)*IFERROR(VALUE(TRIM(SUBSTITUTE($Z61,CHAR(160),""))),0)))</f>
        <v/>
      </c>
      <c r="AY61" s="488"/>
      <c r="AZ61" s="10" t="str" cm="1">
        <f t="array" ref="AZ61">IF(OR(AX61="",AU61="",AV61="",AS61="",AW61="",AT61=""),"",_xlfn.IFS((IFERROR(VALUE(TRIM(SUBSTITUTE(AX61,CHAR(160),""))),0))&gt;(IFERROR(VALUE(TRIM(SUBSTITUTE(AU61,CHAR(160),""))),0)),"KO : Le montant retenu TTC est supérieur au montant raisonnable TTC. Merci de revoir la ligne de dépense ou plafonner son montant.",(IFERROR(VALUE(TRIM(SUBSTITUTE(AV61,CHAR(160),""))),0))&gt;(IFERROR(VALUE(TRIM(SUBSTITUTE(AS61,CHAR(160),""))),0)),"Attention : Le montant retenu HT est supérieur au montant HT raisonnable. Merci de revoir la ligne de dépense, plafonner son montant, ou justifier la reventillation HT / TVA.",(IFERROR(VALUE(TRIM(SUBSTITUTE(AW61,CHAR(160),""))),0))&gt;(IFERROR(VALUE(TRIM(SUBSTITUTE(AT61,CHAR(160),""))),0)),"Attention : Le montant TVA retenu est supérieur au montant TVA raisonnable. Merci de revoir la ligne de dépense, plafonner son montant, ou justifier la reventillation HT / TVA.",(IFERROR(VALUE(TRIM(SUBSTITUTE(AX61,CHAR(160),""))),0))=0,"",(IFERROR(VALUE(TRIM(SUBSTITUTE(AU61,CHAR(160),""))),0))=(IFERROR(VALUE(TRIM(SUBSTITUTE(AX61,CHAR(160),""))),0)),"OK",(IFERROR(VALUE(TRIM(SUBSTITUTE(AU61,CHAR(160),""))),0))&gt;(IFERROR(VALUE(TRIM(SUBSTITUTE(AX61,CHAR(160),""))),0))," OK : Montant instruit inférieur au montant raisonnable.",TRUE,""))</f>
        <v/>
      </c>
      <c r="BA61" s="160" t="str" cm="1">
        <f t="array" ref="BA61">IF(OR(AX61="",W61="",AV61="",U61="",AW61="",V61=""),"",_xlfn.IFS((IFERROR(VALUE(TRIM(SUBSTITUTE(AX61,CHAR(160),""))),0))&gt;(IFERROR(VALUE(TRIM(SUBSTITUTE(W61,CHAR(160),""))),0)),"KO : Le montant retenu TTC est supérieur au montant présenté TTC. Merci de revoir la ligne de dépense ou plafonner son montant.",(IFERROR(VALUE(TRIM(SUBSTITUTE(AV61,CHAR(160),""))),0))&gt;(IFERROR(VALUE(TRIM(SUBSTITUTE(U61,CHAR(160),""))),0)),"Attention : Le montant retenu HT est supérieur au montant HT présenté. Merci de revoir la ligne de dépense,plafonner son montant,ou justifier la reventillation HT/TVA.",(IFERROR(VALUE(TRIM(SUBSTITUTE(AW61,CHAR(160),""))),0))&gt;(IFERROR(VALUE(TRIM(SUBSTITUTE(V61,CHAR(160),""))),0)),"Attention : Le montant TVA retenu est supérieur au montant TVA présenté. Merci de revoir la ligne de dépense,plafonner son montant,ou justifier la reventillation HT/TVA.",(IFERROR(VALUE(TRIM(SUBSTITUTE(AX61,CHAR(160),""))),0))=0,"Attention : montant présenté entièrement écarté",(IFERROR(VALUE(TRIM(SUBSTITUTE(W61,CHAR(160),""))),0))=0,"",(IFERROR(VALUE(TRIM(SUBSTITUTE(AX61,CHAR(160),""))),0))=(IFERROR(VALUE(TRIM(SUBSTITUTE(W61,CHAR(160),""))),0)),"OK",(IFERROR(VALUE(TRIM(SUBSTITUTE(AX61,CHAR(160),""))),0))&lt;(IFERROR(VALUE(TRIM(SUBSTITUTE(W61,CHAR(160),""))),0)),"Attention : montant présenté partiellement écarté",TRUE,""))</f>
        <v/>
      </c>
      <c r="BB61" s="45" t="str">
        <f t="shared" si="45"/>
        <v/>
      </c>
      <c r="BC61" s="45" t="str">
        <f t="shared" si="46"/>
        <v/>
      </c>
      <c r="BD61" s="15" t="str">
        <f t="shared" si="47"/>
        <v/>
      </c>
    </row>
    <row r="62" spans="1:56" ht="15" customHeight="1">
      <c r="A62" s="64">
        <v>53</v>
      </c>
      <c r="B62" s="4"/>
      <c r="C62" s="8"/>
      <c r="D62" s="4"/>
      <c r="E62" s="4"/>
      <c r="F62" s="4"/>
      <c r="G62" s="4"/>
      <c r="H62" s="12"/>
      <c r="I62" s="4"/>
      <c r="J62" s="111"/>
      <c r="K62" s="117"/>
      <c r="L62" s="5"/>
      <c r="M62" s="36" t="str">
        <f t="shared" si="30"/>
        <v/>
      </c>
      <c r="N62" s="6"/>
      <c r="O62" s="5"/>
      <c r="P62" s="36" t="str">
        <f t="shared" si="31"/>
        <v/>
      </c>
      <c r="Q62" s="7"/>
      <c r="R62" s="5"/>
      <c r="S62" s="118" t="str">
        <f t="shared" si="32"/>
        <v/>
      </c>
      <c r="T62" s="127"/>
      <c r="U62" s="126" t="str" cm="1">
        <f t="array" ref="U62">IF((_xlfn.IFS(TRIM(SUBSTITUTE(T62,CHAR(160),""))="Devis 1",IFERROR(VALUE(TRIM(SUBSTITUTE(K62,CHAR(160),""))),0),TRIM(SUBSTITUTE(T62,CHAR(160),""))="Devis 2",IFERROR(VALUE(TRIM(SUBSTITUTE(N62,CHAR(160),""))),0),TRIM(SUBSTITUTE(T62,CHAR(160),""))="Devis 3",IFERROR(VALUE(TRIM(SUBSTITUTE(Q62,CHAR(160),""))),0),TRUE,0)*IFERROR(VALUE(TRIM(SUBSTITUTE(C62,CHAR(160),""))),0))=0,"",_xlfn.IFS(TRIM(SUBSTITUTE(T62,CHAR(160),""))="Devis 1",IFERROR(VALUE(TRIM(SUBSTITUTE(K62,CHAR(160),""))),0),TRIM(SUBSTITUTE(T62,CHAR(160),""))="Devis 2",IFERROR(VALUE(TRIM(SUBSTITUTE(N62,CHAR(160),""))),0),TRIM(SUBSTITUTE(T62,CHAR(160),""))="Devis 3",IFERROR(VALUE(TRIM(SUBSTITUTE(Q62,CHAR(160),""))),0),TRUE,0)*IFERROR(VALUE(TRIM(SUBSTITUTE(C62,CHAR(160),""))),0))</f>
        <v/>
      </c>
      <c r="V62" s="66" t="str" cm="1">
        <f t="array" ref="V62">IF(_xlfn.IFS(TRIM(SUBSTITUTE(T62,CHAR(160),""))="Devis 1",IFERROR(VALUE(TRIM(SUBSTITUTE(L62,CHAR(160),""))),0),TRIM(SUBSTITUTE(T62,CHAR(160),""))="Devis 2",IFERROR(VALUE(TRIM(SUBSTITUTE(O62,CHAR(160),""))),0),TRIM(SUBSTITUTE(T62,CHAR(160),""))="Devis 3",IFERROR(VALUE(TRIM(SUBSTITUTE(R62,CHAR(160),""))),0),TRUE,0)*IFERROR(VALUE(TRIM(SUBSTITUTE(C62,CHAR(160),""))),0)=0,IF(U62&lt;&gt;"",0,""),_xlfn.IFS(TRIM(SUBSTITUTE(T62,CHAR(160),""))="Devis 1",IFERROR(VALUE(TRIM(SUBSTITUTE(L62,CHAR(160),""))),0),TRIM(SUBSTITUTE(T62,CHAR(160),""))="Devis 2",IFERROR(VALUE(TRIM(SUBSTITUTE(O62,CHAR(160),""))),0),TRIM(SUBSTITUTE(T62,CHAR(160),""))="Devis 3",IFERROR(VALUE(TRIM(SUBSTITUTE(R62,CHAR(160),""))),0),TRUE,0)*IFERROR(VALUE(TRIM(SUBSTITUTE(C62,CHAR(160),""))),0))</f>
        <v/>
      </c>
      <c r="W62" s="129" t="str">
        <f t="shared" si="33"/>
        <v/>
      </c>
      <c r="X62" s="130"/>
      <c r="Y62" s="37" t="str">
        <f t="shared" si="48"/>
        <v/>
      </c>
      <c r="Z62" s="38" t="str">
        <f t="shared" si="58"/>
        <v/>
      </c>
      <c r="AA62" s="11" t="str">
        <f t="shared" si="49"/>
        <v/>
      </c>
      <c r="AB62" s="11" t="str">
        <f t="shared" si="50"/>
        <v/>
      </c>
      <c r="AC62" s="11" t="str">
        <f t="shared" si="51"/>
        <v/>
      </c>
      <c r="AD62" s="11" t="str">
        <f t="shared" si="52"/>
        <v/>
      </c>
      <c r="AE62" s="39" t="str">
        <f t="shared" si="53"/>
        <v/>
      </c>
      <c r="AF62" s="11" t="str">
        <f t="shared" si="54"/>
        <v/>
      </c>
      <c r="AG62" s="40" t="str">
        <f t="shared" si="55"/>
        <v/>
      </c>
      <c r="AH62" s="41" t="str">
        <f t="shared" si="56"/>
        <v/>
      </c>
      <c r="AI62" s="14" t="str">
        <f t="shared" si="57"/>
        <v/>
      </c>
      <c r="AJ62" s="36" t="str">
        <f t="shared" si="34"/>
        <v/>
      </c>
      <c r="AK62" s="42" t="str">
        <f t="shared" si="35"/>
        <v/>
      </c>
      <c r="AL62" s="14" t="str">
        <f t="shared" si="36"/>
        <v/>
      </c>
      <c r="AM62" s="36" t="str">
        <f t="shared" si="37"/>
        <v/>
      </c>
      <c r="AN62" s="43" t="str">
        <f t="shared" si="38"/>
        <v/>
      </c>
      <c r="AO62" s="14" t="str">
        <f t="shared" si="39"/>
        <v/>
      </c>
      <c r="AP62" s="44" t="str">
        <f t="shared" si="40"/>
        <v/>
      </c>
      <c r="AQ62" s="37" t="str">
        <f t="shared" si="41"/>
        <v/>
      </c>
      <c r="AR62" s="487"/>
      <c r="AS62" s="45" t="str">
        <f t="shared" si="42"/>
        <v/>
      </c>
      <c r="AT62" s="45" t="str">
        <f t="shared" si="43"/>
        <v/>
      </c>
      <c r="AU62" s="45" t="str">
        <f t="shared" si="44"/>
        <v/>
      </c>
      <c r="AV62" s="67" t="str" cm="1">
        <f t="array" ref="AV62">IF($Z62="","",IF((IFERROR(_xlfn.IFS($AQ62="Devis 1",(IFERROR(VALUE(TRIM(SUBSTITUTE(AH62,CHAR(160),""))),0)),$AQ62="Devis 2",(IFERROR(VALUE(TRIM(SUBSTITUTE(AK62,CHAR(160),""))),0)),$AQ62="Devis 3",(IFERROR(VALUE(TRIM(SUBSTITUTE(AN62,CHAR(160),""))),0))),0))*(IFERROR(VALUE(TRIM(SUBSTITUTE($Z62,CHAR(160),""))),0))=0,"",(IFERROR(_xlfn.IFS($AQ62="Devis 1",(IFERROR(VALUE(TRIM(SUBSTITUTE(AH62,CHAR(160),""))),0)),$AQ62="Devis 2",(IFERROR(VALUE(TRIM(SUBSTITUTE(AK62,CHAR(160),""))),0)),$AQ62="Devis 3",(IFERROR(VALUE(TRIM(SUBSTITUTE(AN62,CHAR(160),""))),0))),0))*(IFERROR(VALUE(TRIM(SUBSTITUTE($Z62,CHAR(160),""))),0))))</f>
        <v/>
      </c>
      <c r="AW62" s="67" t="str" cm="1">
        <f t="array" ref="AW62">IF($Z62="","",IF((IFERROR(_xlfn.IFS(TRIM(SUBSTITUTE($AQ62,CHAR(160),""))="Devis 1", IFERROR(VALUE(TRIM(SUBSTITUTE(AI62,CHAR(160),""))),0),TRIM(SUBSTITUTE($AQ62,CHAR(160),""))="Devis 2", IFERROR(VALUE(TRIM(SUBSTITUTE(AL62,CHAR(160),""))),0),TRIM(SUBSTITUTE($AQ62,CHAR(160),""))="Devis 3", IFERROR(VALUE(TRIM(SUBSTITUTE(AO62,CHAR(160),""))),0)),0) * IFERROR(VALUE(TRIM(SUBSTITUTE($Z62,CHAR(160),""))),0)) = 0,IF(AV62&lt;&gt;"",0,""),(IFERROR(_xlfn.IFS(TRIM(SUBSTITUTE($AQ62,CHAR(160),""))="Devis 1", IFERROR(VALUE(TRIM(SUBSTITUTE(AI62,CHAR(160),""))),0),TRIM(SUBSTITUTE($AQ62,CHAR(160),""))="Devis 2", IFERROR(VALUE(TRIM(SUBSTITUTE(AL62,CHAR(160),""))),0),TRIM(SUBSTITUTE($AQ62,CHAR(160),""))="Devis 3", IFERROR(VALUE(TRIM(SUBSTITUTE(AO62,CHAR(160),""))),0)),0) * IFERROR(VALUE(TRIM(SUBSTITUTE($Z62,CHAR(160),""))),0))))</f>
        <v/>
      </c>
      <c r="AX62" s="67" t="str" cm="1">
        <f t="array" ref="AX62">IF($Z62="","",IF(IFERROR(_xlfn.IFS($AQ62="Devis 1",IFERROR(VALUE(TRIM(SUBSTITUTE(AJ62,CHAR(160),""))),0),$AQ62="Devis 2",IFERROR(VALUE(TRIM(SUBSTITUTE(AM62,CHAR(160),""))),0),$AQ62="Devis 3",IFERROR(VALUE(TRIM(SUBSTITUTE(AP62,CHAR(160),""))),0)),0)*IFERROR(VALUE(TRIM(SUBSTITUTE($Z62,CHAR(160),""))),0)=0,"",IFERROR(_xlfn.IFS($AQ62="Devis 1",IFERROR(VALUE(TRIM(SUBSTITUTE(AJ62,CHAR(160),""))),0),$AQ62="Devis 2",IFERROR(VALUE(TRIM(SUBSTITUTE(AM62,CHAR(160),""))),0),$AQ62="Devis 3",IFERROR(VALUE(TRIM(SUBSTITUTE(AP62,CHAR(160),""))),0)),0)*IFERROR(VALUE(TRIM(SUBSTITUTE($Z62,CHAR(160),""))),0)))</f>
        <v/>
      </c>
      <c r="AY62" s="488"/>
      <c r="AZ62" s="10" t="str" cm="1">
        <f t="array" ref="AZ62">IF(OR(AX62="",AU62="",AV62="",AS62="",AW62="",AT62=""),"",_xlfn.IFS((IFERROR(VALUE(TRIM(SUBSTITUTE(AX62,CHAR(160),""))),0))&gt;(IFERROR(VALUE(TRIM(SUBSTITUTE(AU62,CHAR(160),""))),0)),"KO : Le montant retenu TTC est supérieur au montant raisonnable TTC. Merci de revoir la ligne de dépense ou plafonner son montant.",(IFERROR(VALUE(TRIM(SUBSTITUTE(AV62,CHAR(160),""))),0))&gt;(IFERROR(VALUE(TRIM(SUBSTITUTE(AS62,CHAR(160),""))),0)),"Attention : Le montant retenu HT est supérieur au montant HT raisonnable. Merci de revoir la ligne de dépense, plafonner son montant, ou justifier la reventillation HT / TVA.",(IFERROR(VALUE(TRIM(SUBSTITUTE(AW62,CHAR(160),""))),0))&gt;(IFERROR(VALUE(TRIM(SUBSTITUTE(AT62,CHAR(160),""))),0)),"Attention : Le montant TVA retenu est supérieur au montant TVA raisonnable. Merci de revoir la ligne de dépense, plafonner son montant, ou justifier la reventillation HT / TVA.",(IFERROR(VALUE(TRIM(SUBSTITUTE(AX62,CHAR(160),""))),0))=0,"",(IFERROR(VALUE(TRIM(SUBSTITUTE(AU62,CHAR(160),""))),0))=(IFERROR(VALUE(TRIM(SUBSTITUTE(AX62,CHAR(160),""))),0)),"OK",(IFERROR(VALUE(TRIM(SUBSTITUTE(AU62,CHAR(160),""))),0))&gt;(IFERROR(VALUE(TRIM(SUBSTITUTE(AX62,CHAR(160),""))),0))," OK : Montant instruit inférieur au montant raisonnable.",TRUE,""))</f>
        <v/>
      </c>
      <c r="BA62" s="160" t="str" cm="1">
        <f t="array" ref="BA62">IF(OR(AX62="",W62="",AV62="",U62="",AW62="",V62=""),"",_xlfn.IFS((IFERROR(VALUE(TRIM(SUBSTITUTE(AX62,CHAR(160),""))),0))&gt;(IFERROR(VALUE(TRIM(SUBSTITUTE(W62,CHAR(160),""))),0)),"KO : Le montant retenu TTC est supérieur au montant présenté TTC. Merci de revoir la ligne de dépense ou plafonner son montant.",(IFERROR(VALUE(TRIM(SUBSTITUTE(AV62,CHAR(160),""))),0))&gt;(IFERROR(VALUE(TRIM(SUBSTITUTE(U62,CHAR(160),""))),0)),"Attention : Le montant retenu HT est supérieur au montant HT présenté. Merci de revoir la ligne de dépense,plafonner son montant,ou justifier la reventillation HT/TVA.",(IFERROR(VALUE(TRIM(SUBSTITUTE(AW62,CHAR(160),""))),0))&gt;(IFERROR(VALUE(TRIM(SUBSTITUTE(V62,CHAR(160),""))),0)),"Attention : Le montant TVA retenu est supérieur au montant TVA présenté. Merci de revoir la ligne de dépense,plafonner son montant,ou justifier la reventillation HT/TVA.",(IFERROR(VALUE(TRIM(SUBSTITUTE(AX62,CHAR(160),""))),0))=0,"Attention : montant présenté entièrement écarté",(IFERROR(VALUE(TRIM(SUBSTITUTE(W62,CHAR(160),""))),0))=0,"",(IFERROR(VALUE(TRIM(SUBSTITUTE(AX62,CHAR(160),""))),0))=(IFERROR(VALUE(TRIM(SUBSTITUTE(W62,CHAR(160),""))),0)),"OK",(IFERROR(VALUE(TRIM(SUBSTITUTE(AX62,CHAR(160),""))),0))&lt;(IFERROR(VALUE(TRIM(SUBSTITUTE(W62,CHAR(160),""))),0)),"Attention : montant présenté partiellement écarté",TRUE,""))</f>
        <v/>
      </c>
      <c r="BB62" s="45" t="str">
        <f t="shared" si="45"/>
        <v/>
      </c>
      <c r="BC62" s="45" t="str">
        <f t="shared" si="46"/>
        <v/>
      </c>
      <c r="BD62" s="15" t="str">
        <f t="shared" si="47"/>
        <v/>
      </c>
    </row>
    <row r="63" spans="1:56" ht="15" customHeight="1">
      <c r="A63" s="64">
        <v>54</v>
      </c>
      <c r="B63" s="4"/>
      <c r="C63" s="8"/>
      <c r="D63" s="4"/>
      <c r="E63" s="4"/>
      <c r="F63" s="4"/>
      <c r="G63" s="4"/>
      <c r="H63" s="12"/>
      <c r="I63" s="4"/>
      <c r="J63" s="111"/>
      <c r="K63" s="117"/>
      <c r="L63" s="5"/>
      <c r="M63" s="36" t="str">
        <f t="shared" si="30"/>
        <v/>
      </c>
      <c r="N63" s="6"/>
      <c r="O63" s="5"/>
      <c r="P63" s="36" t="str">
        <f t="shared" si="31"/>
        <v/>
      </c>
      <c r="Q63" s="7"/>
      <c r="R63" s="5"/>
      <c r="S63" s="118" t="str">
        <f t="shared" si="32"/>
        <v/>
      </c>
      <c r="T63" s="127"/>
      <c r="U63" s="126" t="str" cm="1">
        <f t="array" ref="U63">IF((_xlfn.IFS(TRIM(SUBSTITUTE(T63,CHAR(160),""))="Devis 1",IFERROR(VALUE(TRIM(SUBSTITUTE(K63,CHAR(160),""))),0),TRIM(SUBSTITUTE(T63,CHAR(160),""))="Devis 2",IFERROR(VALUE(TRIM(SUBSTITUTE(N63,CHAR(160),""))),0),TRIM(SUBSTITUTE(T63,CHAR(160),""))="Devis 3",IFERROR(VALUE(TRIM(SUBSTITUTE(Q63,CHAR(160),""))),0),TRUE,0)*IFERROR(VALUE(TRIM(SUBSTITUTE(C63,CHAR(160),""))),0))=0,"",_xlfn.IFS(TRIM(SUBSTITUTE(T63,CHAR(160),""))="Devis 1",IFERROR(VALUE(TRIM(SUBSTITUTE(K63,CHAR(160),""))),0),TRIM(SUBSTITUTE(T63,CHAR(160),""))="Devis 2",IFERROR(VALUE(TRIM(SUBSTITUTE(N63,CHAR(160),""))),0),TRIM(SUBSTITUTE(T63,CHAR(160),""))="Devis 3",IFERROR(VALUE(TRIM(SUBSTITUTE(Q63,CHAR(160),""))),0),TRUE,0)*IFERROR(VALUE(TRIM(SUBSTITUTE(C63,CHAR(160),""))),0))</f>
        <v/>
      </c>
      <c r="V63" s="66" t="str" cm="1">
        <f t="array" ref="V63">IF(_xlfn.IFS(TRIM(SUBSTITUTE(T63,CHAR(160),""))="Devis 1",IFERROR(VALUE(TRIM(SUBSTITUTE(L63,CHAR(160),""))),0),TRIM(SUBSTITUTE(T63,CHAR(160),""))="Devis 2",IFERROR(VALUE(TRIM(SUBSTITUTE(O63,CHAR(160),""))),0),TRIM(SUBSTITUTE(T63,CHAR(160),""))="Devis 3",IFERROR(VALUE(TRIM(SUBSTITUTE(R63,CHAR(160),""))),0),TRUE,0)*IFERROR(VALUE(TRIM(SUBSTITUTE(C63,CHAR(160),""))),0)=0,IF(U63&lt;&gt;"",0,""),_xlfn.IFS(TRIM(SUBSTITUTE(T63,CHAR(160),""))="Devis 1",IFERROR(VALUE(TRIM(SUBSTITUTE(L63,CHAR(160),""))),0),TRIM(SUBSTITUTE(T63,CHAR(160),""))="Devis 2",IFERROR(VALUE(TRIM(SUBSTITUTE(O63,CHAR(160),""))),0),TRIM(SUBSTITUTE(T63,CHAR(160),""))="Devis 3",IFERROR(VALUE(TRIM(SUBSTITUTE(R63,CHAR(160),""))),0),TRUE,0)*IFERROR(VALUE(TRIM(SUBSTITUTE(C63,CHAR(160),""))),0))</f>
        <v/>
      </c>
      <c r="W63" s="129" t="str">
        <f t="shared" si="33"/>
        <v/>
      </c>
      <c r="X63" s="130"/>
      <c r="Y63" s="37" t="str">
        <f t="shared" si="48"/>
        <v/>
      </c>
      <c r="Z63" s="38" t="str">
        <f t="shared" si="58"/>
        <v/>
      </c>
      <c r="AA63" s="11" t="str">
        <f t="shared" si="49"/>
        <v/>
      </c>
      <c r="AB63" s="11" t="str">
        <f t="shared" si="50"/>
        <v/>
      </c>
      <c r="AC63" s="11" t="str">
        <f t="shared" si="51"/>
        <v/>
      </c>
      <c r="AD63" s="11" t="str">
        <f t="shared" si="52"/>
        <v/>
      </c>
      <c r="AE63" s="39" t="str">
        <f t="shared" si="53"/>
        <v/>
      </c>
      <c r="AF63" s="11" t="str">
        <f t="shared" si="54"/>
        <v/>
      </c>
      <c r="AG63" s="40" t="str">
        <f t="shared" si="55"/>
        <v/>
      </c>
      <c r="AH63" s="41" t="str">
        <f t="shared" si="56"/>
        <v/>
      </c>
      <c r="AI63" s="14" t="str">
        <f t="shared" si="57"/>
        <v/>
      </c>
      <c r="AJ63" s="36" t="str">
        <f t="shared" si="34"/>
        <v/>
      </c>
      <c r="AK63" s="42" t="str">
        <f t="shared" si="35"/>
        <v/>
      </c>
      <c r="AL63" s="14" t="str">
        <f t="shared" si="36"/>
        <v/>
      </c>
      <c r="AM63" s="36" t="str">
        <f t="shared" si="37"/>
        <v/>
      </c>
      <c r="AN63" s="43" t="str">
        <f t="shared" si="38"/>
        <v/>
      </c>
      <c r="AO63" s="14" t="str">
        <f t="shared" si="39"/>
        <v/>
      </c>
      <c r="AP63" s="44" t="str">
        <f t="shared" si="40"/>
        <v/>
      </c>
      <c r="AQ63" s="37" t="str">
        <f t="shared" si="41"/>
        <v/>
      </c>
      <c r="AR63" s="487"/>
      <c r="AS63" s="45" t="str">
        <f t="shared" si="42"/>
        <v/>
      </c>
      <c r="AT63" s="45" t="str">
        <f t="shared" si="43"/>
        <v/>
      </c>
      <c r="AU63" s="45" t="str">
        <f t="shared" si="44"/>
        <v/>
      </c>
      <c r="AV63" s="67" t="str" cm="1">
        <f t="array" ref="AV63">IF($Z63="","",IF((IFERROR(_xlfn.IFS($AQ63="Devis 1",(IFERROR(VALUE(TRIM(SUBSTITUTE(AH63,CHAR(160),""))),0)),$AQ63="Devis 2",(IFERROR(VALUE(TRIM(SUBSTITUTE(AK63,CHAR(160),""))),0)),$AQ63="Devis 3",(IFERROR(VALUE(TRIM(SUBSTITUTE(AN63,CHAR(160),""))),0))),0))*(IFERROR(VALUE(TRIM(SUBSTITUTE($Z63,CHAR(160),""))),0))=0,"",(IFERROR(_xlfn.IFS($AQ63="Devis 1",(IFERROR(VALUE(TRIM(SUBSTITUTE(AH63,CHAR(160),""))),0)),$AQ63="Devis 2",(IFERROR(VALUE(TRIM(SUBSTITUTE(AK63,CHAR(160),""))),0)),$AQ63="Devis 3",(IFERROR(VALUE(TRIM(SUBSTITUTE(AN63,CHAR(160),""))),0))),0))*(IFERROR(VALUE(TRIM(SUBSTITUTE($Z63,CHAR(160),""))),0))))</f>
        <v/>
      </c>
      <c r="AW63" s="67" t="str" cm="1">
        <f t="array" ref="AW63">IF($Z63="","",IF((IFERROR(_xlfn.IFS(TRIM(SUBSTITUTE($AQ63,CHAR(160),""))="Devis 1", IFERROR(VALUE(TRIM(SUBSTITUTE(AI63,CHAR(160),""))),0),TRIM(SUBSTITUTE($AQ63,CHAR(160),""))="Devis 2", IFERROR(VALUE(TRIM(SUBSTITUTE(AL63,CHAR(160),""))),0),TRIM(SUBSTITUTE($AQ63,CHAR(160),""))="Devis 3", IFERROR(VALUE(TRIM(SUBSTITUTE(AO63,CHAR(160),""))),0)),0) * IFERROR(VALUE(TRIM(SUBSTITUTE($Z63,CHAR(160),""))),0)) = 0,IF(AV63&lt;&gt;"",0,""),(IFERROR(_xlfn.IFS(TRIM(SUBSTITUTE($AQ63,CHAR(160),""))="Devis 1", IFERROR(VALUE(TRIM(SUBSTITUTE(AI63,CHAR(160),""))),0),TRIM(SUBSTITUTE($AQ63,CHAR(160),""))="Devis 2", IFERROR(VALUE(TRIM(SUBSTITUTE(AL63,CHAR(160),""))),0),TRIM(SUBSTITUTE($AQ63,CHAR(160),""))="Devis 3", IFERROR(VALUE(TRIM(SUBSTITUTE(AO63,CHAR(160),""))),0)),0) * IFERROR(VALUE(TRIM(SUBSTITUTE($Z63,CHAR(160),""))),0))))</f>
        <v/>
      </c>
      <c r="AX63" s="67" t="str" cm="1">
        <f t="array" ref="AX63">IF($Z63="","",IF(IFERROR(_xlfn.IFS($AQ63="Devis 1",IFERROR(VALUE(TRIM(SUBSTITUTE(AJ63,CHAR(160),""))),0),$AQ63="Devis 2",IFERROR(VALUE(TRIM(SUBSTITUTE(AM63,CHAR(160),""))),0),$AQ63="Devis 3",IFERROR(VALUE(TRIM(SUBSTITUTE(AP63,CHAR(160),""))),0)),0)*IFERROR(VALUE(TRIM(SUBSTITUTE($Z63,CHAR(160),""))),0)=0,"",IFERROR(_xlfn.IFS($AQ63="Devis 1",IFERROR(VALUE(TRIM(SUBSTITUTE(AJ63,CHAR(160),""))),0),$AQ63="Devis 2",IFERROR(VALUE(TRIM(SUBSTITUTE(AM63,CHAR(160),""))),0),$AQ63="Devis 3",IFERROR(VALUE(TRIM(SUBSTITUTE(AP63,CHAR(160),""))),0)),0)*IFERROR(VALUE(TRIM(SUBSTITUTE($Z63,CHAR(160),""))),0)))</f>
        <v/>
      </c>
      <c r="AY63" s="488"/>
      <c r="AZ63" s="10" t="str" cm="1">
        <f t="array" ref="AZ63">IF(OR(AX63="",AU63="",AV63="",AS63="",AW63="",AT63=""),"",_xlfn.IFS((IFERROR(VALUE(TRIM(SUBSTITUTE(AX63,CHAR(160),""))),0))&gt;(IFERROR(VALUE(TRIM(SUBSTITUTE(AU63,CHAR(160),""))),0)),"KO : Le montant retenu TTC est supérieur au montant raisonnable TTC. Merci de revoir la ligne de dépense ou plafonner son montant.",(IFERROR(VALUE(TRIM(SUBSTITUTE(AV63,CHAR(160),""))),0))&gt;(IFERROR(VALUE(TRIM(SUBSTITUTE(AS63,CHAR(160),""))),0)),"Attention : Le montant retenu HT est supérieur au montant HT raisonnable. Merci de revoir la ligne de dépense, plafonner son montant, ou justifier la reventillation HT / TVA.",(IFERROR(VALUE(TRIM(SUBSTITUTE(AW63,CHAR(160),""))),0))&gt;(IFERROR(VALUE(TRIM(SUBSTITUTE(AT63,CHAR(160),""))),0)),"Attention : Le montant TVA retenu est supérieur au montant TVA raisonnable. Merci de revoir la ligne de dépense, plafonner son montant, ou justifier la reventillation HT / TVA.",(IFERROR(VALUE(TRIM(SUBSTITUTE(AX63,CHAR(160),""))),0))=0,"",(IFERROR(VALUE(TRIM(SUBSTITUTE(AU63,CHAR(160),""))),0))=(IFERROR(VALUE(TRIM(SUBSTITUTE(AX63,CHAR(160),""))),0)),"OK",(IFERROR(VALUE(TRIM(SUBSTITUTE(AU63,CHAR(160),""))),0))&gt;(IFERROR(VALUE(TRIM(SUBSTITUTE(AX63,CHAR(160),""))),0))," OK : Montant instruit inférieur au montant raisonnable.",TRUE,""))</f>
        <v/>
      </c>
      <c r="BA63" s="160" t="str" cm="1">
        <f t="array" ref="BA63">IF(OR(AX63="",W63="",AV63="",U63="",AW63="",V63=""),"",_xlfn.IFS((IFERROR(VALUE(TRIM(SUBSTITUTE(AX63,CHAR(160),""))),0))&gt;(IFERROR(VALUE(TRIM(SUBSTITUTE(W63,CHAR(160),""))),0)),"KO : Le montant retenu TTC est supérieur au montant présenté TTC. Merci de revoir la ligne de dépense ou plafonner son montant.",(IFERROR(VALUE(TRIM(SUBSTITUTE(AV63,CHAR(160),""))),0))&gt;(IFERROR(VALUE(TRIM(SUBSTITUTE(U63,CHAR(160),""))),0)),"Attention : Le montant retenu HT est supérieur au montant HT présenté. Merci de revoir la ligne de dépense,plafonner son montant,ou justifier la reventillation HT/TVA.",(IFERROR(VALUE(TRIM(SUBSTITUTE(AW63,CHAR(160),""))),0))&gt;(IFERROR(VALUE(TRIM(SUBSTITUTE(V63,CHAR(160),""))),0)),"Attention : Le montant TVA retenu est supérieur au montant TVA présenté. Merci de revoir la ligne de dépense,plafonner son montant,ou justifier la reventillation HT/TVA.",(IFERROR(VALUE(TRIM(SUBSTITUTE(AX63,CHAR(160),""))),0))=0,"Attention : montant présenté entièrement écarté",(IFERROR(VALUE(TRIM(SUBSTITUTE(W63,CHAR(160),""))),0))=0,"",(IFERROR(VALUE(TRIM(SUBSTITUTE(AX63,CHAR(160),""))),0))=(IFERROR(VALUE(TRIM(SUBSTITUTE(W63,CHAR(160),""))),0)),"OK",(IFERROR(VALUE(TRIM(SUBSTITUTE(AX63,CHAR(160),""))),0))&lt;(IFERROR(VALUE(TRIM(SUBSTITUTE(W63,CHAR(160),""))),0)),"Attention : montant présenté partiellement écarté",TRUE,""))</f>
        <v/>
      </c>
      <c r="BB63" s="45" t="str">
        <f t="shared" si="45"/>
        <v/>
      </c>
      <c r="BC63" s="45" t="str">
        <f t="shared" si="46"/>
        <v/>
      </c>
      <c r="BD63" s="15" t="str">
        <f t="shared" si="47"/>
        <v/>
      </c>
    </row>
    <row r="64" spans="1:56" ht="15" customHeight="1">
      <c r="A64" s="64">
        <v>55</v>
      </c>
      <c r="B64" s="4"/>
      <c r="C64" s="8"/>
      <c r="D64" s="4"/>
      <c r="E64" s="4"/>
      <c r="F64" s="4"/>
      <c r="G64" s="4"/>
      <c r="H64" s="12"/>
      <c r="I64" s="4"/>
      <c r="J64" s="111"/>
      <c r="K64" s="117"/>
      <c r="L64" s="5"/>
      <c r="M64" s="36" t="str">
        <f t="shared" si="30"/>
        <v/>
      </c>
      <c r="N64" s="6"/>
      <c r="O64" s="5"/>
      <c r="P64" s="36" t="str">
        <f t="shared" si="31"/>
        <v/>
      </c>
      <c r="Q64" s="7"/>
      <c r="R64" s="5"/>
      <c r="S64" s="118" t="str">
        <f t="shared" si="32"/>
        <v/>
      </c>
      <c r="T64" s="127"/>
      <c r="U64" s="126" t="str" cm="1">
        <f t="array" ref="U64">IF((_xlfn.IFS(TRIM(SUBSTITUTE(T64,CHAR(160),""))="Devis 1",IFERROR(VALUE(TRIM(SUBSTITUTE(K64,CHAR(160),""))),0),TRIM(SUBSTITUTE(T64,CHAR(160),""))="Devis 2",IFERROR(VALUE(TRIM(SUBSTITUTE(N64,CHAR(160),""))),0),TRIM(SUBSTITUTE(T64,CHAR(160),""))="Devis 3",IFERROR(VALUE(TRIM(SUBSTITUTE(Q64,CHAR(160),""))),0),TRUE,0)*IFERROR(VALUE(TRIM(SUBSTITUTE(C64,CHAR(160),""))),0))=0,"",_xlfn.IFS(TRIM(SUBSTITUTE(T64,CHAR(160),""))="Devis 1",IFERROR(VALUE(TRIM(SUBSTITUTE(K64,CHAR(160),""))),0),TRIM(SUBSTITUTE(T64,CHAR(160),""))="Devis 2",IFERROR(VALUE(TRIM(SUBSTITUTE(N64,CHAR(160),""))),0),TRIM(SUBSTITUTE(T64,CHAR(160),""))="Devis 3",IFERROR(VALUE(TRIM(SUBSTITUTE(Q64,CHAR(160),""))),0),TRUE,0)*IFERROR(VALUE(TRIM(SUBSTITUTE(C64,CHAR(160),""))),0))</f>
        <v/>
      </c>
      <c r="V64" s="66" t="str" cm="1">
        <f t="array" ref="V64">IF(_xlfn.IFS(TRIM(SUBSTITUTE(T64,CHAR(160),""))="Devis 1",IFERROR(VALUE(TRIM(SUBSTITUTE(L64,CHAR(160),""))),0),TRIM(SUBSTITUTE(T64,CHAR(160),""))="Devis 2",IFERROR(VALUE(TRIM(SUBSTITUTE(O64,CHAR(160),""))),0),TRIM(SUBSTITUTE(T64,CHAR(160),""))="Devis 3",IFERROR(VALUE(TRIM(SUBSTITUTE(R64,CHAR(160),""))),0),TRUE,0)*IFERROR(VALUE(TRIM(SUBSTITUTE(C64,CHAR(160),""))),0)=0,IF(U64&lt;&gt;"",0,""),_xlfn.IFS(TRIM(SUBSTITUTE(T64,CHAR(160),""))="Devis 1",IFERROR(VALUE(TRIM(SUBSTITUTE(L64,CHAR(160),""))),0),TRIM(SUBSTITUTE(T64,CHAR(160),""))="Devis 2",IFERROR(VALUE(TRIM(SUBSTITUTE(O64,CHAR(160),""))),0),TRIM(SUBSTITUTE(T64,CHAR(160),""))="Devis 3",IFERROR(VALUE(TRIM(SUBSTITUTE(R64,CHAR(160),""))),0),TRUE,0)*IFERROR(VALUE(TRIM(SUBSTITUTE(C64,CHAR(160),""))),0))</f>
        <v/>
      </c>
      <c r="W64" s="129" t="str">
        <f t="shared" si="33"/>
        <v/>
      </c>
      <c r="X64" s="130"/>
      <c r="Y64" s="37" t="str">
        <f t="shared" si="48"/>
        <v/>
      </c>
      <c r="Z64" s="38" t="str">
        <f t="shared" si="58"/>
        <v/>
      </c>
      <c r="AA64" s="11" t="str">
        <f t="shared" si="49"/>
        <v/>
      </c>
      <c r="AB64" s="11" t="str">
        <f t="shared" si="50"/>
        <v/>
      </c>
      <c r="AC64" s="11" t="str">
        <f t="shared" si="51"/>
        <v/>
      </c>
      <c r="AD64" s="11" t="str">
        <f t="shared" si="52"/>
        <v/>
      </c>
      <c r="AE64" s="39" t="str">
        <f t="shared" si="53"/>
        <v/>
      </c>
      <c r="AF64" s="11" t="str">
        <f t="shared" si="54"/>
        <v/>
      </c>
      <c r="AG64" s="40" t="str">
        <f t="shared" si="55"/>
        <v/>
      </c>
      <c r="AH64" s="41" t="str">
        <f t="shared" si="56"/>
        <v/>
      </c>
      <c r="AI64" s="14" t="str">
        <f t="shared" si="57"/>
        <v/>
      </c>
      <c r="AJ64" s="36" t="str">
        <f t="shared" si="34"/>
        <v/>
      </c>
      <c r="AK64" s="42" t="str">
        <f t="shared" si="35"/>
        <v/>
      </c>
      <c r="AL64" s="14" t="str">
        <f t="shared" si="36"/>
        <v/>
      </c>
      <c r="AM64" s="36" t="str">
        <f t="shared" si="37"/>
        <v/>
      </c>
      <c r="AN64" s="43" t="str">
        <f t="shared" si="38"/>
        <v/>
      </c>
      <c r="AO64" s="14" t="str">
        <f t="shared" si="39"/>
        <v/>
      </c>
      <c r="AP64" s="44" t="str">
        <f t="shared" si="40"/>
        <v/>
      </c>
      <c r="AQ64" s="37" t="str">
        <f t="shared" si="41"/>
        <v/>
      </c>
      <c r="AR64" s="487"/>
      <c r="AS64" s="45" t="str">
        <f t="shared" si="42"/>
        <v/>
      </c>
      <c r="AT64" s="45" t="str">
        <f t="shared" si="43"/>
        <v/>
      </c>
      <c r="AU64" s="45" t="str">
        <f t="shared" si="44"/>
        <v/>
      </c>
      <c r="AV64" s="67" t="str" cm="1">
        <f t="array" ref="AV64">IF($Z64="","",IF((IFERROR(_xlfn.IFS($AQ64="Devis 1",(IFERROR(VALUE(TRIM(SUBSTITUTE(AH64,CHAR(160),""))),0)),$AQ64="Devis 2",(IFERROR(VALUE(TRIM(SUBSTITUTE(AK64,CHAR(160),""))),0)),$AQ64="Devis 3",(IFERROR(VALUE(TRIM(SUBSTITUTE(AN64,CHAR(160),""))),0))),0))*(IFERROR(VALUE(TRIM(SUBSTITUTE($Z64,CHAR(160),""))),0))=0,"",(IFERROR(_xlfn.IFS($AQ64="Devis 1",(IFERROR(VALUE(TRIM(SUBSTITUTE(AH64,CHAR(160),""))),0)),$AQ64="Devis 2",(IFERROR(VALUE(TRIM(SUBSTITUTE(AK64,CHAR(160),""))),0)),$AQ64="Devis 3",(IFERROR(VALUE(TRIM(SUBSTITUTE(AN64,CHAR(160),""))),0))),0))*(IFERROR(VALUE(TRIM(SUBSTITUTE($Z64,CHAR(160),""))),0))))</f>
        <v/>
      </c>
      <c r="AW64" s="67" t="str" cm="1">
        <f t="array" ref="AW64">IF($Z64="","",IF((IFERROR(_xlfn.IFS(TRIM(SUBSTITUTE($AQ64,CHAR(160),""))="Devis 1", IFERROR(VALUE(TRIM(SUBSTITUTE(AI64,CHAR(160),""))),0),TRIM(SUBSTITUTE($AQ64,CHAR(160),""))="Devis 2", IFERROR(VALUE(TRIM(SUBSTITUTE(AL64,CHAR(160),""))),0),TRIM(SUBSTITUTE($AQ64,CHAR(160),""))="Devis 3", IFERROR(VALUE(TRIM(SUBSTITUTE(AO64,CHAR(160),""))),0)),0) * IFERROR(VALUE(TRIM(SUBSTITUTE($Z64,CHAR(160),""))),0)) = 0,IF(AV64&lt;&gt;"",0,""),(IFERROR(_xlfn.IFS(TRIM(SUBSTITUTE($AQ64,CHAR(160),""))="Devis 1", IFERROR(VALUE(TRIM(SUBSTITUTE(AI64,CHAR(160),""))),0),TRIM(SUBSTITUTE($AQ64,CHAR(160),""))="Devis 2", IFERROR(VALUE(TRIM(SUBSTITUTE(AL64,CHAR(160),""))),0),TRIM(SUBSTITUTE($AQ64,CHAR(160),""))="Devis 3", IFERROR(VALUE(TRIM(SUBSTITUTE(AO64,CHAR(160),""))),0)),0) * IFERROR(VALUE(TRIM(SUBSTITUTE($Z64,CHAR(160),""))),0))))</f>
        <v/>
      </c>
      <c r="AX64" s="67" t="str" cm="1">
        <f t="array" ref="AX64">IF($Z64="","",IF(IFERROR(_xlfn.IFS($AQ64="Devis 1",IFERROR(VALUE(TRIM(SUBSTITUTE(AJ64,CHAR(160),""))),0),$AQ64="Devis 2",IFERROR(VALUE(TRIM(SUBSTITUTE(AM64,CHAR(160),""))),0),$AQ64="Devis 3",IFERROR(VALUE(TRIM(SUBSTITUTE(AP64,CHAR(160),""))),0)),0)*IFERROR(VALUE(TRIM(SUBSTITUTE($Z64,CHAR(160),""))),0)=0,"",IFERROR(_xlfn.IFS($AQ64="Devis 1",IFERROR(VALUE(TRIM(SUBSTITUTE(AJ64,CHAR(160),""))),0),$AQ64="Devis 2",IFERROR(VALUE(TRIM(SUBSTITUTE(AM64,CHAR(160),""))),0),$AQ64="Devis 3",IFERROR(VALUE(TRIM(SUBSTITUTE(AP64,CHAR(160),""))),0)),0)*IFERROR(VALUE(TRIM(SUBSTITUTE($Z64,CHAR(160),""))),0)))</f>
        <v/>
      </c>
      <c r="AY64" s="488"/>
      <c r="AZ64" s="10" t="str" cm="1">
        <f t="array" ref="AZ64">IF(OR(AX64="",AU64="",AV64="",AS64="",AW64="",AT64=""),"",_xlfn.IFS((IFERROR(VALUE(TRIM(SUBSTITUTE(AX64,CHAR(160),""))),0))&gt;(IFERROR(VALUE(TRIM(SUBSTITUTE(AU64,CHAR(160),""))),0)),"KO : Le montant retenu TTC est supérieur au montant raisonnable TTC. Merci de revoir la ligne de dépense ou plafonner son montant.",(IFERROR(VALUE(TRIM(SUBSTITUTE(AV64,CHAR(160),""))),0))&gt;(IFERROR(VALUE(TRIM(SUBSTITUTE(AS64,CHAR(160),""))),0)),"Attention : Le montant retenu HT est supérieur au montant HT raisonnable. Merci de revoir la ligne de dépense, plafonner son montant, ou justifier la reventillation HT / TVA.",(IFERROR(VALUE(TRIM(SUBSTITUTE(AW64,CHAR(160),""))),0))&gt;(IFERROR(VALUE(TRIM(SUBSTITUTE(AT64,CHAR(160),""))),0)),"Attention : Le montant TVA retenu est supérieur au montant TVA raisonnable. Merci de revoir la ligne de dépense, plafonner son montant, ou justifier la reventillation HT / TVA.",(IFERROR(VALUE(TRIM(SUBSTITUTE(AX64,CHAR(160),""))),0))=0,"",(IFERROR(VALUE(TRIM(SUBSTITUTE(AU64,CHAR(160),""))),0))=(IFERROR(VALUE(TRIM(SUBSTITUTE(AX64,CHAR(160),""))),0)),"OK",(IFERROR(VALUE(TRIM(SUBSTITUTE(AU64,CHAR(160),""))),0))&gt;(IFERROR(VALUE(TRIM(SUBSTITUTE(AX64,CHAR(160),""))),0))," OK : Montant instruit inférieur au montant raisonnable.",TRUE,""))</f>
        <v/>
      </c>
      <c r="BA64" s="160" t="str" cm="1">
        <f t="array" ref="BA64">IF(OR(AX64="",W64="",AV64="",U64="",AW64="",V64=""),"",_xlfn.IFS((IFERROR(VALUE(TRIM(SUBSTITUTE(AX64,CHAR(160),""))),0))&gt;(IFERROR(VALUE(TRIM(SUBSTITUTE(W64,CHAR(160),""))),0)),"KO : Le montant retenu TTC est supérieur au montant présenté TTC. Merci de revoir la ligne de dépense ou plafonner son montant.",(IFERROR(VALUE(TRIM(SUBSTITUTE(AV64,CHAR(160),""))),0))&gt;(IFERROR(VALUE(TRIM(SUBSTITUTE(U64,CHAR(160),""))),0)),"Attention : Le montant retenu HT est supérieur au montant HT présenté. Merci de revoir la ligne de dépense,plafonner son montant,ou justifier la reventillation HT/TVA.",(IFERROR(VALUE(TRIM(SUBSTITUTE(AW64,CHAR(160),""))),0))&gt;(IFERROR(VALUE(TRIM(SUBSTITUTE(V64,CHAR(160),""))),0)),"Attention : Le montant TVA retenu est supérieur au montant TVA présenté. Merci de revoir la ligne de dépense,plafonner son montant,ou justifier la reventillation HT/TVA.",(IFERROR(VALUE(TRIM(SUBSTITUTE(AX64,CHAR(160),""))),0))=0,"Attention : montant présenté entièrement écarté",(IFERROR(VALUE(TRIM(SUBSTITUTE(W64,CHAR(160),""))),0))=0,"",(IFERROR(VALUE(TRIM(SUBSTITUTE(AX64,CHAR(160),""))),0))=(IFERROR(VALUE(TRIM(SUBSTITUTE(W64,CHAR(160),""))),0)),"OK",(IFERROR(VALUE(TRIM(SUBSTITUTE(AX64,CHAR(160),""))),0))&lt;(IFERROR(VALUE(TRIM(SUBSTITUTE(W64,CHAR(160),""))),0)),"Attention : montant présenté partiellement écarté",TRUE,""))</f>
        <v/>
      </c>
      <c r="BB64" s="45" t="str">
        <f t="shared" si="45"/>
        <v/>
      </c>
      <c r="BC64" s="45" t="str">
        <f t="shared" si="46"/>
        <v/>
      </c>
      <c r="BD64" s="15" t="str">
        <f t="shared" si="47"/>
        <v/>
      </c>
    </row>
    <row r="65" spans="1:56" ht="15" customHeight="1">
      <c r="A65" s="64">
        <v>56</v>
      </c>
      <c r="B65" s="4"/>
      <c r="C65" s="8"/>
      <c r="D65" s="4"/>
      <c r="E65" s="4"/>
      <c r="F65" s="4"/>
      <c r="G65" s="4"/>
      <c r="H65" s="12"/>
      <c r="I65" s="4"/>
      <c r="J65" s="111"/>
      <c r="K65" s="117"/>
      <c r="L65" s="5"/>
      <c r="M65" s="36" t="str">
        <f t="shared" si="30"/>
        <v/>
      </c>
      <c r="N65" s="6"/>
      <c r="O65" s="5"/>
      <c r="P65" s="36" t="str">
        <f t="shared" si="31"/>
        <v/>
      </c>
      <c r="Q65" s="7"/>
      <c r="R65" s="5"/>
      <c r="S65" s="118" t="str">
        <f t="shared" si="32"/>
        <v/>
      </c>
      <c r="T65" s="127"/>
      <c r="U65" s="126" t="str" cm="1">
        <f t="array" ref="U65">IF((_xlfn.IFS(TRIM(SUBSTITUTE(T65,CHAR(160),""))="Devis 1",IFERROR(VALUE(TRIM(SUBSTITUTE(K65,CHAR(160),""))),0),TRIM(SUBSTITUTE(T65,CHAR(160),""))="Devis 2",IFERROR(VALUE(TRIM(SUBSTITUTE(N65,CHAR(160),""))),0),TRIM(SUBSTITUTE(T65,CHAR(160),""))="Devis 3",IFERROR(VALUE(TRIM(SUBSTITUTE(Q65,CHAR(160),""))),0),TRUE,0)*IFERROR(VALUE(TRIM(SUBSTITUTE(C65,CHAR(160),""))),0))=0,"",_xlfn.IFS(TRIM(SUBSTITUTE(T65,CHAR(160),""))="Devis 1",IFERROR(VALUE(TRIM(SUBSTITUTE(K65,CHAR(160),""))),0),TRIM(SUBSTITUTE(T65,CHAR(160),""))="Devis 2",IFERROR(VALUE(TRIM(SUBSTITUTE(N65,CHAR(160),""))),0),TRIM(SUBSTITUTE(T65,CHAR(160),""))="Devis 3",IFERROR(VALUE(TRIM(SUBSTITUTE(Q65,CHAR(160),""))),0),TRUE,0)*IFERROR(VALUE(TRIM(SUBSTITUTE(C65,CHAR(160),""))),0))</f>
        <v/>
      </c>
      <c r="V65" s="66" t="str" cm="1">
        <f t="array" ref="V65">IF(_xlfn.IFS(TRIM(SUBSTITUTE(T65,CHAR(160),""))="Devis 1",IFERROR(VALUE(TRIM(SUBSTITUTE(L65,CHAR(160),""))),0),TRIM(SUBSTITUTE(T65,CHAR(160),""))="Devis 2",IFERROR(VALUE(TRIM(SUBSTITUTE(O65,CHAR(160),""))),0),TRIM(SUBSTITUTE(T65,CHAR(160),""))="Devis 3",IFERROR(VALUE(TRIM(SUBSTITUTE(R65,CHAR(160),""))),0),TRUE,0)*IFERROR(VALUE(TRIM(SUBSTITUTE(C65,CHAR(160),""))),0)=0,IF(U65&lt;&gt;"",0,""),_xlfn.IFS(TRIM(SUBSTITUTE(T65,CHAR(160),""))="Devis 1",IFERROR(VALUE(TRIM(SUBSTITUTE(L65,CHAR(160),""))),0),TRIM(SUBSTITUTE(T65,CHAR(160),""))="Devis 2",IFERROR(VALUE(TRIM(SUBSTITUTE(O65,CHAR(160),""))),0),TRIM(SUBSTITUTE(T65,CHAR(160),""))="Devis 3",IFERROR(VALUE(TRIM(SUBSTITUTE(R65,CHAR(160),""))),0),TRUE,0)*IFERROR(VALUE(TRIM(SUBSTITUTE(C65,CHAR(160),""))),0))</f>
        <v/>
      </c>
      <c r="W65" s="129" t="str">
        <f t="shared" si="33"/>
        <v/>
      </c>
      <c r="X65" s="130"/>
      <c r="Y65" s="37" t="str">
        <f t="shared" si="48"/>
        <v/>
      </c>
      <c r="Z65" s="38" t="str">
        <f t="shared" si="58"/>
        <v/>
      </c>
      <c r="AA65" s="11" t="str">
        <f t="shared" si="49"/>
        <v/>
      </c>
      <c r="AB65" s="11" t="str">
        <f t="shared" si="50"/>
        <v/>
      </c>
      <c r="AC65" s="11" t="str">
        <f t="shared" si="51"/>
        <v/>
      </c>
      <c r="AD65" s="11" t="str">
        <f t="shared" si="52"/>
        <v/>
      </c>
      <c r="AE65" s="39" t="str">
        <f t="shared" si="53"/>
        <v/>
      </c>
      <c r="AF65" s="11" t="str">
        <f t="shared" si="54"/>
        <v/>
      </c>
      <c r="AG65" s="40" t="str">
        <f t="shared" si="55"/>
        <v/>
      </c>
      <c r="AH65" s="41" t="str">
        <f t="shared" si="56"/>
        <v/>
      </c>
      <c r="AI65" s="14" t="str">
        <f t="shared" si="57"/>
        <v/>
      </c>
      <c r="AJ65" s="36" t="str">
        <f t="shared" si="34"/>
        <v/>
      </c>
      <c r="AK65" s="42" t="str">
        <f t="shared" si="35"/>
        <v/>
      </c>
      <c r="AL65" s="14" t="str">
        <f t="shared" si="36"/>
        <v/>
      </c>
      <c r="AM65" s="36" t="str">
        <f t="shared" si="37"/>
        <v/>
      </c>
      <c r="AN65" s="43" t="str">
        <f t="shared" si="38"/>
        <v/>
      </c>
      <c r="AO65" s="14" t="str">
        <f t="shared" si="39"/>
        <v/>
      </c>
      <c r="AP65" s="44" t="str">
        <f t="shared" si="40"/>
        <v/>
      </c>
      <c r="AQ65" s="37" t="str">
        <f t="shared" si="41"/>
        <v/>
      </c>
      <c r="AR65" s="487"/>
      <c r="AS65" s="45" t="str">
        <f t="shared" si="42"/>
        <v/>
      </c>
      <c r="AT65" s="45" t="str">
        <f t="shared" si="43"/>
        <v/>
      </c>
      <c r="AU65" s="45" t="str">
        <f t="shared" si="44"/>
        <v/>
      </c>
      <c r="AV65" s="67" t="str" cm="1">
        <f t="array" ref="AV65">IF($Z65="","",IF((IFERROR(_xlfn.IFS($AQ65="Devis 1",(IFERROR(VALUE(TRIM(SUBSTITUTE(AH65,CHAR(160),""))),0)),$AQ65="Devis 2",(IFERROR(VALUE(TRIM(SUBSTITUTE(AK65,CHAR(160),""))),0)),$AQ65="Devis 3",(IFERROR(VALUE(TRIM(SUBSTITUTE(AN65,CHAR(160),""))),0))),0))*(IFERROR(VALUE(TRIM(SUBSTITUTE($Z65,CHAR(160),""))),0))=0,"",(IFERROR(_xlfn.IFS($AQ65="Devis 1",(IFERROR(VALUE(TRIM(SUBSTITUTE(AH65,CHAR(160),""))),0)),$AQ65="Devis 2",(IFERROR(VALUE(TRIM(SUBSTITUTE(AK65,CHAR(160),""))),0)),$AQ65="Devis 3",(IFERROR(VALUE(TRIM(SUBSTITUTE(AN65,CHAR(160),""))),0))),0))*(IFERROR(VALUE(TRIM(SUBSTITUTE($Z65,CHAR(160),""))),0))))</f>
        <v/>
      </c>
      <c r="AW65" s="67" t="str" cm="1">
        <f t="array" ref="AW65">IF($Z65="","",IF((IFERROR(_xlfn.IFS(TRIM(SUBSTITUTE($AQ65,CHAR(160),""))="Devis 1", IFERROR(VALUE(TRIM(SUBSTITUTE(AI65,CHAR(160),""))),0),TRIM(SUBSTITUTE($AQ65,CHAR(160),""))="Devis 2", IFERROR(VALUE(TRIM(SUBSTITUTE(AL65,CHAR(160),""))),0),TRIM(SUBSTITUTE($AQ65,CHAR(160),""))="Devis 3", IFERROR(VALUE(TRIM(SUBSTITUTE(AO65,CHAR(160),""))),0)),0) * IFERROR(VALUE(TRIM(SUBSTITUTE($Z65,CHAR(160),""))),0)) = 0,IF(AV65&lt;&gt;"",0,""),(IFERROR(_xlfn.IFS(TRIM(SUBSTITUTE($AQ65,CHAR(160),""))="Devis 1", IFERROR(VALUE(TRIM(SUBSTITUTE(AI65,CHAR(160),""))),0),TRIM(SUBSTITUTE($AQ65,CHAR(160),""))="Devis 2", IFERROR(VALUE(TRIM(SUBSTITUTE(AL65,CHAR(160),""))),0),TRIM(SUBSTITUTE($AQ65,CHAR(160),""))="Devis 3", IFERROR(VALUE(TRIM(SUBSTITUTE(AO65,CHAR(160),""))),0)),0) * IFERROR(VALUE(TRIM(SUBSTITUTE($Z65,CHAR(160),""))),0))))</f>
        <v/>
      </c>
      <c r="AX65" s="67" t="str" cm="1">
        <f t="array" ref="AX65">IF($Z65="","",IF(IFERROR(_xlfn.IFS($AQ65="Devis 1",IFERROR(VALUE(TRIM(SUBSTITUTE(AJ65,CHAR(160),""))),0),$AQ65="Devis 2",IFERROR(VALUE(TRIM(SUBSTITUTE(AM65,CHAR(160),""))),0),$AQ65="Devis 3",IFERROR(VALUE(TRIM(SUBSTITUTE(AP65,CHAR(160),""))),0)),0)*IFERROR(VALUE(TRIM(SUBSTITUTE($Z65,CHAR(160),""))),0)=0,"",IFERROR(_xlfn.IFS($AQ65="Devis 1",IFERROR(VALUE(TRIM(SUBSTITUTE(AJ65,CHAR(160),""))),0),$AQ65="Devis 2",IFERROR(VALUE(TRIM(SUBSTITUTE(AM65,CHAR(160),""))),0),$AQ65="Devis 3",IFERROR(VALUE(TRIM(SUBSTITUTE(AP65,CHAR(160),""))),0)),0)*IFERROR(VALUE(TRIM(SUBSTITUTE($Z65,CHAR(160),""))),0)))</f>
        <v/>
      </c>
      <c r="AY65" s="488"/>
      <c r="AZ65" s="10" t="str" cm="1">
        <f t="array" ref="AZ65">IF(OR(AX65="",AU65="",AV65="",AS65="",AW65="",AT65=""),"",_xlfn.IFS((IFERROR(VALUE(TRIM(SUBSTITUTE(AX65,CHAR(160),""))),0))&gt;(IFERROR(VALUE(TRIM(SUBSTITUTE(AU65,CHAR(160),""))),0)),"KO : Le montant retenu TTC est supérieur au montant raisonnable TTC. Merci de revoir la ligne de dépense ou plafonner son montant.",(IFERROR(VALUE(TRIM(SUBSTITUTE(AV65,CHAR(160),""))),0))&gt;(IFERROR(VALUE(TRIM(SUBSTITUTE(AS65,CHAR(160),""))),0)),"Attention : Le montant retenu HT est supérieur au montant HT raisonnable. Merci de revoir la ligne de dépense, plafonner son montant, ou justifier la reventillation HT / TVA.",(IFERROR(VALUE(TRIM(SUBSTITUTE(AW65,CHAR(160),""))),0))&gt;(IFERROR(VALUE(TRIM(SUBSTITUTE(AT65,CHAR(160),""))),0)),"Attention : Le montant TVA retenu est supérieur au montant TVA raisonnable. Merci de revoir la ligne de dépense, plafonner son montant, ou justifier la reventillation HT / TVA.",(IFERROR(VALUE(TRIM(SUBSTITUTE(AX65,CHAR(160),""))),0))=0,"",(IFERROR(VALUE(TRIM(SUBSTITUTE(AU65,CHAR(160),""))),0))=(IFERROR(VALUE(TRIM(SUBSTITUTE(AX65,CHAR(160),""))),0)),"OK",(IFERROR(VALUE(TRIM(SUBSTITUTE(AU65,CHAR(160),""))),0))&gt;(IFERROR(VALUE(TRIM(SUBSTITUTE(AX65,CHAR(160),""))),0))," OK : Montant instruit inférieur au montant raisonnable.",TRUE,""))</f>
        <v/>
      </c>
      <c r="BA65" s="160" t="str" cm="1">
        <f t="array" ref="BA65">IF(OR(AX65="",W65="",AV65="",U65="",AW65="",V65=""),"",_xlfn.IFS((IFERROR(VALUE(TRIM(SUBSTITUTE(AX65,CHAR(160),""))),0))&gt;(IFERROR(VALUE(TRIM(SUBSTITUTE(W65,CHAR(160),""))),0)),"KO : Le montant retenu TTC est supérieur au montant présenté TTC. Merci de revoir la ligne de dépense ou plafonner son montant.",(IFERROR(VALUE(TRIM(SUBSTITUTE(AV65,CHAR(160),""))),0))&gt;(IFERROR(VALUE(TRIM(SUBSTITUTE(U65,CHAR(160),""))),0)),"Attention : Le montant retenu HT est supérieur au montant HT présenté. Merci de revoir la ligne de dépense,plafonner son montant,ou justifier la reventillation HT/TVA.",(IFERROR(VALUE(TRIM(SUBSTITUTE(AW65,CHAR(160),""))),0))&gt;(IFERROR(VALUE(TRIM(SUBSTITUTE(V65,CHAR(160),""))),0)),"Attention : Le montant TVA retenu est supérieur au montant TVA présenté. Merci de revoir la ligne de dépense,plafonner son montant,ou justifier la reventillation HT/TVA.",(IFERROR(VALUE(TRIM(SUBSTITUTE(AX65,CHAR(160),""))),0))=0,"Attention : montant présenté entièrement écarté",(IFERROR(VALUE(TRIM(SUBSTITUTE(W65,CHAR(160),""))),0))=0,"",(IFERROR(VALUE(TRIM(SUBSTITUTE(AX65,CHAR(160),""))),0))=(IFERROR(VALUE(TRIM(SUBSTITUTE(W65,CHAR(160),""))),0)),"OK",(IFERROR(VALUE(TRIM(SUBSTITUTE(AX65,CHAR(160),""))),0))&lt;(IFERROR(VALUE(TRIM(SUBSTITUTE(W65,CHAR(160),""))),0)),"Attention : montant présenté partiellement écarté",TRUE,""))</f>
        <v/>
      </c>
      <c r="BB65" s="45" t="str">
        <f t="shared" si="45"/>
        <v/>
      </c>
      <c r="BC65" s="45" t="str">
        <f t="shared" si="46"/>
        <v/>
      </c>
      <c r="BD65" s="15" t="str">
        <f t="shared" si="47"/>
        <v/>
      </c>
    </row>
    <row r="66" spans="1:56" ht="15" customHeight="1">
      <c r="A66" s="64">
        <v>57</v>
      </c>
      <c r="B66" s="4"/>
      <c r="C66" s="8"/>
      <c r="D66" s="4"/>
      <c r="E66" s="4"/>
      <c r="F66" s="4"/>
      <c r="G66" s="4"/>
      <c r="H66" s="12"/>
      <c r="I66" s="4"/>
      <c r="J66" s="111"/>
      <c r="K66" s="117"/>
      <c r="L66" s="5"/>
      <c r="M66" s="36" t="str">
        <f t="shared" si="30"/>
        <v/>
      </c>
      <c r="N66" s="6"/>
      <c r="O66" s="5"/>
      <c r="P66" s="36" t="str">
        <f t="shared" si="31"/>
        <v/>
      </c>
      <c r="Q66" s="7"/>
      <c r="R66" s="5"/>
      <c r="S66" s="118" t="str">
        <f t="shared" si="32"/>
        <v/>
      </c>
      <c r="T66" s="127"/>
      <c r="U66" s="126" t="str" cm="1">
        <f t="array" ref="U66">IF((_xlfn.IFS(TRIM(SUBSTITUTE(T66,CHAR(160),""))="Devis 1",IFERROR(VALUE(TRIM(SUBSTITUTE(K66,CHAR(160),""))),0),TRIM(SUBSTITUTE(T66,CHAR(160),""))="Devis 2",IFERROR(VALUE(TRIM(SUBSTITUTE(N66,CHAR(160),""))),0),TRIM(SUBSTITUTE(T66,CHAR(160),""))="Devis 3",IFERROR(VALUE(TRIM(SUBSTITUTE(Q66,CHAR(160),""))),0),TRUE,0)*IFERROR(VALUE(TRIM(SUBSTITUTE(C66,CHAR(160),""))),0))=0,"",_xlfn.IFS(TRIM(SUBSTITUTE(T66,CHAR(160),""))="Devis 1",IFERROR(VALUE(TRIM(SUBSTITUTE(K66,CHAR(160),""))),0),TRIM(SUBSTITUTE(T66,CHAR(160),""))="Devis 2",IFERROR(VALUE(TRIM(SUBSTITUTE(N66,CHAR(160),""))),0),TRIM(SUBSTITUTE(T66,CHAR(160),""))="Devis 3",IFERROR(VALUE(TRIM(SUBSTITUTE(Q66,CHAR(160),""))),0),TRUE,0)*IFERROR(VALUE(TRIM(SUBSTITUTE(C66,CHAR(160),""))),0))</f>
        <v/>
      </c>
      <c r="V66" s="66" t="str" cm="1">
        <f t="array" ref="V66">IF(_xlfn.IFS(TRIM(SUBSTITUTE(T66,CHAR(160),""))="Devis 1",IFERROR(VALUE(TRIM(SUBSTITUTE(L66,CHAR(160),""))),0),TRIM(SUBSTITUTE(T66,CHAR(160),""))="Devis 2",IFERROR(VALUE(TRIM(SUBSTITUTE(O66,CHAR(160),""))),0),TRIM(SUBSTITUTE(T66,CHAR(160),""))="Devis 3",IFERROR(VALUE(TRIM(SUBSTITUTE(R66,CHAR(160),""))),0),TRUE,0)*IFERROR(VALUE(TRIM(SUBSTITUTE(C66,CHAR(160),""))),0)=0,IF(U66&lt;&gt;"",0,""),_xlfn.IFS(TRIM(SUBSTITUTE(T66,CHAR(160),""))="Devis 1",IFERROR(VALUE(TRIM(SUBSTITUTE(L66,CHAR(160),""))),0),TRIM(SUBSTITUTE(T66,CHAR(160),""))="Devis 2",IFERROR(VALUE(TRIM(SUBSTITUTE(O66,CHAR(160),""))),0),TRIM(SUBSTITUTE(T66,CHAR(160),""))="Devis 3",IFERROR(VALUE(TRIM(SUBSTITUTE(R66,CHAR(160),""))),0),TRUE,0)*IFERROR(VALUE(TRIM(SUBSTITUTE(C66,CHAR(160),""))),0))</f>
        <v/>
      </c>
      <c r="W66" s="129" t="str">
        <f t="shared" si="33"/>
        <v/>
      </c>
      <c r="X66" s="130"/>
      <c r="Y66" s="37" t="str">
        <f t="shared" si="48"/>
        <v/>
      </c>
      <c r="Z66" s="38" t="str">
        <f t="shared" si="58"/>
        <v/>
      </c>
      <c r="AA66" s="11" t="str">
        <f t="shared" si="49"/>
        <v/>
      </c>
      <c r="AB66" s="11" t="str">
        <f t="shared" si="50"/>
        <v/>
      </c>
      <c r="AC66" s="11" t="str">
        <f t="shared" si="51"/>
        <v/>
      </c>
      <c r="AD66" s="11" t="str">
        <f t="shared" si="52"/>
        <v/>
      </c>
      <c r="AE66" s="39" t="str">
        <f t="shared" si="53"/>
        <v/>
      </c>
      <c r="AF66" s="11" t="str">
        <f t="shared" si="54"/>
        <v/>
      </c>
      <c r="AG66" s="40" t="str">
        <f t="shared" si="55"/>
        <v/>
      </c>
      <c r="AH66" s="41" t="str">
        <f t="shared" si="56"/>
        <v/>
      </c>
      <c r="AI66" s="14" t="str">
        <f t="shared" si="57"/>
        <v/>
      </c>
      <c r="AJ66" s="36" t="str">
        <f t="shared" si="34"/>
        <v/>
      </c>
      <c r="AK66" s="42" t="str">
        <f t="shared" si="35"/>
        <v/>
      </c>
      <c r="AL66" s="14" t="str">
        <f t="shared" si="36"/>
        <v/>
      </c>
      <c r="AM66" s="36" t="str">
        <f t="shared" si="37"/>
        <v/>
      </c>
      <c r="AN66" s="43" t="str">
        <f t="shared" si="38"/>
        <v/>
      </c>
      <c r="AO66" s="14" t="str">
        <f t="shared" si="39"/>
        <v/>
      </c>
      <c r="AP66" s="44" t="str">
        <f t="shared" si="40"/>
        <v/>
      </c>
      <c r="AQ66" s="37" t="str">
        <f t="shared" si="41"/>
        <v/>
      </c>
      <c r="AR66" s="487"/>
      <c r="AS66" s="45" t="str">
        <f t="shared" si="42"/>
        <v/>
      </c>
      <c r="AT66" s="45" t="str">
        <f t="shared" si="43"/>
        <v/>
      </c>
      <c r="AU66" s="45" t="str">
        <f t="shared" si="44"/>
        <v/>
      </c>
      <c r="AV66" s="67" t="str" cm="1">
        <f t="array" ref="AV66">IF($Z66="","",IF((IFERROR(_xlfn.IFS($AQ66="Devis 1",(IFERROR(VALUE(TRIM(SUBSTITUTE(AH66,CHAR(160),""))),0)),$AQ66="Devis 2",(IFERROR(VALUE(TRIM(SUBSTITUTE(AK66,CHAR(160),""))),0)),$AQ66="Devis 3",(IFERROR(VALUE(TRIM(SUBSTITUTE(AN66,CHAR(160),""))),0))),0))*(IFERROR(VALUE(TRIM(SUBSTITUTE($Z66,CHAR(160),""))),0))=0,"",(IFERROR(_xlfn.IFS($AQ66="Devis 1",(IFERROR(VALUE(TRIM(SUBSTITUTE(AH66,CHAR(160),""))),0)),$AQ66="Devis 2",(IFERROR(VALUE(TRIM(SUBSTITUTE(AK66,CHAR(160),""))),0)),$AQ66="Devis 3",(IFERROR(VALUE(TRIM(SUBSTITUTE(AN66,CHAR(160),""))),0))),0))*(IFERROR(VALUE(TRIM(SUBSTITUTE($Z66,CHAR(160),""))),0))))</f>
        <v/>
      </c>
      <c r="AW66" s="67" t="str" cm="1">
        <f t="array" ref="AW66">IF($Z66="","",IF((IFERROR(_xlfn.IFS(TRIM(SUBSTITUTE($AQ66,CHAR(160),""))="Devis 1", IFERROR(VALUE(TRIM(SUBSTITUTE(AI66,CHAR(160),""))),0),TRIM(SUBSTITUTE($AQ66,CHAR(160),""))="Devis 2", IFERROR(VALUE(TRIM(SUBSTITUTE(AL66,CHAR(160),""))),0),TRIM(SUBSTITUTE($AQ66,CHAR(160),""))="Devis 3", IFERROR(VALUE(TRIM(SUBSTITUTE(AO66,CHAR(160),""))),0)),0) * IFERROR(VALUE(TRIM(SUBSTITUTE($Z66,CHAR(160),""))),0)) = 0,IF(AV66&lt;&gt;"",0,""),(IFERROR(_xlfn.IFS(TRIM(SUBSTITUTE($AQ66,CHAR(160),""))="Devis 1", IFERROR(VALUE(TRIM(SUBSTITUTE(AI66,CHAR(160),""))),0),TRIM(SUBSTITUTE($AQ66,CHAR(160),""))="Devis 2", IFERROR(VALUE(TRIM(SUBSTITUTE(AL66,CHAR(160),""))),0),TRIM(SUBSTITUTE($AQ66,CHAR(160),""))="Devis 3", IFERROR(VALUE(TRIM(SUBSTITUTE(AO66,CHAR(160),""))),0)),0) * IFERROR(VALUE(TRIM(SUBSTITUTE($Z66,CHAR(160),""))),0))))</f>
        <v/>
      </c>
      <c r="AX66" s="67" t="str" cm="1">
        <f t="array" ref="AX66">IF($Z66="","",IF(IFERROR(_xlfn.IFS($AQ66="Devis 1",IFERROR(VALUE(TRIM(SUBSTITUTE(AJ66,CHAR(160),""))),0),$AQ66="Devis 2",IFERROR(VALUE(TRIM(SUBSTITUTE(AM66,CHAR(160),""))),0),$AQ66="Devis 3",IFERROR(VALUE(TRIM(SUBSTITUTE(AP66,CHAR(160),""))),0)),0)*IFERROR(VALUE(TRIM(SUBSTITUTE($Z66,CHAR(160),""))),0)=0,"",IFERROR(_xlfn.IFS($AQ66="Devis 1",IFERROR(VALUE(TRIM(SUBSTITUTE(AJ66,CHAR(160),""))),0),$AQ66="Devis 2",IFERROR(VALUE(TRIM(SUBSTITUTE(AM66,CHAR(160),""))),0),$AQ66="Devis 3",IFERROR(VALUE(TRIM(SUBSTITUTE(AP66,CHAR(160),""))),0)),0)*IFERROR(VALUE(TRIM(SUBSTITUTE($Z66,CHAR(160),""))),0)))</f>
        <v/>
      </c>
      <c r="AY66" s="488"/>
      <c r="AZ66" s="10" t="str" cm="1">
        <f t="array" ref="AZ66">IF(OR(AX66="",AU66="",AV66="",AS66="",AW66="",AT66=""),"",_xlfn.IFS((IFERROR(VALUE(TRIM(SUBSTITUTE(AX66,CHAR(160),""))),0))&gt;(IFERROR(VALUE(TRIM(SUBSTITUTE(AU66,CHAR(160),""))),0)),"KO : Le montant retenu TTC est supérieur au montant raisonnable TTC. Merci de revoir la ligne de dépense ou plafonner son montant.",(IFERROR(VALUE(TRIM(SUBSTITUTE(AV66,CHAR(160),""))),0))&gt;(IFERROR(VALUE(TRIM(SUBSTITUTE(AS66,CHAR(160),""))),0)),"Attention : Le montant retenu HT est supérieur au montant HT raisonnable. Merci de revoir la ligne de dépense, plafonner son montant, ou justifier la reventillation HT / TVA.",(IFERROR(VALUE(TRIM(SUBSTITUTE(AW66,CHAR(160),""))),0))&gt;(IFERROR(VALUE(TRIM(SUBSTITUTE(AT66,CHAR(160),""))),0)),"Attention : Le montant TVA retenu est supérieur au montant TVA raisonnable. Merci de revoir la ligne de dépense, plafonner son montant, ou justifier la reventillation HT / TVA.",(IFERROR(VALUE(TRIM(SUBSTITUTE(AX66,CHAR(160),""))),0))=0,"",(IFERROR(VALUE(TRIM(SUBSTITUTE(AU66,CHAR(160),""))),0))=(IFERROR(VALUE(TRIM(SUBSTITUTE(AX66,CHAR(160),""))),0)),"OK",(IFERROR(VALUE(TRIM(SUBSTITUTE(AU66,CHAR(160),""))),0))&gt;(IFERROR(VALUE(TRIM(SUBSTITUTE(AX66,CHAR(160),""))),0))," OK : Montant instruit inférieur au montant raisonnable.",TRUE,""))</f>
        <v/>
      </c>
      <c r="BA66" s="160" t="str" cm="1">
        <f t="array" ref="BA66">IF(OR(AX66="",W66="",AV66="",U66="",AW66="",V66=""),"",_xlfn.IFS((IFERROR(VALUE(TRIM(SUBSTITUTE(AX66,CHAR(160),""))),0))&gt;(IFERROR(VALUE(TRIM(SUBSTITUTE(W66,CHAR(160),""))),0)),"KO : Le montant retenu TTC est supérieur au montant présenté TTC. Merci de revoir la ligne de dépense ou plafonner son montant.",(IFERROR(VALUE(TRIM(SUBSTITUTE(AV66,CHAR(160),""))),0))&gt;(IFERROR(VALUE(TRIM(SUBSTITUTE(U66,CHAR(160),""))),0)),"Attention : Le montant retenu HT est supérieur au montant HT présenté. Merci de revoir la ligne de dépense,plafonner son montant,ou justifier la reventillation HT/TVA.",(IFERROR(VALUE(TRIM(SUBSTITUTE(AW66,CHAR(160),""))),0))&gt;(IFERROR(VALUE(TRIM(SUBSTITUTE(V66,CHAR(160),""))),0)),"Attention : Le montant TVA retenu est supérieur au montant TVA présenté. Merci de revoir la ligne de dépense,plafonner son montant,ou justifier la reventillation HT/TVA.",(IFERROR(VALUE(TRIM(SUBSTITUTE(AX66,CHAR(160),""))),0))=0,"Attention : montant présenté entièrement écarté",(IFERROR(VALUE(TRIM(SUBSTITUTE(W66,CHAR(160),""))),0))=0,"",(IFERROR(VALUE(TRIM(SUBSTITUTE(AX66,CHAR(160),""))),0))=(IFERROR(VALUE(TRIM(SUBSTITUTE(W66,CHAR(160),""))),0)),"OK",(IFERROR(VALUE(TRIM(SUBSTITUTE(AX66,CHAR(160),""))),0))&lt;(IFERROR(VALUE(TRIM(SUBSTITUTE(W66,CHAR(160),""))),0)),"Attention : montant présenté partiellement écarté",TRUE,""))</f>
        <v/>
      </c>
      <c r="BB66" s="45" t="str">
        <f t="shared" si="45"/>
        <v/>
      </c>
      <c r="BC66" s="45" t="str">
        <f t="shared" si="46"/>
        <v/>
      </c>
      <c r="BD66" s="15" t="str">
        <f t="shared" si="47"/>
        <v/>
      </c>
    </row>
    <row r="67" spans="1:56" ht="15" customHeight="1">
      <c r="A67" s="64">
        <v>58</v>
      </c>
      <c r="B67" s="4"/>
      <c r="C67" s="8"/>
      <c r="D67" s="4"/>
      <c r="E67" s="4"/>
      <c r="F67" s="4"/>
      <c r="G67" s="4"/>
      <c r="H67" s="12"/>
      <c r="I67" s="4"/>
      <c r="J67" s="111"/>
      <c r="K67" s="117"/>
      <c r="L67" s="5"/>
      <c r="M67" s="36" t="str">
        <f t="shared" si="30"/>
        <v/>
      </c>
      <c r="N67" s="6"/>
      <c r="O67" s="5"/>
      <c r="P67" s="36" t="str">
        <f t="shared" si="31"/>
        <v/>
      </c>
      <c r="Q67" s="7"/>
      <c r="R67" s="5"/>
      <c r="S67" s="118" t="str">
        <f t="shared" si="32"/>
        <v/>
      </c>
      <c r="T67" s="127"/>
      <c r="U67" s="126" t="str" cm="1">
        <f t="array" ref="U67">IF((_xlfn.IFS(TRIM(SUBSTITUTE(T67,CHAR(160),""))="Devis 1",IFERROR(VALUE(TRIM(SUBSTITUTE(K67,CHAR(160),""))),0),TRIM(SUBSTITUTE(T67,CHAR(160),""))="Devis 2",IFERROR(VALUE(TRIM(SUBSTITUTE(N67,CHAR(160),""))),0),TRIM(SUBSTITUTE(T67,CHAR(160),""))="Devis 3",IFERROR(VALUE(TRIM(SUBSTITUTE(Q67,CHAR(160),""))),0),TRUE,0)*IFERROR(VALUE(TRIM(SUBSTITUTE(C67,CHAR(160),""))),0))=0,"",_xlfn.IFS(TRIM(SUBSTITUTE(T67,CHAR(160),""))="Devis 1",IFERROR(VALUE(TRIM(SUBSTITUTE(K67,CHAR(160),""))),0),TRIM(SUBSTITUTE(T67,CHAR(160),""))="Devis 2",IFERROR(VALUE(TRIM(SUBSTITUTE(N67,CHAR(160),""))),0),TRIM(SUBSTITUTE(T67,CHAR(160),""))="Devis 3",IFERROR(VALUE(TRIM(SUBSTITUTE(Q67,CHAR(160),""))),0),TRUE,0)*IFERROR(VALUE(TRIM(SUBSTITUTE(C67,CHAR(160),""))),0))</f>
        <v/>
      </c>
      <c r="V67" s="66" t="str" cm="1">
        <f t="array" ref="V67">IF(_xlfn.IFS(TRIM(SUBSTITUTE(T67,CHAR(160),""))="Devis 1",IFERROR(VALUE(TRIM(SUBSTITUTE(L67,CHAR(160),""))),0),TRIM(SUBSTITUTE(T67,CHAR(160),""))="Devis 2",IFERROR(VALUE(TRIM(SUBSTITUTE(O67,CHAR(160),""))),0),TRIM(SUBSTITUTE(T67,CHAR(160),""))="Devis 3",IFERROR(VALUE(TRIM(SUBSTITUTE(R67,CHAR(160),""))),0),TRUE,0)*IFERROR(VALUE(TRIM(SUBSTITUTE(C67,CHAR(160),""))),0)=0,IF(U67&lt;&gt;"",0,""),_xlfn.IFS(TRIM(SUBSTITUTE(T67,CHAR(160),""))="Devis 1",IFERROR(VALUE(TRIM(SUBSTITUTE(L67,CHAR(160),""))),0),TRIM(SUBSTITUTE(T67,CHAR(160),""))="Devis 2",IFERROR(VALUE(TRIM(SUBSTITUTE(O67,CHAR(160),""))),0),TRIM(SUBSTITUTE(T67,CHAR(160),""))="Devis 3",IFERROR(VALUE(TRIM(SUBSTITUTE(R67,CHAR(160),""))),0),TRUE,0)*IFERROR(VALUE(TRIM(SUBSTITUTE(C67,CHAR(160),""))),0))</f>
        <v/>
      </c>
      <c r="W67" s="129" t="str">
        <f t="shared" si="33"/>
        <v/>
      </c>
      <c r="X67" s="130"/>
      <c r="Y67" s="37" t="str">
        <f t="shared" si="48"/>
        <v/>
      </c>
      <c r="Z67" s="38" t="str">
        <f t="shared" si="58"/>
        <v/>
      </c>
      <c r="AA67" s="11" t="str">
        <f t="shared" si="49"/>
        <v/>
      </c>
      <c r="AB67" s="11" t="str">
        <f t="shared" si="50"/>
        <v/>
      </c>
      <c r="AC67" s="11" t="str">
        <f t="shared" si="51"/>
        <v/>
      </c>
      <c r="AD67" s="11" t="str">
        <f t="shared" si="52"/>
        <v/>
      </c>
      <c r="AE67" s="39" t="str">
        <f t="shared" si="53"/>
        <v/>
      </c>
      <c r="AF67" s="11" t="str">
        <f t="shared" si="54"/>
        <v/>
      </c>
      <c r="AG67" s="40" t="str">
        <f t="shared" si="55"/>
        <v/>
      </c>
      <c r="AH67" s="41" t="str">
        <f t="shared" si="56"/>
        <v/>
      </c>
      <c r="AI67" s="14" t="str">
        <f t="shared" si="57"/>
        <v/>
      </c>
      <c r="AJ67" s="36" t="str">
        <f t="shared" si="34"/>
        <v/>
      </c>
      <c r="AK67" s="42" t="str">
        <f t="shared" si="35"/>
        <v/>
      </c>
      <c r="AL67" s="14" t="str">
        <f t="shared" si="36"/>
        <v/>
      </c>
      <c r="AM67" s="36" t="str">
        <f t="shared" si="37"/>
        <v/>
      </c>
      <c r="AN67" s="43" t="str">
        <f t="shared" si="38"/>
        <v/>
      </c>
      <c r="AO67" s="14" t="str">
        <f t="shared" si="39"/>
        <v/>
      </c>
      <c r="AP67" s="44" t="str">
        <f t="shared" si="40"/>
        <v/>
      </c>
      <c r="AQ67" s="37" t="str">
        <f t="shared" si="41"/>
        <v/>
      </c>
      <c r="AR67" s="487"/>
      <c r="AS67" s="45" t="str">
        <f t="shared" si="42"/>
        <v/>
      </c>
      <c r="AT67" s="45" t="str">
        <f t="shared" si="43"/>
        <v/>
      </c>
      <c r="AU67" s="45" t="str">
        <f t="shared" si="44"/>
        <v/>
      </c>
      <c r="AV67" s="67" t="str" cm="1">
        <f t="array" ref="AV67">IF($Z67="","",IF((IFERROR(_xlfn.IFS($AQ67="Devis 1",(IFERROR(VALUE(TRIM(SUBSTITUTE(AH67,CHAR(160),""))),0)),$AQ67="Devis 2",(IFERROR(VALUE(TRIM(SUBSTITUTE(AK67,CHAR(160),""))),0)),$AQ67="Devis 3",(IFERROR(VALUE(TRIM(SUBSTITUTE(AN67,CHAR(160),""))),0))),0))*(IFERROR(VALUE(TRIM(SUBSTITUTE($Z67,CHAR(160),""))),0))=0,"",(IFERROR(_xlfn.IFS($AQ67="Devis 1",(IFERROR(VALUE(TRIM(SUBSTITUTE(AH67,CHAR(160),""))),0)),$AQ67="Devis 2",(IFERROR(VALUE(TRIM(SUBSTITUTE(AK67,CHAR(160),""))),0)),$AQ67="Devis 3",(IFERROR(VALUE(TRIM(SUBSTITUTE(AN67,CHAR(160),""))),0))),0))*(IFERROR(VALUE(TRIM(SUBSTITUTE($Z67,CHAR(160),""))),0))))</f>
        <v/>
      </c>
      <c r="AW67" s="67" t="str" cm="1">
        <f t="array" ref="AW67">IF($Z67="","",IF((IFERROR(_xlfn.IFS(TRIM(SUBSTITUTE($AQ67,CHAR(160),""))="Devis 1", IFERROR(VALUE(TRIM(SUBSTITUTE(AI67,CHAR(160),""))),0),TRIM(SUBSTITUTE($AQ67,CHAR(160),""))="Devis 2", IFERROR(VALUE(TRIM(SUBSTITUTE(AL67,CHAR(160),""))),0),TRIM(SUBSTITUTE($AQ67,CHAR(160),""))="Devis 3", IFERROR(VALUE(TRIM(SUBSTITUTE(AO67,CHAR(160),""))),0)),0) * IFERROR(VALUE(TRIM(SUBSTITUTE($Z67,CHAR(160),""))),0)) = 0,IF(AV67&lt;&gt;"",0,""),(IFERROR(_xlfn.IFS(TRIM(SUBSTITUTE($AQ67,CHAR(160),""))="Devis 1", IFERROR(VALUE(TRIM(SUBSTITUTE(AI67,CHAR(160),""))),0),TRIM(SUBSTITUTE($AQ67,CHAR(160),""))="Devis 2", IFERROR(VALUE(TRIM(SUBSTITUTE(AL67,CHAR(160),""))),0),TRIM(SUBSTITUTE($AQ67,CHAR(160),""))="Devis 3", IFERROR(VALUE(TRIM(SUBSTITUTE(AO67,CHAR(160),""))),0)),0) * IFERROR(VALUE(TRIM(SUBSTITUTE($Z67,CHAR(160),""))),0))))</f>
        <v/>
      </c>
      <c r="AX67" s="67" t="str" cm="1">
        <f t="array" ref="AX67">IF($Z67="","",IF(IFERROR(_xlfn.IFS($AQ67="Devis 1",IFERROR(VALUE(TRIM(SUBSTITUTE(AJ67,CHAR(160),""))),0),$AQ67="Devis 2",IFERROR(VALUE(TRIM(SUBSTITUTE(AM67,CHAR(160),""))),0),$AQ67="Devis 3",IFERROR(VALUE(TRIM(SUBSTITUTE(AP67,CHAR(160),""))),0)),0)*IFERROR(VALUE(TRIM(SUBSTITUTE($Z67,CHAR(160),""))),0)=0,"",IFERROR(_xlfn.IFS($AQ67="Devis 1",IFERROR(VALUE(TRIM(SUBSTITUTE(AJ67,CHAR(160),""))),0),$AQ67="Devis 2",IFERROR(VALUE(TRIM(SUBSTITUTE(AM67,CHAR(160),""))),0),$AQ67="Devis 3",IFERROR(VALUE(TRIM(SUBSTITUTE(AP67,CHAR(160),""))),0)),0)*IFERROR(VALUE(TRIM(SUBSTITUTE($Z67,CHAR(160),""))),0)))</f>
        <v/>
      </c>
      <c r="AY67" s="488"/>
      <c r="AZ67" s="10" t="str" cm="1">
        <f t="array" ref="AZ67">IF(OR(AX67="",AU67="",AV67="",AS67="",AW67="",AT67=""),"",_xlfn.IFS((IFERROR(VALUE(TRIM(SUBSTITUTE(AX67,CHAR(160),""))),0))&gt;(IFERROR(VALUE(TRIM(SUBSTITUTE(AU67,CHAR(160),""))),0)),"KO : Le montant retenu TTC est supérieur au montant raisonnable TTC. Merci de revoir la ligne de dépense ou plafonner son montant.",(IFERROR(VALUE(TRIM(SUBSTITUTE(AV67,CHAR(160),""))),0))&gt;(IFERROR(VALUE(TRIM(SUBSTITUTE(AS67,CHAR(160),""))),0)),"Attention : Le montant retenu HT est supérieur au montant HT raisonnable. Merci de revoir la ligne de dépense, plafonner son montant, ou justifier la reventillation HT / TVA.",(IFERROR(VALUE(TRIM(SUBSTITUTE(AW67,CHAR(160),""))),0))&gt;(IFERROR(VALUE(TRIM(SUBSTITUTE(AT67,CHAR(160),""))),0)),"Attention : Le montant TVA retenu est supérieur au montant TVA raisonnable. Merci de revoir la ligne de dépense, plafonner son montant, ou justifier la reventillation HT / TVA.",(IFERROR(VALUE(TRIM(SUBSTITUTE(AX67,CHAR(160),""))),0))=0,"",(IFERROR(VALUE(TRIM(SUBSTITUTE(AU67,CHAR(160),""))),0))=(IFERROR(VALUE(TRIM(SUBSTITUTE(AX67,CHAR(160),""))),0)),"OK",(IFERROR(VALUE(TRIM(SUBSTITUTE(AU67,CHAR(160),""))),0))&gt;(IFERROR(VALUE(TRIM(SUBSTITUTE(AX67,CHAR(160),""))),0))," OK : Montant instruit inférieur au montant raisonnable.",TRUE,""))</f>
        <v/>
      </c>
      <c r="BA67" s="160" t="str" cm="1">
        <f t="array" ref="BA67">IF(OR(AX67="",W67="",AV67="",U67="",AW67="",V67=""),"",_xlfn.IFS((IFERROR(VALUE(TRIM(SUBSTITUTE(AX67,CHAR(160),""))),0))&gt;(IFERROR(VALUE(TRIM(SUBSTITUTE(W67,CHAR(160),""))),0)),"KO : Le montant retenu TTC est supérieur au montant présenté TTC. Merci de revoir la ligne de dépense ou plafonner son montant.",(IFERROR(VALUE(TRIM(SUBSTITUTE(AV67,CHAR(160),""))),0))&gt;(IFERROR(VALUE(TRIM(SUBSTITUTE(U67,CHAR(160),""))),0)),"Attention : Le montant retenu HT est supérieur au montant HT présenté. Merci de revoir la ligne de dépense,plafonner son montant,ou justifier la reventillation HT/TVA.",(IFERROR(VALUE(TRIM(SUBSTITUTE(AW67,CHAR(160),""))),0))&gt;(IFERROR(VALUE(TRIM(SUBSTITUTE(V67,CHAR(160),""))),0)),"Attention : Le montant TVA retenu est supérieur au montant TVA présenté. Merci de revoir la ligne de dépense,plafonner son montant,ou justifier la reventillation HT/TVA.",(IFERROR(VALUE(TRIM(SUBSTITUTE(AX67,CHAR(160),""))),0))=0,"Attention : montant présenté entièrement écarté",(IFERROR(VALUE(TRIM(SUBSTITUTE(W67,CHAR(160),""))),0))=0,"",(IFERROR(VALUE(TRIM(SUBSTITUTE(AX67,CHAR(160),""))),0))=(IFERROR(VALUE(TRIM(SUBSTITUTE(W67,CHAR(160),""))),0)),"OK",(IFERROR(VALUE(TRIM(SUBSTITUTE(AX67,CHAR(160),""))),0))&lt;(IFERROR(VALUE(TRIM(SUBSTITUTE(W67,CHAR(160),""))),0)),"Attention : montant présenté partiellement écarté",TRUE,""))</f>
        <v/>
      </c>
      <c r="BB67" s="45" t="str">
        <f t="shared" si="45"/>
        <v/>
      </c>
      <c r="BC67" s="45" t="str">
        <f t="shared" si="46"/>
        <v/>
      </c>
      <c r="BD67" s="15" t="str">
        <f t="shared" si="47"/>
        <v/>
      </c>
    </row>
    <row r="68" spans="1:56" ht="15" customHeight="1">
      <c r="A68" s="64">
        <v>59</v>
      </c>
      <c r="B68" s="4"/>
      <c r="C68" s="8"/>
      <c r="D68" s="4"/>
      <c r="E68" s="4"/>
      <c r="F68" s="4"/>
      <c r="G68" s="4"/>
      <c r="H68" s="12"/>
      <c r="I68" s="4"/>
      <c r="J68" s="111"/>
      <c r="K68" s="117"/>
      <c r="L68" s="5"/>
      <c r="M68" s="36" t="str">
        <f t="shared" si="30"/>
        <v/>
      </c>
      <c r="N68" s="6"/>
      <c r="O68" s="5"/>
      <c r="P68" s="36" t="str">
        <f t="shared" si="31"/>
        <v/>
      </c>
      <c r="Q68" s="7"/>
      <c r="R68" s="5"/>
      <c r="S68" s="118" t="str">
        <f t="shared" si="32"/>
        <v/>
      </c>
      <c r="T68" s="127"/>
      <c r="U68" s="126" t="str" cm="1">
        <f t="array" ref="U68">IF((_xlfn.IFS(TRIM(SUBSTITUTE(T68,CHAR(160),""))="Devis 1",IFERROR(VALUE(TRIM(SUBSTITUTE(K68,CHAR(160),""))),0),TRIM(SUBSTITUTE(T68,CHAR(160),""))="Devis 2",IFERROR(VALUE(TRIM(SUBSTITUTE(N68,CHAR(160),""))),0),TRIM(SUBSTITUTE(T68,CHAR(160),""))="Devis 3",IFERROR(VALUE(TRIM(SUBSTITUTE(Q68,CHAR(160),""))),0),TRUE,0)*IFERROR(VALUE(TRIM(SUBSTITUTE(C68,CHAR(160),""))),0))=0,"",_xlfn.IFS(TRIM(SUBSTITUTE(T68,CHAR(160),""))="Devis 1",IFERROR(VALUE(TRIM(SUBSTITUTE(K68,CHAR(160),""))),0),TRIM(SUBSTITUTE(T68,CHAR(160),""))="Devis 2",IFERROR(VALUE(TRIM(SUBSTITUTE(N68,CHAR(160),""))),0),TRIM(SUBSTITUTE(T68,CHAR(160),""))="Devis 3",IFERROR(VALUE(TRIM(SUBSTITUTE(Q68,CHAR(160),""))),0),TRUE,0)*IFERROR(VALUE(TRIM(SUBSTITUTE(C68,CHAR(160),""))),0))</f>
        <v/>
      </c>
      <c r="V68" s="66" t="str" cm="1">
        <f t="array" ref="V68">IF(_xlfn.IFS(TRIM(SUBSTITUTE(T68,CHAR(160),""))="Devis 1",IFERROR(VALUE(TRIM(SUBSTITUTE(L68,CHAR(160),""))),0),TRIM(SUBSTITUTE(T68,CHAR(160),""))="Devis 2",IFERROR(VALUE(TRIM(SUBSTITUTE(O68,CHAR(160),""))),0),TRIM(SUBSTITUTE(T68,CHAR(160),""))="Devis 3",IFERROR(VALUE(TRIM(SUBSTITUTE(R68,CHAR(160),""))),0),TRUE,0)*IFERROR(VALUE(TRIM(SUBSTITUTE(C68,CHAR(160),""))),0)=0,IF(U68&lt;&gt;"",0,""),_xlfn.IFS(TRIM(SUBSTITUTE(T68,CHAR(160),""))="Devis 1",IFERROR(VALUE(TRIM(SUBSTITUTE(L68,CHAR(160),""))),0),TRIM(SUBSTITUTE(T68,CHAR(160),""))="Devis 2",IFERROR(VALUE(TRIM(SUBSTITUTE(O68,CHAR(160),""))),0),TRIM(SUBSTITUTE(T68,CHAR(160),""))="Devis 3",IFERROR(VALUE(TRIM(SUBSTITUTE(R68,CHAR(160),""))),0),TRUE,0)*IFERROR(VALUE(TRIM(SUBSTITUTE(C68,CHAR(160),""))),0))</f>
        <v/>
      </c>
      <c r="W68" s="129" t="str">
        <f t="shared" si="33"/>
        <v/>
      </c>
      <c r="X68" s="130"/>
      <c r="Y68" s="37" t="str">
        <f t="shared" si="48"/>
        <v/>
      </c>
      <c r="Z68" s="38" t="str">
        <f t="shared" si="58"/>
        <v/>
      </c>
      <c r="AA68" s="11" t="str">
        <f t="shared" si="49"/>
        <v/>
      </c>
      <c r="AB68" s="11" t="str">
        <f t="shared" si="50"/>
        <v/>
      </c>
      <c r="AC68" s="11" t="str">
        <f t="shared" si="51"/>
        <v/>
      </c>
      <c r="AD68" s="11" t="str">
        <f t="shared" si="52"/>
        <v/>
      </c>
      <c r="AE68" s="39" t="str">
        <f t="shared" si="53"/>
        <v/>
      </c>
      <c r="AF68" s="11" t="str">
        <f t="shared" si="54"/>
        <v/>
      </c>
      <c r="AG68" s="40" t="str">
        <f t="shared" si="55"/>
        <v/>
      </c>
      <c r="AH68" s="41" t="str">
        <f t="shared" si="56"/>
        <v/>
      </c>
      <c r="AI68" s="14" t="str">
        <f t="shared" si="57"/>
        <v/>
      </c>
      <c r="AJ68" s="36" t="str">
        <f t="shared" si="34"/>
        <v/>
      </c>
      <c r="AK68" s="42" t="str">
        <f t="shared" si="35"/>
        <v/>
      </c>
      <c r="AL68" s="14" t="str">
        <f t="shared" si="36"/>
        <v/>
      </c>
      <c r="AM68" s="36" t="str">
        <f t="shared" si="37"/>
        <v/>
      </c>
      <c r="AN68" s="43" t="str">
        <f t="shared" si="38"/>
        <v/>
      </c>
      <c r="AO68" s="14" t="str">
        <f t="shared" si="39"/>
        <v/>
      </c>
      <c r="AP68" s="44" t="str">
        <f t="shared" si="40"/>
        <v/>
      </c>
      <c r="AQ68" s="37" t="str">
        <f t="shared" si="41"/>
        <v/>
      </c>
      <c r="AR68" s="487"/>
      <c r="AS68" s="45" t="str">
        <f t="shared" si="42"/>
        <v/>
      </c>
      <c r="AT68" s="45" t="str">
        <f t="shared" si="43"/>
        <v/>
      </c>
      <c r="AU68" s="45" t="str">
        <f t="shared" si="44"/>
        <v/>
      </c>
      <c r="AV68" s="67" t="str" cm="1">
        <f t="array" ref="AV68">IF($Z68="","",IF((IFERROR(_xlfn.IFS($AQ68="Devis 1",(IFERROR(VALUE(TRIM(SUBSTITUTE(AH68,CHAR(160),""))),0)),$AQ68="Devis 2",(IFERROR(VALUE(TRIM(SUBSTITUTE(AK68,CHAR(160),""))),0)),$AQ68="Devis 3",(IFERROR(VALUE(TRIM(SUBSTITUTE(AN68,CHAR(160),""))),0))),0))*(IFERROR(VALUE(TRIM(SUBSTITUTE($Z68,CHAR(160),""))),0))=0,"",(IFERROR(_xlfn.IFS($AQ68="Devis 1",(IFERROR(VALUE(TRIM(SUBSTITUTE(AH68,CHAR(160),""))),0)),$AQ68="Devis 2",(IFERROR(VALUE(TRIM(SUBSTITUTE(AK68,CHAR(160),""))),0)),$AQ68="Devis 3",(IFERROR(VALUE(TRIM(SUBSTITUTE(AN68,CHAR(160),""))),0))),0))*(IFERROR(VALUE(TRIM(SUBSTITUTE($Z68,CHAR(160),""))),0))))</f>
        <v/>
      </c>
      <c r="AW68" s="67" t="str" cm="1">
        <f t="array" ref="AW68">IF($Z68="","",IF((IFERROR(_xlfn.IFS(TRIM(SUBSTITUTE($AQ68,CHAR(160),""))="Devis 1", IFERROR(VALUE(TRIM(SUBSTITUTE(AI68,CHAR(160),""))),0),TRIM(SUBSTITUTE($AQ68,CHAR(160),""))="Devis 2", IFERROR(VALUE(TRIM(SUBSTITUTE(AL68,CHAR(160),""))),0),TRIM(SUBSTITUTE($AQ68,CHAR(160),""))="Devis 3", IFERROR(VALUE(TRIM(SUBSTITUTE(AO68,CHAR(160),""))),0)),0) * IFERROR(VALUE(TRIM(SUBSTITUTE($Z68,CHAR(160),""))),0)) = 0,IF(AV68&lt;&gt;"",0,""),(IFERROR(_xlfn.IFS(TRIM(SUBSTITUTE($AQ68,CHAR(160),""))="Devis 1", IFERROR(VALUE(TRIM(SUBSTITUTE(AI68,CHAR(160),""))),0),TRIM(SUBSTITUTE($AQ68,CHAR(160),""))="Devis 2", IFERROR(VALUE(TRIM(SUBSTITUTE(AL68,CHAR(160),""))),0),TRIM(SUBSTITUTE($AQ68,CHAR(160),""))="Devis 3", IFERROR(VALUE(TRIM(SUBSTITUTE(AO68,CHAR(160),""))),0)),0) * IFERROR(VALUE(TRIM(SUBSTITUTE($Z68,CHAR(160),""))),0))))</f>
        <v/>
      </c>
      <c r="AX68" s="67" t="str" cm="1">
        <f t="array" ref="AX68">IF($Z68="","",IF(IFERROR(_xlfn.IFS($AQ68="Devis 1",IFERROR(VALUE(TRIM(SUBSTITUTE(AJ68,CHAR(160),""))),0),$AQ68="Devis 2",IFERROR(VALUE(TRIM(SUBSTITUTE(AM68,CHAR(160),""))),0),$AQ68="Devis 3",IFERROR(VALUE(TRIM(SUBSTITUTE(AP68,CHAR(160),""))),0)),0)*IFERROR(VALUE(TRIM(SUBSTITUTE($Z68,CHAR(160),""))),0)=0,"",IFERROR(_xlfn.IFS($AQ68="Devis 1",IFERROR(VALUE(TRIM(SUBSTITUTE(AJ68,CHAR(160),""))),0),$AQ68="Devis 2",IFERROR(VALUE(TRIM(SUBSTITUTE(AM68,CHAR(160),""))),0),$AQ68="Devis 3",IFERROR(VALUE(TRIM(SUBSTITUTE(AP68,CHAR(160),""))),0)),0)*IFERROR(VALUE(TRIM(SUBSTITUTE($Z68,CHAR(160),""))),0)))</f>
        <v/>
      </c>
      <c r="AY68" s="488"/>
      <c r="AZ68" s="10" t="str" cm="1">
        <f t="array" ref="AZ68">IF(OR(AX68="",AU68="",AV68="",AS68="",AW68="",AT68=""),"",_xlfn.IFS((IFERROR(VALUE(TRIM(SUBSTITUTE(AX68,CHAR(160),""))),0))&gt;(IFERROR(VALUE(TRIM(SUBSTITUTE(AU68,CHAR(160),""))),0)),"KO : Le montant retenu TTC est supérieur au montant raisonnable TTC. Merci de revoir la ligne de dépense ou plafonner son montant.",(IFERROR(VALUE(TRIM(SUBSTITUTE(AV68,CHAR(160),""))),0))&gt;(IFERROR(VALUE(TRIM(SUBSTITUTE(AS68,CHAR(160),""))),0)),"Attention : Le montant retenu HT est supérieur au montant HT raisonnable. Merci de revoir la ligne de dépense, plafonner son montant, ou justifier la reventillation HT / TVA.",(IFERROR(VALUE(TRIM(SUBSTITUTE(AW68,CHAR(160),""))),0))&gt;(IFERROR(VALUE(TRIM(SUBSTITUTE(AT68,CHAR(160),""))),0)),"Attention : Le montant TVA retenu est supérieur au montant TVA raisonnable. Merci de revoir la ligne de dépense, plafonner son montant, ou justifier la reventillation HT / TVA.",(IFERROR(VALUE(TRIM(SUBSTITUTE(AX68,CHAR(160),""))),0))=0,"",(IFERROR(VALUE(TRIM(SUBSTITUTE(AU68,CHAR(160),""))),0))=(IFERROR(VALUE(TRIM(SUBSTITUTE(AX68,CHAR(160),""))),0)),"OK",(IFERROR(VALUE(TRIM(SUBSTITUTE(AU68,CHAR(160),""))),0))&gt;(IFERROR(VALUE(TRIM(SUBSTITUTE(AX68,CHAR(160),""))),0))," OK : Montant instruit inférieur au montant raisonnable.",TRUE,""))</f>
        <v/>
      </c>
      <c r="BA68" s="160" t="str" cm="1">
        <f t="array" ref="BA68">IF(OR(AX68="",W68="",AV68="",U68="",AW68="",V68=""),"",_xlfn.IFS((IFERROR(VALUE(TRIM(SUBSTITUTE(AX68,CHAR(160),""))),0))&gt;(IFERROR(VALUE(TRIM(SUBSTITUTE(W68,CHAR(160),""))),0)),"KO : Le montant retenu TTC est supérieur au montant présenté TTC. Merci de revoir la ligne de dépense ou plafonner son montant.",(IFERROR(VALUE(TRIM(SUBSTITUTE(AV68,CHAR(160),""))),0))&gt;(IFERROR(VALUE(TRIM(SUBSTITUTE(U68,CHAR(160),""))),0)),"Attention : Le montant retenu HT est supérieur au montant HT présenté. Merci de revoir la ligne de dépense,plafonner son montant,ou justifier la reventillation HT/TVA.",(IFERROR(VALUE(TRIM(SUBSTITUTE(AW68,CHAR(160),""))),0))&gt;(IFERROR(VALUE(TRIM(SUBSTITUTE(V68,CHAR(160),""))),0)),"Attention : Le montant TVA retenu est supérieur au montant TVA présenté. Merci de revoir la ligne de dépense,plafonner son montant,ou justifier la reventillation HT/TVA.",(IFERROR(VALUE(TRIM(SUBSTITUTE(AX68,CHAR(160),""))),0))=0,"Attention : montant présenté entièrement écarté",(IFERROR(VALUE(TRIM(SUBSTITUTE(W68,CHAR(160),""))),0))=0,"",(IFERROR(VALUE(TRIM(SUBSTITUTE(AX68,CHAR(160),""))),0))=(IFERROR(VALUE(TRIM(SUBSTITUTE(W68,CHAR(160),""))),0)),"OK",(IFERROR(VALUE(TRIM(SUBSTITUTE(AX68,CHAR(160),""))),0))&lt;(IFERROR(VALUE(TRIM(SUBSTITUTE(W68,CHAR(160),""))),0)),"Attention : montant présenté partiellement écarté",TRUE,""))</f>
        <v/>
      </c>
      <c r="BB68" s="45" t="str">
        <f t="shared" si="45"/>
        <v/>
      </c>
      <c r="BC68" s="45" t="str">
        <f t="shared" si="46"/>
        <v/>
      </c>
      <c r="BD68" s="15" t="str">
        <f t="shared" si="47"/>
        <v/>
      </c>
    </row>
    <row r="69" spans="1:56" ht="15" customHeight="1">
      <c r="A69" s="64">
        <v>60</v>
      </c>
      <c r="B69" s="4"/>
      <c r="C69" s="8"/>
      <c r="D69" s="4"/>
      <c r="E69" s="4"/>
      <c r="F69" s="4"/>
      <c r="G69" s="4"/>
      <c r="H69" s="12"/>
      <c r="I69" s="4"/>
      <c r="J69" s="111"/>
      <c r="K69" s="117"/>
      <c r="L69" s="5"/>
      <c r="M69" s="36" t="str">
        <f t="shared" si="30"/>
        <v/>
      </c>
      <c r="N69" s="6"/>
      <c r="O69" s="5"/>
      <c r="P69" s="36" t="str">
        <f t="shared" si="31"/>
        <v/>
      </c>
      <c r="Q69" s="7"/>
      <c r="R69" s="5"/>
      <c r="S69" s="118" t="str">
        <f t="shared" si="32"/>
        <v/>
      </c>
      <c r="T69" s="127"/>
      <c r="U69" s="126" t="str" cm="1">
        <f t="array" ref="U69">IF((_xlfn.IFS(TRIM(SUBSTITUTE(T69,CHAR(160),""))="Devis 1",IFERROR(VALUE(TRIM(SUBSTITUTE(K69,CHAR(160),""))),0),TRIM(SUBSTITUTE(T69,CHAR(160),""))="Devis 2",IFERROR(VALUE(TRIM(SUBSTITUTE(N69,CHAR(160),""))),0),TRIM(SUBSTITUTE(T69,CHAR(160),""))="Devis 3",IFERROR(VALUE(TRIM(SUBSTITUTE(Q69,CHAR(160),""))),0),TRUE,0)*IFERROR(VALUE(TRIM(SUBSTITUTE(C69,CHAR(160),""))),0))=0,"",_xlfn.IFS(TRIM(SUBSTITUTE(T69,CHAR(160),""))="Devis 1",IFERROR(VALUE(TRIM(SUBSTITUTE(K69,CHAR(160),""))),0),TRIM(SUBSTITUTE(T69,CHAR(160),""))="Devis 2",IFERROR(VALUE(TRIM(SUBSTITUTE(N69,CHAR(160),""))),0),TRIM(SUBSTITUTE(T69,CHAR(160),""))="Devis 3",IFERROR(VALUE(TRIM(SUBSTITUTE(Q69,CHAR(160),""))),0),TRUE,0)*IFERROR(VALUE(TRIM(SUBSTITUTE(C69,CHAR(160),""))),0))</f>
        <v/>
      </c>
      <c r="V69" s="66" t="str" cm="1">
        <f t="array" ref="V69">IF(_xlfn.IFS(TRIM(SUBSTITUTE(T69,CHAR(160),""))="Devis 1",IFERROR(VALUE(TRIM(SUBSTITUTE(L69,CHAR(160),""))),0),TRIM(SUBSTITUTE(T69,CHAR(160),""))="Devis 2",IFERROR(VALUE(TRIM(SUBSTITUTE(O69,CHAR(160),""))),0),TRIM(SUBSTITUTE(T69,CHAR(160),""))="Devis 3",IFERROR(VALUE(TRIM(SUBSTITUTE(R69,CHAR(160),""))),0),TRUE,0)*IFERROR(VALUE(TRIM(SUBSTITUTE(C69,CHAR(160),""))),0)=0,IF(U69&lt;&gt;"",0,""),_xlfn.IFS(TRIM(SUBSTITUTE(T69,CHAR(160),""))="Devis 1",IFERROR(VALUE(TRIM(SUBSTITUTE(L69,CHAR(160),""))),0),TRIM(SUBSTITUTE(T69,CHAR(160),""))="Devis 2",IFERROR(VALUE(TRIM(SUBSTITUTE(O69,CHAR(160),""))),0),TRIM(SUBSTITUTE(T69,CHAR(160),""))="Devis 3",IFERROR(VALUE(TRIM(SUBSTITUTE(R69,CHAR(160),""))),0),TRUE,0)*IFERROR(VALUE(TRIM(SUBSTITUTE(C69,CHAR(160),""))),0))</f>
        <v/>
      </c>
      <c r="W69" s="129" t="str">
        <f t="shared" si="33"/>
        <v/>
      </c>
      <c r="X69" s="130"/>
      <c r="Y69" s="37" t="str">
        <f t="shared" si="48"/>
        <v/>
      </c>
      <c r="Z69" s="38" t="str">
        <f t="shared" si="58"/>
        <v/>
      </c>
      <c r="AA69" s="11" t="str">
        <f t="shared" si="49"/>
        <v/>
      </c>
      <c r="AB69" s="11" t="str">
        <f t="shared" si="50"/>
        <v/>
      </c>
      <c r="AC69" s="11" t="str">
        <f t="shared" si="51"/>
        <v/>
      </c>
      <c r="AD69" s="11" t="str">
        <f t="shared" si="52"/>
        <v/>
      </c>
      <c r="AE69" s="39" t="str">
        <f t="shared" si="53"/>
        <v/>
      </c>
      <c r="AF69" s="11" t="str">
        <f t="shared" si="54"/>
        <v/>
      </c>
      <c r="AG69" s="40" t="str">
        <f t="shared" si="55"/>
        <v/>
      </c>
      <c r="AH69" s="41" t="str">
        <f t="shared" si="56"/>
        <v/>
      </c>
      <c r="AI69" s="14" t="str">
        <f t="shared" si="57"/>
        <v/>
      </c>
      <c r="AJ69" s="36" t="str">
        <f t="shared" si="34"/>
        <v/>
      </c>
      <c r="AK69" s="42" t="str">
        <f t="shared" si="35"/>
        <v/>
      </c>
      <c r="AL69" s="14" t="str">
        <f t="shared" si="36"/>
        <v/>
      </c>
      <c r="AM69" s="36" t="str">
        <f t="shared" si="37"/>
        <v/>
      </c>
      <c r="AN69" s="43" t="str">
        <f t="shared" si="38"/>
        <v/>
      </c>
      <c r="AO69" s="14" t="str">
        <f t="shared" si="39"/>
        <v/>
      </c>
      <c r="AP69" s="44" t="str">
        <f t="shared" si="40"/>
        <v/>
      </c>
      <c r="AQ69" s="37" t="str">
        <f t="shared" si="41"/>
        <v/>
      </c>
      <c r="AR69" s="487"/>
      <c r="AS69" s="45" t="str">
        <f t="shared" si="42"/>
        <v/>
      </c>
      <c r="AT69" s="45" t="str">
        <f t="shared" si="43"/>
        <v/>
      </c>
      <c r="AU69" s="45" t="str">
        <f t="shared" si="44"/>
        <v/>
      </c>
      <c r="AV69" s="67" t="str" cm="1">
        <f t="array" ref="AV69">IF($Z69="","",IF((IFERROR(_xlfn.IFS($AQ69="Devis 1",(IFERROR(VALUE(TRIM(SUBSTITUTE(AH69,CHAR(160),""))),0)),$AQ69="Devis 2",(IFERROR(VALUE(TRIM(SUBSTITUTE(AK69,CHAR(160),""))),0)),$AQ69="Devis 3",(IFERROR(VALUE(TRIM(SUBSTITUTE(AN69,CHAR(160),""))),0))),0))*(IFERROR(VALUE(TRIM(SUBSTITUTE($Z69,CHAR(160),""))),0))=0,"",(IFERROR(_xlfn.IFS($AQ69="Devis 1",(IFERROR(VALUE(TRIM(SUBSTITUTE(AH69,CHAR(160),""))),0)),$AQ69="Devis 2",(IFERROR(VALUE(TRIM(SUBSTITUTE(AK69,CHAR(160),""))),0)),$AQ69="Devis 3",(IFERROR(VALUE(TRIM(SUBSTITUTE(AN69,CHAR(160),""))),0))),0))*(IFERROR(VALUE(TRIM(SUBSTITUTE($Z69,CHAR(160),""))),0))))</f>
        <v/>
      </c>
      <c r="AW69" s="67" t="str" cm="1">
        <f t="array" ref="AW69">IF($Z69="","",IF((IFERROR(_xlfn.IFS(TRIM(SUBSTITUTE($AQ69,CHAR(160),""))="Devis 1", IFERROR(VALUE(TRIM(SUBSTITUTE(AI69,CHAR(160),""))),0),TRIM(SUBSTITUTE($AQ69,CHAR(160),""))="Devis 2", IFERROR(VALUE(TRIM(SUBSTITUTE(AL69,CHAR(160),""))),0),TRIM(SUBSTITUTE($AQ69,CHAR(160),""))="Devis 3", IFERROR(VALUE(TRIM(SUBSTITUTE(AO69,CHAR(160),""))),0)),0) * IFERROR(VALUE(TRIM(SUBSTITUTE($Z69,CHAR(160),""))),0)) = 0,IF(AV69&lt;&gt;"",0,""),(IFERROR(_xlfn.IFS(TRIM(SUBSTITUTE($AQ69,CHAR(160),""))="Devis 1", IFERROR(VALUE(TRIM(SUBSTITUTE(AI69,CHAR(160),""))),0),TRIM(SUBSTITUTE($AQ69,CHAR(160),""))="Devis 2", IFERROR(VALUE(TRIM(SUBSTITUTE(AL69,CHAR(160),""))),0),TRIM(SUBSTITUTE($AQ69,CHAR(160),""))="Devis 3", IFERROR(VALUE(TRIM(SUBSTITUTE(AO69,CHAR(160),""))),0)),0) * IFERROR(VALUE(TRIM(SUBSTITUTE($Z69,CHAR(160),""))),0))))</f>
        <v/>
      </c>
      <c r="AX69" s="67" t="str" cm="1">
        <f t="array" ref="AX69">IF($Z69="","",IF(IFERROR(_xlfn.IFS($AQ69="Devis 1",IFERROR(VALUE(TRIM(SUBSTITUTE(AJ69,CHAR(160),""))),0),$AQ69="Devis 2",IFERROR(VALUE(TRIM(SUBSTITUTE(AM69,CHAR(160),""))),0),$AQ69="Devis 3",IFERROR(VALUE(TRIM(SUBSTITUTE(AP69,CHAR(160),""))),0)),0)*IFERROR(VALUE(TRIM(SUBSTITUTE($Z69,CHAR(160),""))),0)=0,"",IFERROR(_xlfn.IFS($AQ69="Devis 1",IFERROR(VALUE(TRIM(SUBSTITUTE(AJ69,CHAR(160),""))),0),$AQ69="Devis 2",IFERROR(VALUE(TRIM(SUBSTITUTE(AM69,CHAR(160),""))),0),$AQ69="Devis 3",IFERROR(VALUE(TRIM(SUBSTITUTE(AP69,CHAR(160),""))),0)),0)*IFERROR(VALUE(TRIM(SUBSTITUTE($Z69,CHAR(160),""))),0)))</f>
        <v/>
      </c>
      <c r="AY69" s="488"/>
      <c r="AZ69" s="10" t="str" cm="1">
        <f t="array" ref="AZ69">IF(OR(AX69="",AU69="",AV69="",AS69="",AW69="",AT69=""),"",_xlfn.IFS((IFERROR(VALUE(TRIM(SUBSTITUTE(AX69,CHAR(160),""))),0))&gt;(IFERROR(VALUE(TRIM(SUBSTITUTE(AU69,CHAR(160),""))),0)),"KO : Le montant retenu TTC est supérieur au montant raisonnable TTC. Merci de revoir la ligne de dépense ou plafonner son montant.",(IFERROR(VALUE(TRIM(SUBSTITUTE(AV69,CHAR(160),""))),0))&gt;(IFERROR(VALUE(TRIM(SUBSTITUTE(AS69,CHAR(160),""))),0)),"Attention : Le montant retenu HT est supérieur au montant HT raisonnable. Merci de revoir la ligne de dépense, plafonner son montant, ou justifier la reventillation HT / TVA.",(IFERROR(VALUE(TRIM(SUBSTITUTE(AW69,CHAR(160),""))),0))&gt;(IFERROR(VALUE(TRIM(SUBSTITUTE(AT69,CHAR(160),""))),0)),"Attention : Le montant TVA retenu est supérieur au montant TVA raisonnable. Merci de revoir la ligne de dépense, plafonner son montant, ou justifier la reventillation HT / TVA.",(IFERROR(VALUE(TRIM(SUBSTITUTE(AX69,CHAR(160),""))),0))=0,"",(IFERROR(VALUE(TRIM(SUBSTITUTE(AU69,CHAR(160),""))),0))=(IFERROR(VALUE(TRIM(SUBSTITUTE(AX69,CHAR(160),""))),0)),"OK",(IFERROR(VALUE(TRIM(SUBSTITUTE(AU69,CHAR(160),""))),0))&gt;(IFERROR(VALUE(TRIM(SUBSTITUTE(AX69,CHAR(160),""))),0))," OK : Montant instruit inférieur au montant raisonnable.",TRUE,""))</f>
        <v/>
      </c>
      <c r="BA69" s="160" t="str" cm="1">
        <f t="array" ref="BA69">IF(OR(AX69="",W69="",AV69="",U69="",AW69="",V69=""),"",_xlfn.IFS((IFERROR(VALUE(TRIM(SUBSTITUTE(AX69,CHAR(160),""))),0))&gt;(IFERROR(VALUE(TRIM(SUBSTITUTE(W69,CHAR(160),""))),0)),"KO : Le montant retenu TTC est supérieur au montant présenté TTC. Merci de revoir la ligne de dépense ou plafonner son montant.",(IFERROR(VALUE(TRIM(SUBSTITUTE(AV69,CHAR(160),""))),0))&gt;(IFERROR(VALUE(TRIM(SUBSTITUTE(U69,CHAR(160),""))),0)),"Attention : Le montant retenu HT est supérieur au montant HT présenté. Merci de revoir la ligne de dépense,plafonner son montant,ou justifier la reventillation HT/TVA.",(IFERROR(VALUE(TRIM(SUBSTITUTE(AW69,CHAR(160),""))),0))&gt;(IFERROR(VALUE(TRIM(SUBSTITUTE(V69,CHAR(160),""))),0)),"Attention : Le montant TVA retenu est supérieur au montant TVA présenté. Merci de revoir la ligne de dépense,plafonner son montant,ou justifier la reventillation HT/TVA.",(IFERROR(VALUE(TRIM(SUBSTITUTE(AX69,CHAR(160),""))),0))=0,"Attention : montant présenté entièrement écarté",(IFERROR(VALUE(TRIM(SUBSTITUTE(W69,CHAR(160),""))),0))=0,"",(IFERROR(VALUE(TRIM(SUBSTITUTE(AX69,CHAR(160),""))),0))=(IFERROR(VALUE(TRIM(SUBSTITUTE(W69,CHAR(160),""))),0)),"OK",(IFERROR(VALUE(TRIM(SUBSTITUTE(AX69,CHAR(160),""))),0))&lt;(IFERROR(VALUE(TRIM(SUBSTITUTE(W69,CHAR(160),""))),0)),"Attention : montant présenté partiellement écarté",TRUE,""))</f>
        <v/>
      </c>
      <c r="BB69" s="45" t="str">
        <f t="shared" si="45"/>
        <v/>
      </c>
      <c r="BC69" s="45" t="str">
        <f t="shared" si="46"/>
        <v/>
      </c>
      <c r="BD69" s="15" t="str">
        <f t="shared" si="47"/>
        <v/>
      </c>
    </row>
    <row r="70" spans="1:56" ht="15" customHeight="1">
      <c r="A70" s="64">
        <v>61</v>
      </c>
      <c r="B70" s="4"/>
      <c r="C70" s="8"/>
      <c r="D70" s="4"/>
      <c r="E70" s="4"/>
      <c r="F70" s="4"/>
      <c r="G70" s="4"/>
      <c r="H70" s="12"/>
      <c r="I70" s="4"/>
      <c r="J70" s="111"/>
      <c r="K70" s="117"/>
      <c r="L70" s="5"/>
      <c r="M70" s="36" t="str">
        <f t="shared" si="30"/>
        <v/>
      </c>
      <c r="N70" s="6"/>
      <c r="O70" s="5"/>
      <c r="P70" s="36" t="str">
        <f t="shared" si="31"/>
        <v/>
      </c>
      <c r="Q70" s="7"/>
      <c r="R70" s="5"/>
      <c r="S70" s="118" t="str">
        <f t="shared" si="32"/>
        <v/>
      </c>
      <c r="T70" s="127"/>
      <c r="U70" s="126" t="str" cm="1">
        <f t="array" ref="U70">IF((_xlfn.IFS(TRIM(SUBSTITUTE(T70,CHAR(160),""))="Devis 1",IFERROR(VALUE(TRIM(SUBSTITUTE(K70,CHAR(160),""))),0),TRIM(SUBSTITUTE(T70,CHAR(160),""))="Devis 2",IFERROR(VALUE(TRIM(SUBSTITUTE(N70,CHAR(160),""))),0),TRIM(SUBSTITUTE(T70,CHAR(160),""))="Devis 3",IFERROR(VALUE(TRIM(SUBSTITUTE(Q70,CHAR(160),""))),0),TRUE,0)*IFERROR(VALUE(TRIM(SUBSTITUTE(C70,CHAR(160),""))),0))=0,"",_xlfn.IFS(TRIM(SUBSTITUTE(T70,CHAR(160),""))="Devis 1",IFERROR(VALUE(TRIM(SUBSTITUTE(K70,CHAR(160),""))),0),TRIM(SUBSTITUTE(T70,CHAR(160),""))="Devis 2",IFERROR(VALUE(TRIM(SUBSTITUTE(N70,CHAR(160),""))),0),TRIM(SUBSTITUTE(T70,CHAR(160),""))="Devis 3",IFERROR(VALUE(TRIM(SUBSTITUTE(Q70,CHAR(160),""))),0),TRUE,0)*IFERROR(VALUE(TRIM(SUBSTITUTE(C70,CHAR(160),""))),0))</f>
        <v/>
      </c>
      <c r="V70" s="66" t="str" cm="1">
        <f t="array" ref="V70">IF(_xlfn.IFS(TRIM(SUBSTITUTE(T70,CHAR(160),""))="Devis 1",IFERROR(VALUE(TRIM(SUBSTITUTE(L70,CHAR(160),""))),0),TRIM(SUBSTITUTE(T70,CHAR(160),""))="Devis 2",IFERROR(VALUE(TRIM(SUBSTITUTE(O70,CHAR(160),""))),0),TRIM(SUBSTITUTE(T70,CHAR(160),""))="Devis 3",IFERROR(VALUE(TRIM(SUBSTITUTE(R70,CHAR(160),""))),0),TRUE,0)*IFERROR(VALUE(TRIM(SUBSTITUTE(C70,CHAR(160),""))),0)=0,IF(U70&lt;&gt;"",0,""),_xlfn.IFS(TRIM(SUBSTITUTE(T70,CHAR(160),""))="Devis 1",IFERROR(VALUE(TRIM(SUBSTITUTE(L70,CHAR(160),""))),0),TRIM(SUBSTITUTE(T70,CHAR(160),""))="Devis 2",IFERROR(VALUE(TRIM(SUBSTITUTE(O70,CHAR(160),""))),0),TRIM(SUBSTITUTE(T70,CHAR(160),""))="Devis 3",IFERROR(VALUE(TRIM(SUBSTITUTE(R70,CHAR(160),""))),0),TRUE,0)*IFERROR(VALUE(TRIM(SUBSTITUTE(C70,CHAR(160),""))),0))</f>
        <v/>
      </c>
      <c r="W70" s="129" t="str">
        <f t="shared" si="33"/>
        <v/>
      </c>
      <c r="X70" s="130"/>
      <c r="Y70" s="37" t="str">
        <f t="shared" si="48"/>
        <v/>
      </c>
      <c r="Z70" s="38" t="str">
        <f t="shared" si="58"/>
        <v/>
      </c>
      <c r="AA70" s="11" t="str">
        <f t="shared" si="49"/>
        <v/>
      </c>
      <c r="AB70" s="11" t="str">
        <f t="shared" si="50"/>
        <v/>
      </c>
      <c r="AC70" s="11" t="str">
        <f t="shared" si="51"/>
        <v/>
      </c>
      <c r="AD70" s="11" t="str">
        <f t="shared" si="52"/>
        <v/>
      </c>
      <c r="AE70" s="39" t="str">
        <f t="shared" si="53"/>
        <v/>
      </c>
      <c r="AF70" s="11" t="str">
        <f t="shared" si="54"/>
        <v/>
      </c>
      <c r="AG70" s="40" t="str">
        <f t="shared" si="55"/>
        <v/>
      </c>
      <c r="AH70" s="41" t="str">
        <f t="shared" si="56"/>
        <v/>
      </c>
      <c r="AI70" s="14" t="str">
        <f t="shared" si="57"/>
        <v/>
      </c>
      <c r="AJ70" s="36" t="str">
        <f t="shared" si="34"/>
        <v/>
      </c>
      <c r="AK70" s="42" t="str">
        <f t="shared" si="35"/>
        <v/>
      </c>
      <c r="AL70" s="14" t="str">
        <f t="shared" si="36"/>
        <v/>
      </c>
      <c r="AM70" s="36" t="str">
        <f t="shared" si="37"/>
        <v/>
      </c>
      <c r="AN70" s="43" t="str">
        <f t="shared" si="38"/>
        <v/>
      </c>
      <c r="AO70" s="14" t="str">
        <f t="shared" si="39"/>
        <v/>
      </c>
      <c r="AP70" s="44" t="str">
        <f t="shared" si="40"/>
        <v/>
      </c>
      <c r="AQ70" s="37" t="str">
        <f t="shared" si="41"/>
        <v/>
      </c>
      <c r="AR70" s="487"/>
      <c r="AS70" s="45" t="str">
        <f t="shared" si="42"/>
        <v/>
      </c>
      <c r="AT70" s="45" t="str">
        <f t="shared" si="43"/>
        <v/>
      </c>
      <c r="AU70" s="45" t="str">
        <f t="shared" si="44"/>
        <v/>
      </c>
      <c r="AV70" s="67" t="str" cm="1">
        <f t="array" ref="AV70">IF($Z70="","",IF((IFERROR(_xlfn.IFS($AQ70="Devis 1",(IFERROR(VALUE(TRIM(SUBSTITUTE(AH70,CHAR(160),""))),0)),$AQ70="Devis 2",(IFERROR(VALUE(TRIM(SUBSTITUTE(AK70,CHAR(160),""))),0)),$AQ70="Devis 3",(IFERROR(VALUE(TRIM(SUBSTITUTE(AN70,CHAR(160),""))),0))),0))*(IFERROR(VALUE(TRIM(SUBSTITUTE($Z70,CHAR(160),""))),0))=0,"",(IFERROR(_xlfn.IFS($AQ70="Devis 1",(IFERROR(VALUE(TRIM(SUBSTITUTE(AH70,CHAR(160),""))),0)),$AQ70="Devis 2",(IFERROR(VALUE(TRIM(SUBSTITUTE(AK70,CHAR(160),""))),0)),$AQ70="Devis 3",(IFERROR(VALUE(TRIM(SUBSTITUTE(AN70,CHAR(160),""))),0))),0))*(IFERROR(VALUE(TRIM(SUBSTITUTE($Z70,CHAR(160),""))),0))))</f>
        <v/>
      </c>
      <c r="AW70" s="67" t="str" cm="1">
        <f t="array" ref="AW70">IF($Z70="","",IF((IFERROR(_xlfn.IFS(TRIM(SUBSTITUTE($AQ70,CHAR(160),""))="Devis 1", IFERROR(VALUE(TRIM(SUBSTITUTE(AI70,CHAR(160),""))),0),TRIM(SUBSTITUTE($AQ70,CHAR(160),""))="Devis 2", IFERROR(VALUE(TRIM(SUBSTITUTE(AL70,CHAR(160),""))),0),TRIM(SUBSTITUTE($AQ70,CHAR(160),""))="Devis 3", IFERROR(VALUE(TRIM(SUBSTITUTE(AO70,CHAR(160),""))),0)),0) * IFERROR(VALUE(TRIM(SUBSTITUTE($Z70,CHAR(160),""))),0)) = 0,IF(AV70&lt;&gt;"",0,""),(IFERROR(_xlfn.IFS(TRIM(SUBSTITUTE($AQ70,CHAR(160),""))="Devis 1", IFERROR(VALUE(TRIM(SUBSTITUTE(AI70,CHAR(160),""))),0),TRIM(SUBSTITUTE($AQ70,CHAR(160),""))="Devis 2", IFERROR(VALUE(TRIM(SUBSTITUTE(AL70,CHAR(160),""))),0),TRIM(SUBSTITUTE($AQ70,CHAR(160),""))="Devis 3", IFERROR(VALUE(TRIM(SUBSTITUTE(AO70,CHAR(160),""))),0)),0) * IFERROR(VALUE(TRIM(SUBSTITUTE($Z70,CHAR(160),""))),0))))</f>
        <v/>
      </c>
      <c r="AX70" s="67" t="str" cm="1">
        <f t="array" ref="AX70">IF($Z70="","",IF(IFERROR(_xlfn.IFS($AQ70="Devis 1",IFERROR(VALUE(TRIM(SUBSTITUTE(AJ70,CHAR(160),""))),0),$AQ70="Devis 2",IFERROR(VALUE(TRIM(SUBSTITUTE(AM70,CHAR(160),""))),0),$AQ70="Devis 3",IFERROR(VALUE(TRIM(SUBSTITUTE(AP70,CHAR(160),""))),0)),0)*IFERROR(VALUE(TRIM(SUBSTITUTE($Z70,CHAR(160),""))),0)=0,"",IFERROR(_xlfn.IFS($AQ70="Devis 1",IFERROR(VALUE(TRIM(SUBSTITUTE(AJ70,CHAR(160),""))),0),$AQ70="Devis 2",IFERROR(VALUE(TRIM(SUBSTITUTE(AM70,CHAR(160),""))),0),$AQ70="Devis 3",IFERROR(VALUE(TRIM(SUBSTITUTE(AP70,CHAR(160),""))),0)),0)*IFERROR(VALUE(TRIM(SUBSTITUTE($Z70,CHAR(160),""))),0)))</f>
        <v/>
      </c>
      <c r="AY70" s="488"/>
      <c r="AZ70" s="10" t="str" cm="1">
        <f t="array" ref="AZ70">IF(OR(AX70="",AU70="",AV70="",AS70="",AW70="",AT70=""),"",_xlfn.IFS((IFERROR(VALUE(TRIM(SUBSTITUTE(AX70,CHAR(160),""))),0))&gt;(IFERROR(VALUE(TRIM(SUBSTITUTE(AU70,CHAR(160),""))),0)),"KO : Le montant retenu TTC est supérieur au montant raisonnable TTC. Merci de revoir la ligne de dépense ou plafonner son montant.",(IFERROR(VALUE(TRIM(SUBSTITUTE(AV70,CHAR(160),""))),0))&gt;(IFERROR(VALUE(TRIM(SUBSTITUTE(AS70,CHAR(160),""))),0)),"Attention : Le montant retenu HT est supérieur au montant HT raisonnable. Merci de revoir la ligne de dépense, plafonner son montant, ou justifier la reventillation HT / TVA.",(IFERROR(VALUE(TRIM(SUBSTITUTE(AW70,CHAR(160),""))),0))&gt;(IFERROR(VALUE(TRIM(SUBSTITUTE(AT70,CHAR(160),""))),0)),"Attention : Le montant TVA retenu est supérieur au montant TVA raisonnable. Merci de revoir la ligne de dépense, plafonner son montant, ou justifier la reventillation HT / TVA.",(IFERROR(VALUE(TRIM(SUBSTITUTE(AX70,CHAR(160),""))),0))=0,"",(IFERROR(VALUE(TRIM(SUBSTITUTE(AU70,CHAR(160),""))),0))=(IFERROR(VALUE(TRIM(SUBSTITUTE(AX70,CHAR(160),""))),0)),"OK",(IFERROR(VALUE(TRIM(SUBSTITUTE(AU70,CHAR(160),""))),0))&gt;(IFERROR(VALUE(TRIM(SUBSTITUTE(AX70,CHAR(160),""))),0))," OK : Montant instruit inférieur au montant raisonnable.",TRUE,""))</f>
        <v/>
      </c>
      <c r="BA70" s="160" t="str" cm="1">
        <f t="array" ref="BA70">IF(OR(AX70="",W70="",AV70="",U70="",AW70="",V70=""),"",_xlfn.IFS((IFERROR(VALUE(TRIM(SUBSTITUTE(AX70,CHAR(160),""))),0))&gt;(IFERROR(VALUE(TRIM(SUBSTITUTE(W70,CHAR(160),""))),0)),"KO : Le montant retenu TTC est supérieur au montant présenté TTC. Merci de revoir la ligne de dépense ou plafonner son montant.",(IFERROR(VALUE(TRIM(SUBSTITUTE(AV70,CHAR(160),""))),0))&gt;(IFERROR(VALUE(TRIM(SUBSTITUTE(U70,CHAR(160),""))),0)),"Attention : Le montant retenu HT est supérieur au montant HT présenté. Merci de revoir la ligne de dépense,plafonner son montant,ou justifier la reventillation HT/TVA.",(IFERROR(VALUE(TRIM(SUBSTITUTE(AW70,CHAR(160),""))),0))&gt;(IFERROR(VALUE(TRIM(SUBSTITUTE(V70,CHAR(160),""))),0)),"Attention : Le montant TVA retenu est supérieur au montant TVA présenté. Merci de revoir la ligne de dépense,plafonner son montant,ou justifier la reventillation HT/TVA.",(IFERROR(VALUE(TRIM(SUBSTITUTE(AX70,CHAR(160),""))),0))=0,"Attention : montant présenté entièrement écarté",(IFERROR(VALUE(TRIM(SUBSTITUTE(W70,CHAR(160),""))),0))=0,"",(IFERROR(VALUE(TRIM(SUBSTITUTE(AX70,CHAR(160),""))),0))=(IFERROR(VALUE(TRIM(SUBSTITUTE(W70,CHAR(160),""))),0)),"OK",(IFERROR(VALUE(TRIM(SUBSTITUTE(AX70,CHAR(160),""))),0))&lt;(IFERROR(VALUE(TRIM(SUBSTITUTE(W70,CHAR(160),""))),0)),"Attention : montant présenté partiellement écarté",TRUE,""))</f>
        <v/>
      </c>
      <c r="BB70" s="45" t="str">
        <f t="shared" si="45"/>
        <v/>
      </c>
      <c r="BC70" s="45" t="str">
        <f t="shared" si="46"/>
        <v/>
      </c>
      <c r="BD70" s="15" t="str">
        <f t="shared" si="47"/>
        <v/>
      </c>
    </row>
    <row r="71" spans="1:56" ht="15" customHeight="1">
      <c r="A71" s="64">
        <v>62</v>
      </c>
      <c r="B71" s="4"/>
      <c r="C71" s="8"/>
      <c r="D71" s="4"/>
      <c r="E71" s="4"/>
      <c r="F71" s="4"/>
      <c r="G71" s="4"/>
      <c r="H71" s="12"/>
      <c r="I71" s="4"/>
      <c r="J71" s="111"/>
      <c r="K71" s="117"/>
      <c r="L71" s="5"/>
      <c r="M71" s="36" t="str">
        <f t="shared" si="30"/>
        <v/>
      </c>
      <c r="N71" s="6"/>
      <c r="O71" s="5"/>
      <c r="P71" s="36" t="str">
        <f t="shared" si="31"/>
        <v/>
      </c>
      <c r="Q71" s="7"/>
      <c r="R71" s="5"/>
      <c r="S71" s="118" t="str">
        <f t="shared" si="32"/>
        <v/>
      </c>
      <c r="T71" s="127"/>
      <c r="U71" s="126" t="str" cm="1">
        <f t="array" ref="U71">IF((_xlfn.IFS(TRIM(SUBSTITUTE(T71,CHAR(160),""))="Devis 1",IFERROR(VALUE(TRIM(SUBSTITUTE(K71,CHAR(160),""))),0),TRIM(SUBSTITUTE(T71,CHAR(160),""))="Devis 2",IFERROR(VALUE(TRIM(SUBSTITUTE(N71,CHAR(160),""))),0),TRIM(SUBSTITUTE(T71,CHAR(160),""))="Devis 3",IFERROR(VALUE(TRIM(SUBSTITUTE(Q71,CHAR(160),""))),0),TRUE,0)*IFERROR(VALUE(TRIM(SUBSTITUTE(C71,CHAR(160),""))),0))=0,"",_xlfn.IFS(TRIM(SUBSTITUTE(T71,CHAR(160),""))="Devis 1",IFERROR(VALUE(TRIM(SUBSTITUTE(K71,CHAR(160),""))),0),TRIM(SUBSTITUTE(T71,CHAR(160),""))="Devis 2",IFERROR(VALUE(TRIM(SUBSTITUTE(N71,CHAR(160),""))),0),TRIM(SUBSTITUTE(T71,CHAR(160),""))="Devis 3",IFERROR(VALUE(TRIM(SUBSTITUTE(Q71,CHAR(160),""))),0),TRUE,0)*IFERROR(VALUE(TRIM(SUBSTITUTE(C71,CHAR(160),""))),0))</f>
        <v/>
      </c>
      <c r="V71" s="66" t="str" cm="1">
        <f t="array" ref="V71">IF(_xlfn.IFS(TRIM(SUBSTITUTE(T71,CHAR(160),""))="Devis 1",IFERROR(VALUE(TRIM(SUBSTITUTE(L71,CHAR(160),""))),0),TRIM(SUBSTITUTE(T71,CHAR(160),""))="Devis 2",IFERROR(VALUE(TRIM(SUBSTITUTE(O71,CHAR(160),""))),0),TRIM(SUBSTITUTE(T71,CHAR(160),""))="Devis 3",IFERROR(VALUE(TRIM(SUBSTITUTE(R71,CHAR(160),""))),0),TRUE,0)*IFERROR(VALUE(TRIM(SUBSTITUTE(C71,CHAR(160),""))),0)=0,IF(U71&lt;&gt;"",0,""),_xlfn.IFS(TRIM(SUBSTITUTE(T71,CHAR(160),""))="Devis 1",IFERROR(VALUE(TRIM(SUBSTITUTE(L71,CHAR(160),""))),0),TRIM(SUBSTITUTE(T71,CHAR(160),""))="Devis 2",IFERROR(VALUE(TRIM(SUBSTITUTE(O71,CHAR(160),""))),0),TRIM(SUBSTITUTE(T71,CHAR(160),""))="Devis 3",IFERROR(VALUE(TRIM(SUBSTITUTE(R71,CHAR(160),""))),0),TRUE,0)*IFERROR(VALUE(TRIM(SUBSTITUTE(C71,CHAR(160),""))),0))</f>
        <v/>
      </c>
      <c r="W71" s="129" t="str">
        <f t="shared" si="33"/>
        <v/>
      </c>
      <c r="X71" s="130"/>
      <c r="Y71" s="37" t="str">
        <f t="shared" si="48"/>
        <v/>
      </c>
      <c r="Z71" s="38" t="str">
        <f t="shared" si="58"/>
        <v/>
      </c>
      <c r="AA71" s="11" t="str">
        <f t="shared" si="49"/>
        <v/>
      </c>
      <c r="AB71" s="11" t="str">
        <f t="shared" si="50"/>
        <v/>
      </c>
      <c r="AC71" s="11" t="str">
        <f t="shared" si="51"/>
        <v/>
      </c>
      <c r="AD71" s="11" t="str">
        <f t="shared" si="52"/>
        <v/>
      </c>
      <c r="AE71" s="39" t="str">
        <f t="shared" si="53"/>
        <v/>
      </c>
      <c r="AF71" s="11" t="str">
        <f t="shared" si="54"/>
        <v/>
      </c>
      <c r="AG71" s="40" t="str">
        <f t="shared" si="55"/>
        <v/>
      </c>
      <c r="AH71" s="41" t="str">
        <f t="shared" si="56"/>
        <v/>
      </c>
      <c r="AI71" s="14" t="str">
        <f t="shared" si="57"/>
        <v/>
      </c>
      <c r="AJ71" s="36" t="str">
        <f t="shared" si="34"/>
        <v/>
      </c>
      <c r="AK71" s="42" t="str">
        <f t="shared" si="35"/>
        <v/>
      </c>
      <c r="AL71" s="14" t="str">
        <f t="shared" si="36"/>
        <v/>
      </c>
      <c r="AM71" s="36" t="str">
        <f t="shared" si="37"/>
        <v/>
      </c>
      <c r="AN71" s="43" t="str">
        <f t="shared" si="38"/>
        <v/>
      </c>
      <c r="AO71" s="14" t="str">
        <f t="shared" si="39"/>
        <v/>
      </c>
      <c r="AP71" s="44" t="str">
        <f t="shared" si="40"/>
        <v/>
      </c>
      <c r="AQ71" s="37" t="str">
        <f t="shared" si="41"/>
        <v/>
      </c>
      <c r="AR71" s="487"/>
      <c r="AS71" s="45" t="str">
        <f t="shared" si="42"/>
        <v/>
      </c>
      <c r="AT71" s="45" t="str">
        <f t="shared" si="43"/>
        <v/>
      </c>
      <c r="AU71" s="45" t="str">
        <f t="shared" si="44"/>
        <v/>
      </c>
      <c r="AV71" s="67" t="str" cm="1">
        <f t="array" ref="AV71">IF($Z71="","",IF((IFERROR(_xlfn.IFS($AQ71="Devis 1",(IFERROR(VALUE(TRIM(SUBSTITUTE(AH71,CHAR(160),""))),0)),$AQ71="Devis 2",(IFERROR(VALUE(TRIM(SUBSTITUTE(AK71,CHAR(160),""))),0)),$AQ71="Devis 3",(IFERROR(VALUE(TRIM(SUBSTITUTE(AN71,CHAR(160),""))),0))),0))*(IFERROR(VALUE(TRIM(SUBSTITUTE($Z71,CHAR(160),""))),0))=0,"",(IFERROR(_xlfn.IFS($AQ71="Devis 1",(IFERROR(VALUE(TRIM(SUBSTITUTE(AH71,CHAR(160),""))),0)),$AQ71="Devis 2",(IFERROR(VALUE(TRIM(SUBSTITUTE(AK71,CHAR(160),""))),0)),$AQ71="Devis 3",(IFERROR(VALUE(TRIM(SUBSTITUTE(AN71,CHAR(160),""))),0))),0))*(IFERROR(VALUE(TRIM(SUBSTITUTE($Z71,CHAR(160),""))),0))))</f>
        <v/>
      </c>
      <c r="AW71" s="67" t="str" cm="1">
        <f t="array" ref="AW71">IF($Z71="","",IF((IFERROR(_xlfn.IFS(TRIM(SUBSTITUTE($AQ71,CHAR(160),""))="Devis 1", IFERROR(VALUE(TRIM(SUBSTITUTE(AI71,CHAR(160),""))),0),TRIM(SUBSTITUTE($AQ71,CHAR(160),""))="Devis 2", IFERROR(VALUE(TRIM(SUBSTITUTE(AL71,CHAR(160),""))),0),TRIM(SUBSTITUTE($AQ71,CHAR(160),""))="Devis 3", IFERROR(VALUE(TRIM(SUBSTITUTE(AO71,CHAR(160),""))),0)),0) * IFERROR(VALUE(TRIM(SUBSTITUTE($Z71,CHAR(160),""))),0)) = 0,IF(AV71&lt;&gt;"",0,""),(IFERROR(_xlfn.IFS(TRIM(SUBSTITUTE($AQ71,CHAR(160),""))="Devis 1", IFERROR(VALUE(TRIM(SUBSTITUTE(AI71,CHAR(160),""))),0),TRIM(SUBSTITUTE($AQ71,CHAR(160),""))="Devis 2", IFERROR(VALUE(TRIM(SUBSTITUTE(AL71,CHAR(160),""))),0),TRIM(SUBSTITUTE($AQ71,CHAR(160),""))="Devis 3", IFERROR(VALUE(TRIM(SUBSTITUTE(AO71,CHAR(160),""))),0)),0) * IFERROR(VALUE(TRIM(SUBSTITUTE($Z71,CHAR(160),""))),0))))</f>
        <v/>
      </c>
      <c r="AX71" s="67" t="str" cm="1">
        <f t="array" ref="AX71">IF($Z71="","",IF(IFERROR(_xlfn.IFS($AQ71="Devis 1",IFERROR(VALUE(TRIM(SUBSTITUTE(AJ71,CHAR(160),""))),0),$AQ71="Devis 2",IFERROR(VALUE(TRIM(SUBSTITUTE(AM71,CHAR(160),""))),0),$AQ71="Devis 3",IFERROR(VALUE(TRIM(SUBSTITUTE(AP71,CHAR(160),""))),0)),0)*IFERROR(VALUE(TRIM(SUBSTITUTE($Z71,CHAR(160),""))),0)=0,"",IFERROR(_xlfn.IFS($AQ71="Devis 1",IFERROR(VALUE(TRIM(SUBSTITUTE(AJ71,CHAR(160),""))),0),$AQ71="Devis 2",IFERROR(VALUE(TRIM(SUBSTITUTE(AM71,CHAR(160),""))),0),$AQ71="Devis 3",IFERROR(VALUE(TRIM(SUBSTITUTE(AP71,CHAR(160),""))),0)),0)*IFERROR(VALUE(TRIM(SUBSTITUTE($Z71,CHAR(160),""))),0)))</f>
        <v/>
      </c>
      <c r="AY71" s="488"/>
      <c r="AZ71" s="10" t="str" cm="1">
        <f t="array" ref="AZ71">IF(OR(AX71="",AU71="",AV71="",AS71="",AW71="",AT71=""),"",_xlfn.IFS((IFERROR(VALUE(TRIM(SUBSTITUTE(AX71,CHAR(160),""))),0))&gt;(IFERROR(VALUE(TRIM(SUBSTITUTE(AU71,CHAR(160),""))),0)),"KO : Le montant retenu TTC est supérieur au montant raisonnable TTC. Merci de revoir la ligne de dépense ou plafonner son montant.",(IFERROR(VALUE(TRIM(SUBSTITUTE(AV71,CHAR(160),""))),0))&gt;(IFERROR(VALUE(TRIM(SUBSTITUTE(AS71,CHAR(160),""))),0)),"Attention : Le montant retenu HT est supérieur au montant HT raisonnable. Merci de revoir la ligne de dépense, plafonner son montant, ou justifier la reventillation HT / TVA.",(IFERROR(VALUE(TRIM(SUBSTITUTE(AW71,CHAR(160),""))),0))&gt;(IFERROR(VALUE(TRIM(SUBSTITUTE(AT71,CHAR(160),""))),0)),"Attention : Le montant TVA retenu est supérieur au montant TVA raisonnable. Merci de revoir la ligne de dépense, plafonner son montant, ou justifier la reventillation HT / TVA.",(IFERROR(VALUE(TRIM(SUBSTITUTE(AX71,CHAR(160),""))),0))=0,"",(IFERROR(VALUE(TRIM(SUBSTITUTE(AU71,CHAR(160),""))),0))=(IFERROR(VALUE(TRIM(SUBSTITUTE(AX71,CHAR(160),""))),0)),"OK",(IFERROR(VALUE(TRIM(SUBSTITUTE(AU71,CHAR(160),""))),0))&gt;(IFERROR(VALUE(TRIM(SUBSTITUTE(AX71,CHAR(160),""))),0))," OK : Montant instruit inférieur au montant raisonnable.",TRUE,""))</f>
        <v/>
      </c>
      <c r="BA71" s="160" t="str" cm="1">
        <f t="array" ref="BA71">IF(OR(AX71="",W71="",AV71="",U71="",AW71="",V71=""),"",_xlfn.IFS((IFERROR(VALUE(TRIM(SUBSTITUTE(AX71,CHAR(160),""))),0))&gt;(IFERROR(VALUE(TRIM(SUBSTITUTE(W71,CHAR(160),""))),0)),"KO : Le montant retenu TTC est supérieur au montant présenté TTC. Merci de revoir la ligne de dépense ou plafonner son montant.",(IFERROR(VALUE(TRIM(SUBSTITUTE(AV71,CHAR(160),""))),0))&gt;(IFERROR(VALUE(TRIM(SUBSTITUTE(U71,CHAR(160),""))),0)),"Attention : Le montant retenu HT est supérieur au montant HT présenté. Merci de revoir la ligne de dépense,plafonner son montant,ou justifier la reventillation HT/TVA.",(IFERROR(VALUE(TRIM(SUBSTITUTE(AW71,CHAR(160),""))),0))&gt;(IFERROR(VALUE(TRIM(SUBSTITUTE(V71,CHAR(160),""))),0)),"Attention : Le montant TVA retenu est supérieur au montant TVA présenté. Merci de revoir la ligne de dépense,plafonner son montant,ou justifier la reventillation HT/TVA.",(IFERROR(VALUE(TRIM(SUBSTITUTE(AX71,CHAR(160),""))),0))=0,"Attention : montant présenté entièrement écarté",(IFERROR(VALUE(TRIM(SUBSTITUTE(W71,CHAR(160),""))),0))=0,"",(IFERROR(VALUE(TRIM(SUBSTITUTE(AX71,CHAR(160),""))),0))=(IFERROR(VALUE(TRIM(SUBSTITUTE(W71,CHAR(160),""))),0)),"OK",(IFERROR(VALUE(TRIM(SUBSTITUTE(AX71,CHAR(160),""))),0))&lt;(IFERROR(VALUE(TRIM(SUBSTITUTE(W71,CHAR(160),""))),0)),"Attention : montant présenté partiellement écarté",TRUE,""))</f>
        <v/>
      </c>
      <c r="BB71" s="45" t="str">
        <f t="shared" si="45"/>
        <v/>
      </c>
      <c r="BC71" s="45" t="str">
        <f t="shared" si="46"/>
        <v/>
      </c>
      <c r="BD71" s="15" t="str">
        <f t="shared" si="47"/>
        <v/>
      </c>
    </row>
    <row r="72" spans="1:56" ht="15" customHeight="1">
      <c r="A72" s="64">
        <v>63</v>
      </c>
      <c r="B72" s="4"/>
      <c r="C72" s="8"/>
      <c r="D72" s="4"/>
      <c r="E72" s="4"/>
      <c r="F72" s="4"/>
      <c r="G72" s="4"/>
      <c r="H72" s="12"/>
      <c r="I72" s="4"/>
      <c r="J72" s="111"/>
      <c r="K72" s="117"/>
      <c r="L72" s="5"/>
      <c r="M72" s="36" t="str">
        <f t="shared" si="30"/>
        <v/>
      </c>
      <c r="N72" s="6"/>
      <c r="O72" s="5"/>
      <c r="P72" s="36" t="str">
        <f t="shared" si="31"/>
        <v/>
      </c>
      <c r="Q72" s="7"/>
      <c r="R72" s="5"/>
      <c r="S72" s="118" t="str">
        <f t="shared" si="32"/>
        <v/>
      </c>
      <c r="T72" s="127"/>
      <c r="U72" s="126" t="str" cm="1">
        <f t="array" ref="U72">IF((_xlfn.IFS(TRIM(SUBSTITUTE(T72,CHAR(160),""))="Devis 1",IFERROR(VALUE(TRIM(SUBSTITUTE(K72,CHAR(160),""))),0),TRIM(SUBSTITUTE(T72,CHAR(160),""))="Devis 2",IFERROR(VALUE(TRIM(SUBSTITUTE(N72,CHAR(160),""))),0),TRIM(SUBSTITUTE(T72,CHAR(160),""))="Devis 3",IFERROR(VALUE(TRIM(SUBSTITUTE(Q72,CHAR(160),""))),0),TRUE,0)*IFERROR(VALUE(TRIM(SUBSTITUTE(C72,CHAR(160),""))),0))=0,"",_xlfn.IFS(TRIM(SUBSTITUTE(T72,CHAR(160),""))="Devis 1",IFERROR(VALUE(TRIM(SUBSTITUTE(K72,CHAR(160),""))),0),TRIM(SUBSTITUTE(T72,CHAR(160),""))="Devis 2",IFERROR(VALUE(TRIM(SUBSTITUTE(N72,CHAR(160),""))),0),TRIM(SUBSTITUTE(T72,CHAR(160),""))="Devis 3",IFERROR(VALUE(TRIM(SUBSTITUTE(Q72,CHAR(160),""))),0),TRUE,0)*IFERROR(VALUE(TRIM(SUBSTITUTE(C72,CHAR(160),""))),0))</f>
        <v/>
      </c>
      <c r="V72" s="66" t="str" cm="1">
        <f t="array" ref="V72">IF(_xlfn.IFS(TRIM(SUBSTITUTE(T72,CHAR(160),""))="Devis 1",IFERROR(VALUE(TRIM(SUBSTITUTE(L72,CHAR(160),""))),0),TRIM(SUBSTITUTE(T72,CHAR(160),""))="Devis 2",IFERROR(VALUE(TRIM(SUBSTITUTE(O72,CHAR(160),""))),0),TRIM(SUBSTITUTE(T72,CHAR(160),""))="Devis 3",IFERROR(VALUE(TRIM(SUBSTITUTE(R72,CHAR(160),""))),0),TRUE,0)*IFERROR(VALUE(TRIM(SUBSTITUTE(C72,CHAR(160),""))),0)=0,IF(U72&lt;&gt;"",0,""),_xlfn.IFS(TRIM(SUBSTITUTE(T72,CHAR(160),""))="Devis 1",IFERROR(VALUE(TRIM(SUBSTITUTE(L72,CHAR(160),""))),0),TRIM(SUBSTITUTE(T72,CHAR(160),""))="Devis 2",IFERROR(VALUE(TRIM(SUBSTITUTE(O72,CHAR(160),""))),0),TRIM(SUBSTITUTE(T72,CHAR(160),""))="Devis 3",IFERROR(VALUE(TRIM(SUBSTITUTE(R72,CHAR(160),""))),0),TRUE,0)*IFERROR(VALUE(TRIM(SUBSTITUTE(C72,CHAR(160),""))),0))</f>
        <v/>
      </c>
      <c r="W72" s="129" t="str">
        <f t="shared" si="33"/>
        <v/>
      </c>
      <c r="X72" s="130"/>
      <c r="Y72" s="37" t="str">
        <f t="shared" si="48"/>
        <v/>
      </c>
      <c r="Z72" s="38" t="str">
        <f t="shared" si="58"/>
        <v/>
      </c>
      <c r="AA72" s="11" t="str">
        <f t="shared" si="49"/>
        <v/>
      </c>
      <c r="AB72" s="11" t="str">
        <f t="shared" si="50"/>
        <v/>
      </c>
      <c r="AC72" s="11" t="str">
        <f t="shared" si="51"/>
        <v/>
      </c>
      <c r="AD72" s="11" t="str">
        <f t="shared" si="52"/>
        <v/>
      </c>
      <c r="AE72" s="39" t="str">
        <f t="shared" si="53"/>
        <v/>
      </c>
      <c r="AF72" s="11" t="str">
        <f t="shared" si="54"/>
        <v/>
      </c>
      <c r="AG72" s="40" t="str">
        <f t="shared" si="55"/>
        <v/>
      </c>
      <c r="AH72" s="41" t="str">
        <f t="shared" si="56"/>
        <v/>
      </c>
      <c r="AI72" s="14" t="str">
        <f t="shared" si="57"/>
        <v/>
      </c>
      <c r="AJ72" s="36" t="str">
        <f t="shared" si="34"/>
        <v/>
      </c>
      <c r="AK72" s="42" t="str">
        <f t="shared" si="35"/>
        <v/>
      </c>
      <c r="AL72" s="14" t="str">
        <f t="shared" si="36"/>
        <v/>
      </c>
      <c r="AM72" s="36" t="str">
        <f t="shared" si="37"/>
        <v/>
      </c>
      <c r="AN72" s="43" t="str">
        <f t="shared" si="38"/>
        <v/>
      </c>
      <c r="AO72" s="14" t="str">
        <f t="shared" si="39"/>
        <v/>
      </c>
      <c r="AP72" s="44" t="str">
        <f t="shared" si="40"/>
        <v/>
      </c>
      <c r="AQ72" s="37" t="str">
        <f t="shared" si="41"/>
        <v/>
      </c>
      <c r="AR72" s="487"/>
      <c r="AS72" s="45" t="str">
        <f t="shared" si="42"/>
        <v/>
      </c>
      <c r="AT72" s="45" t="str">
        <f t="shared" si="43"/>
        <v/>
      </c>
      <c r="AU72" s="45" t="str">
        <f t="shared" si="44"/>
        <v/>
      </c>
      <c r="AV72" s="67" t="str" cm="1">
        <f t="array" ref="AV72">IF($Z72="","",IF((IFERROR(_xlfn.IFS($AQ72="Devis 1",(IFERROR(VALUE(TRIM(SUBSTITUTE(AH72,CHAR(160),""))),0)),$AQ72="Devis 2",(IFERROR(VALUE(TRIM(SUBSTITUTE(AK72,CHAR(160),""))),0)),$AQ72="Devis 3",(IFERROR(VALUE(TRIM(SUBSTITUTE(AN72,CHAR(160),""))),0))),0))*(IFERROR(VALUE(TRIM(SUBSTITUTE($Z72,CHAR(160),""))),0))=0,"",(IFERROR(_xlfn.IFS($AQ72="Devis 1",(IFERROR(VALUE(TRIM(SUBSTITUTE(AH72,CHAR(160),""))),0)),$AQ72="Devis 2",(IFERROR(VALUE(TRIM(SUBSTITUTE(AK72,CHAR(160),""))),0)),$AQ72="Devis 3",(IFERROR(VALUE(TRIM(SUBSTITUTE(AN72,CHAR(160),""))),0))),0))*(IFERROR(VALUE(TRIM(SUBSTITUTE($Z72,CHAR(160),""))),0))))</f>
        <v/>
      </c>
      <c r="AW72" s="67" t="str" cm="1">
        <f t="array" ref="AW72">IF($Z72="","",IF((IFERROR(_xlfn.IFS(TRIM(SUBSTITUTE($AQ72,CHAR(160),""))="Devis 1", IFERROR(VALUE(TRIM(SUBSTITUTE(AI72,CHAR(160),""))),0),TRIM(SUBSTITUTE($AQ72,CHAR(160),""))="Devis 2", IFERROR(VALUE(TRIM(SUBSTITUTE(AL72,CHAR(160),""))),0),TRIM(SUBSTITUTE($AQ72,CHAR(160),""))="Devis 3", IFERROR(VALUE(TRIM(SUBSTITUTE(AO72,CHAR(160),""))),0)),0) * IFERROR(VALUE(TRIM(SUBSTITUTE($Z72,CHAR(160),""))),0)) = 0,IF(AV72&lt;&gt;"",0,""),(IFERROR(_xlfn.IFS(TRIM(SUBSTITUTE($AQ72,CHAR(160),""))="Devis 1", IFERROR(VALUE(TRIM(SUBSTITUTE(AI72,CHAR(160),""))),0),TRIM(SUBSTITUTE($AQ72,CHAR(160),""))="Devis 2", IFERROR(VALUE(TRIM(SUBSTITUTE(AL72,CHAR(160),""))),0),TRIM(SUBSTITUTE($AQ72,CHAR(160),""))="Devis 3", IFERROR(VALUE(TRIM(SUBSTITUTE(AO72,CHAR(160),""))),0)),0) * IFERROR(VALUE(TRIM(SUBSTITUTE($Z72,CHAR(160),""))),0))))</f>
        <v/>
      </c>
      <c r="AX72" s="67" t="str" cm="1">
        <f t="array" ref="AX72">IF($Z72="","",IF(IFERROR(_xlfn.IFS($AQ72="Devis 1",IFERROR(VALUE(TRIM(SUBSTITUTE(AJ72,CHAR(160),""))),0),$AQ72="Devis 2",IFERROR(VALUE(TRIM(SUBSTITUTE(AM72,CHAR(160),""))),0),$AQ72="Devis 3",IFERROR(VALUE(TRIM(SUBSTITUTE(AP72,CHAR(160),""))),0)),0)*IFERROR(VALUE(TRIM(SUBSTITUTE($Z72,CHAR(160),""))),0)=0,"",IFERROR(_xlfn.IFS($AQ72="Devis 1",IFERROR(VALUE(TRIM(SUBSTITUTE(AJ72,CHAR(160),""))),0),$AQ72="Devis 2",IFERROR(VALUE(TRIM(SUBSTITUTE(AM72,CHAR(160),""))),0),$AQ72="Devis 3",IFERROR(VALUE(TRIM(SUBSTITUTE(AP72,CHAR(160),""))),0)),0)*IFERROR(VALUE(TRIM(SUBSTITUTE($Z72,CHAR(160),""))),0)))</f>
        <v/>
      </c>
      <c r="AY72" s="488"/>
      <c r="AZ72" s="10" t="str" cm="1">
        <f t="array" ref="AZ72">IF(OR(AX72="",AU72="",AV72="",AS72="",AW72="",AT72=""),"",_xlfn.IFS((IFERROR(VALUE(TRIM(SUBSTITUTE(AX72,CHAR(160),""))),0))&gt;(IFERROR(VALUE(TRIM(SUBSTITUTE(AU72,CHAR(160),""))),0)),"KO : Le montant retenu TTC est supérieur au montant raisonnable TTC. Merci de revoir la ligne de dépense ou plafonner son montant.",(IFERROR(VALUE(TRIM(SUBSTITUTE(AV72,CHAR(160),""))),0))&gt;(IFERROR(VALUE(TRIM(SUBSTITUTE(AS72,CHAR(160),""))),0)),"Attention : Le montant retenu HT est supérieur au montant HT raisonnable. Merci de revoir la ligne de dépense, plafonner son montant, ou justifier la reventillation HT / TVA.",(IFERROR(VALUE(TRIM(SUBSTITUTE(AW72,CHAR(160),""))),0))&gt;(IFERROR(VALUE(TRIM(SUBSTITUTE(AT72,CHAR(160),""))),0)),"Attention : Le montant TVA retenu est supérieur au montant TVA raisonnable. Merci de revoir la ligne de dépense, plafonner son montant, ou justifier la reventillation HT / TVA.",(IFERROR(VALUE(TRIM(SUBSTITUTE(AX72,CHAR(160),""))),0))=0,"",(IFERROR(VALUE(TRIM(SUBSTITUTE(AU72,CHAR(160),""))),0))=(IFERROR(VALUE(TRIM(SUBSTITUTE(AX72,CHAR(160),""))),0)),"OK",(IFERROR(VALUE(TRIM(SUBSTITUTE(AU72,CHAR(160),""))),0))&gt;(IFERROR(VALUE(TRIM(SUBSTITUTE(AX72,CHAR(160),""))),0))," OK : Montant instruit inférieur au montant raisonnable.",TRUE,""))</f>
        <v/>
      </c>
      <c r="BA72" s="160" t="str" cm="1">
        <f t="array" ref="BA72">IF(OR(AX72="",W72="",AV72="",U72="",AW72="",V72=""),"",_xlfn.IFS((IFERROR(VALUE(TRIM(SUBSTITUTE(AX72,CHAR(160),""))),0))&gt;(IFERROR(VALUE(TRIM(SUBSTITUTE(W72,CHAR(160),""))),0)),"KO : Le montant retenu TTC est supérieur au montant présenté TTC. Merci de revoir la ligne de dépense ou plafonner son montant.",(IFERROR(VALUE(TRIM(SUBSTITUTE(AV72,CHAR(160),""))),0))&gt;(IFERROR(VALUE(TRIM(SUBSTITUTE(U72,CHAR(160),""))),0)),"Attention : Le montant retenu HT est supérieur au montant HT présenté. Merci de revoir la ligne de dépense,plafonner son montant,ou justifier la reventillation HT/TVA.",(IFERROR(VALUE(TRIM(SUBSTITUTE(AW72,CHAR(160),""))),0))&gt;(IFERROR(VALUE(TRIM(SUBSTITUTE(V72,CHAR(160),""))),0)),"Attention : Le montant TVA retenu est supérieur au montant TVA présenté. Merci de revoir la ligne de dépense,plafonner son montant,ou justifier la reventillation HT/TVA.",(IFERROR(VALUE(TRIM(SUBSTITUTE(AX72,CHAR(160),""))),0))=0,"Attention : montant présenté entièrement écarté",(IFERROR(VALUE(TRIM(SUBSTITUTE(W72,CHAR(160),""))),0))=0,"",(IFERROR(VALUE(TRIM(SUBSTITUTE(AX72,CHAR(160),""))),0))=(IFERROR(VALUE(TRIM(SUBSTITUTE(W72,CHAR(160),""))),0)),"OK",(IFERROR(VALUE(TRIM(SUBSTITUTE(AX72,CHAR(160),""))),0))&lt;(IFERROR(VALUE(TRIM(SUBSTITUTE(W72,CHAR(160),""))),0)),"Attention : montant présenté partiellement écarté",TRUE,""))</f>
        <v/>
      </c>
      <c r="BB72" s="45" t="str">
        <f t="shared" si="45"/>
        <v/>
      </c>
      <c r="BC72" s="45" t="str">
        <f t="shared" si="46"/>
        <v/>
      </c>
      <c r="BD72" s="15" t="str">
        <f t="shared" si="47"/>
        <v/>
      </c>
    </row>
    <row r="73" spans="1:56" ht="15" customHeight="1">
      <c r="A73" s="64">
        <v>64</v>
      </c>
      <c r="B73" s="4"/>
      <c r="C73" s="8"/>
      <c r="D73" s="4"/>
      <c r="E73" s="4"/>
      <c r="F73" s="4"/>
      <c r="G73" s="4"/>
      <c r="H73" s="12"/>
      <c r="I73" s="4"/>
      <c r="J73" s="111"/>
      <c r="K73" s="117"/>
      <c r="L73" s="5"/>
      <c r="M73" s="36" t="str">
        <f t="shared" ref="M73:M104" si="59">IF(OR(K73="", L73=""), "", IFERROR(VALUE(TRIM(SUBSTITUTE(K73,CHAR(160),""))),0) + IFERROR(VALUE(TRIM(SUBSTITUTE(L73,CHAR(160),""))),0))</f>
        <v/>
      </c>
      <c r="N73" s="6"/>
      <c r="O73" s="5"/>
      <c r="P73" s="36" t="str">
        <f t="shared" ref="P73:P104" si="60">IF(OR(N73="", O73=""), "", IFERROR(VALUE(TRIM(SUBSTITUTE(N73,CHAR(160),""))),0) + IFERROR(VALUE(TRIM(SUBSTITUTE(O73,CHAR(160),""))),0))</f>
        <v/>
      </c>
      <c r="Q73" s="7"/>
      <c r="R73" s="5"/>
      <c r="S73" s="118" t="str">
        <f t="shared" ref="S73:S104" si="61">IF(OR(Q73="", R73=""), "", IFERROR(VALUE(TRIM(SUBSTITUTE(Q73,CHAR(160),""))),0) + IFERROR(VALUE(TRIM(SUBSTITUTE(R73,CHAR(160),""))),0))</f>
        <v/>
      </c>
      <c r="T73" s="127"/>
      <c r="U73" s="126" t="str" cm="1">
        <f t="array" ref="U73">IF((_xlfn.IFS(TRIM(SUBSTITUTE(T73,CHAR(160),""))="Devis 1",IFERROR(VALUE(TRIM(SUBSTITUTE(K73,CHAR(160),""))),0),TRIM(SUBSTITUTE(T73,CHAR(160),""))="Devis 2",IFERROR(VALUE(TRIM(SUBSTITUTE(N73,CHAR(160),""))),0),TRIM(SUBSTITUTE(T73,CHAR(160),""))="Devis 3",IFERROR(VALUE(TRIM(SUBSTITUTE(Q73,CHAR(160),""))),0),TRUE,0)*IFERROR(VALUE(TRIM(SUBSTITUTE(C73,CHAR(160),""))),0))=0,"",_xlfn.IFS(TRIM(SUBSTITUTE(T73,CHAR(160),""))="Devis 1",IFERROR(VALUE(TRIM(SUBSTITUTE(K73,CHAR(160),""))),0),TRIM(SUBSTITUTE(T73,CHAR(160),""))="Devis 2",IFERROR(VALUE(TRIM(SUBSTITUTE(N73,CHAR(160),""))),0),TRIM(SUBSTITUTE(T73,CHAR(160),""))="Devis 3",IFERROR(VALUE(TRIM(SUBSTITUTE(Q73,CHAR(160),""))),0),TRUE,0)*IFERROR(VALUE(TRIM(SUBSTITUTE(C73,CHAR(160),""))),0))</f>
        <v/>
      </c>
      <c r="V73" s="66" t="str" cm="1">
        <f t="array" ref="V73">IF(_xlfn.IFS(TRIM(SUBSTITUTE(T73,CHAR(160),""))="Devis 1",IFERROR(VALUE(TRIM(SUBSTITUTE(L73,CHAR(160),""))),0),TRIM(SUBSTITUTE(T73,CHAR(160),""))="Devis 2",IFERROR(VALUE(TRIM(SUBSTITUTE(O73,CHAR(160),""))),0),TRIM(SUBSTITUTE(T73,CHAR(160),""))="Devis 3",IFERROR(VALUE(TRIM(SUBSTITUTE(R73,CHAR(160),""))),0),TRUE,0)*IFERROR(VALUE(TRIM(SUBSTITUTE(C73,CHAR(160),""))),0)=0,IF(U73&lt;&gt;"",0,""),_xlfn.IFS(TRIM(SUBSTITUTE(T73,CHAR(160),""))="Devis 1",IFERROR(VALUE(TRIM(SUBSTITUTE(L73,CHAR(160),""))),0),TRIM(SUBSTITUTE(T73,CHAR(160),""))="Devis 2",IFERROR(VALUE(TRIM(SUBSTITUTE(O73,CHAR(160),""))),0),TRIM(SUBSTITUTE(T73,CHAR(160),""))="Devis 3",IFERROR(VALUE(TRIM(SUBSTITUTE(R73,CHAR(160),""))),0),TRUE,0)*IFERROR(VALUE(TRIM(SUBSTITUTE(C73,CHAR(160),""))),0))</f>
        <v/>
      </c>
      <c r="W73" s="129" t="str">
        <f t="shared" ref="W73:W104" si="62">IF(OR(U73="", V73=""), "", IFERROR(VALUE(TRIM(SUBSTITUTE(U73,CHAR(160),""))),0) + IFERROR(VALUE(TRIM(SUBSTITUTE(V73,CHAR(160),""))),0))</f>
        <v/>
      </c>
      <c r="X73" s="130"/>
      <c r="Y73" s="37" t="str">
        <f t="shared" si="48"/>
        <v/>
      </c>
      <c r="Z73" s="38" t="str">
        <f t="shared" si="58"/>
        <v/>
      </c>
      <c r="AA73" s="11" t="str">
        <f t="shared" si="49"/>
        <v/>
      </c>
      <c r="AB73" s="11" t="str">
        <f t="shared" si="50"/>
        <v/>
      </c>
      <c r="AC73" s="11" t="str">
        <f t="shared" si="51"/>
        <v/>
      </c>
      <c r="AD73" s="11" t="str">
        <f t="shared" si="52"/>
        <v/>
      </c>
      <c r="AE73" s="39" t="str">
        <f t="shared" si="53"/>
        <v/>
      </c>
      <c r="AF73" s="11" t="str">
        <f t="shared" si="54"/>
        <v/>
      </c>
      <c r="AG73" s="40" t="str">
        <f t="shared" si="55"/>
        <v/>
      </c>
      <c r="AH73" s="41" t="str">
        <f t="shared" si="56"/>
        <v/>
      </c>
      <c r="AI73" s="14" t="str">
        <f t="shared" si="57"/>
        <v/>
      </c>
      <c r="AJ73" s="36" t="str">
        <f t="shared" ref="AJ73:AJ104" si="63">IF(OR(AH73="", AI73=""), "", IFERROR(VALUE(TRIM(SUBSTITUTE(AH73,CHAR(160),""))),0) + IFERROR(VALUE(TRIM(SUBSTITUTE(AI73,CHAR(160),""))),0))</f>
        <v/>
      </c>
      <c r="AK73" s="42" t="str">
        <f t="shared" ref="AK73:AK109" si="64">IF(N73="","",N73)</f>
        <v/>
      </c>
      <c r="AL73" s="14" t="str">
        <f t="shared" ref="AL73:AL109" si="65">IF(O73="","",O73)</f>
        <v/>
      </c>
      <c r="AM73" s="36" t="str">
        <f t="shared" ref="AM73:AM104" si="66">IF(OR(AK73="",AL73=""),"",IFERROR(VALUE(TRIM(SUBSTITUTE(AK73,CHAR(160),""))),0)+IFERROR(VALUE(TRIM(SUBSTITUTE(AL73,CHAR(160),""))),0))</f>
        <v/>
      </c>
      <c r="AN73" s="43" t="str">
        <f t="shared" ref="AN73:AN109" si="67">IF(Q73="","",Q73)</f>
        <v/>
      </c>
      <c r="AO73" s="14" t="str">
        <f t="shared" ref="AO73:AO109" si="68">IF(R73="","",R73)</f>
        <v/>
      </c>
      <c r="AP73" s="44" t="str">
        <f t="shared" ref="AP73:AP104" si="69">IF(OR(AN73="",AO73=""),"",IFERROR(VALUE(TRIM(SUBSTITUTE(AN73,CHAR(160),""))),0)+IFERROR(VALUE(TRIM(SUBSTITUTE(AO73,CHAR(160),""))),0))</f>
        <v/>
      </c>
      <c r="AQ73" s="37" t="str">
        <f t="shared" ref="AQ73:AQ109" si="70">IF(T73="","",T73)</f>
        <v/>
      </c>
      <c r="AR73" s="487"/>
      <c r="AS73" s="45" t="str">
        <f t="shared" ref="AS73:AS109" si="71">IF((1.15*MIN(IF((IFERROR(VALUE(TRIM(SUBSTITUTE(AH73,CHAR(160),""))),0))=0,1E+30,(IFERROR(VALUE(TRIM(SUBSTITUTE(AH73,CHAR(160),""))),0))),IF((IFERROR(VALUE(TRIM(SUBSTITUTE(AK73,CHAR(160),""))),0))=0,1E+30,(IFERROR(VALUE(TRIM(SUBSTITUTE(AK73,CHAR(160),""))),0))),IF((IFERROR(VALUE(TRIM(SUBSTITUTE(AN73,CHAR(160),""))),0))=0,1E+30,(IFERROR(VALUE(TRIM(SUBSTITUTE(AN73,CHAR(160),""))),0))))*(IFERROR(VALUE(TRIM(SUBSTITUTE(Z73,CHAR(160),""))),0)))=0,"",(1.15*MIN(IF((IFERROR(VALUE(TRIM(SUBSTITUTE(AH73,CHAR(160),""))),0))=0,1E+30,(IFERROR(VALUE(TRIM(SUBSTITUTE(AH73,CHAR(160),""))),0))),IF((IFERROR(VALUE(TRIM(SUBSTITUTE(AK73,CHAR(160),""))),0))=0,1E+30,(IFERROR(VALUE(TRIM(SUBSTITUTE(AK73,CHAR(160),""))),0))),IF((IFERROR(VALUE(TRIM(SUBSTITUTE(AN73,CHAR(160),""))),0))=0,1E+30,(IFERROR(VALUE(TRIM(SUBSTITUTE(AN73,CHAR(160),""))),0))))*(IFERROR(VALUE(TRIM(SUBSTITUTE(Z73,CHAR(160),""))),0))))</f>
        <v/>
      </c>
      <c r="AT73" s="45" t="str">
        <f t="shared" ref="AT73:AT104" si="72">IF(AS73="","",IF( AND(IFERROR(VALUE(TRIM(SUBSTITUTE(AI73,CHAR(160),""))),0)=0,IFERROR(VALUE(TRIM(SUBSTITUTE(AL73,CHAR(160),""))),0)=0,IFERROR(VALUE(TRIM(SUBSTITUTE(AO73,CHAR(160),""))),0)=0),0,1.15*MIN(IF(IFERROR(VALUE(TRIM(SUBSTITUTE(AI73,CHAR(160),""))),0)=0, 1E+30, IFERROR(VALUE(TRIM(SUBSTITUTE(AI73,CHAR(160),""))),0)),IF(IFERROR(VALUE(TRIM(SUBSTITUTE(AL73,CHAR(160),""))),0)=0, 1E+30, IFERROR(VALUE(TRIM(SUBSTITUTE(AL73,CHAR(160),""))),0)),IF(IFERROR(VALUE(TRIM(SUBSTITUTE(AO73,CHAR(160),""))),0)=0, 1E+30, IFERROR(VALUE(TRIM(SUBSTITUTE(AO73,CHAR(160),""))),0))) *IFERROR(VALUE(TRIM(SUBSTITUTE(Z73,CHAR(160),""))),0)))</f>
        <v/>
      </c>
      <c r="AU73" s="45" t="str">
        <f t="shared" ref="AU73:AU104" si="73">IF(AS73="","",AS73+AT73)</f>
        <v/>
      </c>
      <c r="AV73" s="67" t="str" cm="1">
        <f t="array" ref="AV73">IF($Z73="","",IF((IFERROR(_xlfn.IFS($AQ73="Devis 1",(IFERROR(VALUE(TRIM(SUBSTITUTE(AH73,CHAR(160),""))),0)),$AQ73="Devis 2",(IFERROR(VALUE(TRIM(SUBSTITUTE(AK73,CHAR(160),""))),0)),$AQ73="Devis 3",(IFERROR(VALUE(TRIM(SUBSTITUTE(AN73,CHAR(160),""))),0))),0))*(IFERROR(VALUE(TRIM(SUBSTITUTE($Z73,CHAR(160),""))),0))=0,"",(IFERROR(_xlfn.IFS($AQ73="Devis 1",(IFERROR(VALUE(TRIM(SUBSTITUTE(AH73,CHAR(160),""))),0)),$AQ73="Devis 2",(IFERROR(VALUE(TRIM(SUBSTITUTE(AK73,CHAR(160),""))),0)),$AQ73="Devis 3",(IFERROR(VALUE(TRIM(SUBSTITUTE(AN73,CHAR(160),""))),0))),0))*(IFERROR(VALUE(TRIM(SUBSTITUTE($Z73,CHAR(160),""))),0))))</f>
        <v/>
      </c>
      <c r="AW73" s="67" t="str" cm="1">
        <f t="array" ref="AW73">IF($Z73="","",IF((IFERROR(_xlfn.IFS(TRIM(SUBSTITUTE($AQ73,CHAR(160),""))="Devis 1", IFERROR(VALUE(TRIM(SUBSTITUTE(AI73,CHAR(160),""))),0),TRIM(SUBSTITUTE($AQ73,CHAR(160),""))="Devis 2", IFERROR(VALUE(TRIM(SUBSTITUTE(AL73,CHAR(160),""))),0),TRIM(SUBSTITUTE($AQ73,CHAR(160),""))="Devis 3", IFERROR(VALUE(TRIM(SUBSTITUTE(AO73,CHAR(160),""))),0)),0) * IFERROR(VALUE(TRIM(SUBSTITUTE($Z73,CHAR(160),""))),0)) = 0,IF(AV73&lt;&gt;"",0,""),(IFERROR(_xlfn.IFS(TRIM(SUBSTITUTE($AQ73,CHAR(160),""))="Devis 1", IFERROR(VALUE(TRIM(SUBSTITUTE(AI73,CHAR(160),""))),0),TRIM(SUBSTITUTE($AQ73,CHAR(160),""))="Devis 2", IFERROR(VALUE(TRIM(SUBSTITUTE(AL73,CHAR(160),""))),0),TRIM(SUBSTITUTE($AQ73,CHAR(160),""))="Devis 3", IFERROR(VALUE(TRIM(SUBSTITUTE(AO73,CHAR(160),""))),0)),0) * IFERROR(VALUE(TRIM(SUBSTITUTE($Z73,CHAR(160),""))),0))))</f>
        <v/>
      </c>
      <c r="AX73" s="67" t="str" cm="1">
        <f t="array" ref="AX73">IF($Z73="","",IF(IFERROR(_xlfn.IFS($AQ73="Devis 1",IFERROR(VALUE(TRIM(SUBSTITUTE(AJ73,CHAR(160),""))),0),$AQ73="Devis 2",IFERROR(VALUE(TRIM(SUBSTITUTE(AM73,CHAR(160),""))),0),$AQ73="Devis 3",IFERROR(VALUE(TRIM(SUBSTITUTE(AP73,CHAR(160),""))),0)),0)*IFERROR(VALUE(TRIM(SUBSTITUTE($Z73,CHAR(160),""))),0)=0,"",IFERROR(_xlfn.IFS($AQ73="Devis 1",IFERROR(VALUE(TRIM(SUBSTITUTE(AJ73,CHAR(160),""))),0),$AQ73="Devis 2",IFERROR(VALUE(TRIM(SUBSTITUTE(AM73,CHAR(160),""))),0),$AQ73="Devis 3",IFERROR(VALUE(TRIM(SUBSTITUTE(AP73,CHAR(160),""))),0)),0)*IFERROR(VALUE(TRIM(SUBSTITUTE($Z73,CHAR(160),""))),0)))</f>
        <v/>
      </c>
      <c r="AY73" s="488"/>
      <c r="AZ73" s="10" t="str" cm="1">
        <f t="array" ref="AZ73">IF(OR(AX73="",AU73="",AV73="",AS73="",AW73="",AT73=""),"",_xlfn.IFS((IFERROR(VALUE(TRIM(SUBSTITUTE(AX73,CHAR(160),""))),0))&gt;(IFERROR(VALUE(TRIM(SUBSTITUTE(AU73,CHAR(160),""))),0)),"KO : Le montant retenu TTC est supérieur au montant raisonnable TTC. Merci de revoir la ligne de dépense ou plafonner son montant.",(IFERROR(VALUE(TRIM(SUBSTITUTE(AV73,CHAR(160),""))),0))&gt;(IFERROR(VALUE(TRIM(SUBSTITUTE(AS73,CHAR(160),""))),0)),"Attention : Le montant retenu HT est supérieur au montant HT raisonnable. Merci de revoir la ligne de dépense, plafonner son montant, ou justifier la reventillation HT / TVA.",(IFERROR(VALUE(TRIM(SUBSTITUTE(AW73,CHAR(160),""))),0))&gt;(IFERROR(VALUE(TRIM(SUBSTITUTE(AT73,CHAR(160),""))),0)),"Attention : Le montant TVA retenu est supérieur au montant TVA raisonnable. Merci de revoir la ligne de dépense, plafonner son montant, ou justifier la reventillation HT / TVA.",(IFERROR(VALUE(TRIM(SUBSTITUTE(AX73,CHAR(160),""))),0))=0,"",(IFERROR(VALUE(TRIM(SUBSTITUTE(AU73,CHAR(160),""))),0))=(IFERROR(VALUE(TRIM(SUBSTITUTE(AX73,CHAR(160),""))),0)),"OK",(IFERROR(VALUE(TRIM(SUBSTITUTE(AU73,CHAR(160),""))),0))&gt;(IFERROR(VALUE(TRIM(SUBSTITUTE(AX73,CHAR(160),""))),0))," OK : Montant instruit inférieur au montant raisonnable.",TRUE,""))</f>
        <v/>
      </c>
      <c r="BA73" s="160" t="str" cm="1">
        <f t="array" ref="BA73">IF(OR(AX73="",W73="",AV73="",U73="",AW73="",V73=""),"",_xlfn.IFS((IFERROR(VALUE(TRIM(SUBSTITUTE(AX73,CHAR(160),""))),0))&gt;(IFERROR(VALUE(TRIM(SUBSTITUTE(W73,CHAR(160),""))),0)),"KO : Le montant retenu TTC est supérieur au montant présenté TTC. Merci de revoir la ligne de dépense ou plafonner son montant.",(IFERROR(VALUE(TRIM(SUBSTITUTE(AV73,CHAR(160),""))),0))&gt;(IFERROR(VALUE(TRIM(SUBSTITUTE(U73,CHAR(160),""))),0)),"Attention : Le montant retenu HT est supérieur au montant HT présenté. Merci de revoir la ligne de dépense,plafonner son montant,ou justifier la reventillation HT/TVA.",(IFERROR(VALUE(TRIM(SUBSTITUTE(AW73,CHAR(160),""))),0))&gt;(IFERROR(VALUE(TRIM(SUBSTITUTE(V73,CHAR(160),""))),0)),"Attention : Le montant TVA retenu est supérieur au montant TVA présenté. Merci de revoir la ligne de dépense,plafonner son montant,ou justifier la reventillation HT/TVA.",(IFERROR(VALUE(TRIM(SUBSTITUTE(AX73,CHAR(160),""))),0))=0,"Attention : montant présenté entièrement écarté",(IFERROR(VALUE(TRIM(SUBSTITUTE(W73,CHAR(160),""))),0))=0,"",(IFERROR(VALUE(TRIM(SUBSTITUTE(AX73,CHAR(160),""))),0))=(IFERROR(VALUE(TRIM(SUBSTITUTE(W73,CHAR(160),""))),0)),"OK",(IFERROR(VALUE(TRIM(SUBSTITUTE(AX73,CHAR(160),""))),0))&lt;(IFERROR(VALUE(TRIM(SUBSTITUTE(W73,CHAR(160),""))),0)),"Attention : montant présenté partiellement écarté",TRUE,""))</f>
        <v/>
      </c>
      <c r="BB73" s="45" t="str">
        <f t="shared" ref="BB73:BB109" si="74">IF(OR(U73="",AV73=""),"",(IFERROR(VALUE(TRIM(SUBSTITUTE(U73,CHAR(160),""))),0))-(IFERROR(VALUE(TRIM(SUBSTITUTE(AV73,CHAR(160),""))),0)))</f>
        <v/>
      </c>
      <c r="BC73" s="45" t="str">
        <f t="shared" ref="BC73:BC109" si="75">IF(OR(V73="",AW73=""),"",(IFERROR(VALUE(TRIM(SUBSTITUTE(V73,CHAR(160),""))),0))-(IFERROR(VALUE(TRIM(SUBSTITUTE(AW73,CHAR(160),""))),0)))</f>
        <v/>
      </c>
      <c r="BD73" s="15" t="str">
        <f t="shared" ref="BD73:BD109" si="76">IF(OR(W73="",AX73=""),"",(IFERROR(VALUE(TRIM(SUBSTITUTE(W73,CHAR(160),""))),0))-(IFERROR(VALUE(TRIM(SUBSTITUTE(AX73,CHAR(160),""))),0)))</f>
        <v/>
      </c>
    </row>
    <row r="74" spans="1:56" ht="15" customHeight="1">
      <c r="A74" s="64">
        <v>65</v>
      </c>
      <c r="B74" s="4"/>
      <c r="C74" s="8"/>
      <c r="D74" s="4"/>
      <c r="E74" s="4"/>
      <c r="F74" s="4"/>
      <c r="G74" s="4"/>
      <c r="H74" s="12"/>
      <c r="I74" s="4"/>
      <c r="J74" s="111"/>
      <c r="K74" s="117"/>
      <c r="L74" s="5"/>
      <c r="M74" s="36" t="str">
        <f t="shared" si="59"/>
        <v/>
      </c>
      <c r="N74" s="6"/>
      <c r="O74" s="5"/>
      <c r="P74" s="36" t="str">
        <f t="shared" si="60"/>
        <v/>
      </c>
      <c r="Q74" s="7"/>
      <c r="R74" s="5"/>
      <c r="S74" s="118" t="str">
        <f t="shared" si="61"/>
        <v/>
      </c>
      <c r="T74" s="127"/>
      <c r="U74" s="126" t="str" cm="1">
        <f t="array" ref="U74">IF((_xlfn.IFS(TRIM(SUBSTITUTE(T74,CHAR(160),""))="Devis 1",IFERROR(VALUE(TRIM(SUBSTITUTE(K74,CHAR(160),""))),0),TRIM(SUBSTITUTE(T74,CHAR(160),""))="Devis 2",IFERROR(VALUE(TRIM(SUBSTITUTE(N74,CHAR(160),""))),0),TRIM(SUBSTITUTE(T74,CHAR(160),""))="Devis 3",IFERROR(VALUE(TRIM(SUBSTITUTE(Q74,CHAR(160),""))),0),TRUE,0)*IFERROR(VALUE(TRIM(SUBSTITUTE(C74,CHAR(160),""))),0))=0,"",_xlfn.IFS(TRIM(SUBSTITUTE(T74,CHAR(160),""))="Devis 1",IFERROR(VALUE(TRIM(SUBSTITUTE(K74,CHAR(160),""))),0),TRIM(SUBSTITUTE(T74,CHAR(160),""))="Devis 2",IFERROR(VALUE(TRIM(SUBSTITUTE(N74,CHAR(160),""))),0),TRIM(SUBSTITUTE(T74,CHAR(160),""))="Devis 3",IFERROR(VALUE(TRIM(SUBSTITUTE(Q74,CHAR(160),""))),0),TRUE,0)*IFERROR(VALUE(TRIM(SUBSTITUTE(C74,CHAR(160),""))),0))</f>
        <v/>
      </c>
      <c r="V74" s="66" t="str" cm="1">
        <f t="array" ref="V74">IF(_xlfn.IFS(TRIM(SUBSTITUTE(T74,CHAR(160),""))="Devis 1",IFERROR(VALUE(TRIM(SUBSTITUTE(L74,CHAR(160),""))),0),TRIM(SUBSTITUTE(T74,CHAR(160),""))="Devis 2",IFERROR(VALUE(TRIM(SUBSTITUTE(O74,CHAR(160),""))),0),TRIM(SUBSTITUTE(T74,CHAR(160),""))="Devis 3",IFERROR(VALUE(TRIM(SUBSTITUTE(R74,CHAR(160),""))),0),TRUE,0)*IFERROR(VALUE(TRIM(SUBSTITUTE(C74,CHAR(160),""))),0)=0,IF(U74&lt;&gt;"",0,""),_xlfn.IFS(TRIM(SUBSTITUTE(T74,CHAR(160),""))="Devis 1",IFERROR(VALUE(TRIM(SUBSTITUTE(L74,CHAR(160),""))),0),TRIM(SUBSTITUTE(T74,CHAR(160),""))="Devis 2",IFERROR(VALUE(TRIM(SUBSTITUTE(O74,CHAR(160),""))),0),TRIM(SUBSTITUTE(T74,CHAR(160),""))="Devis 3",IFERROR(VALUE(TRIM(SUBSTITUTE(R74,CHAR(160),""))),0),TRUE,0)*IFERROR(VALUE(TRIM(SUBSTITUTE(C74,CHAR(160),""))),0))</f>
        <v/>
      </c>
      <c r="W74" s="129" t="str">
        <f t="shared" si="62"/>
        <v/>
      </c>
      <c r="X74" s="130"/>
      <c r="Y74" s="37" t="str">
        <f t="shared" ref="Y74:Y109" si="77">IF(B74="","",B74)</f>
        <v/>
      </c>
      <c r="Z74" s="38" t="str">
        <f t="shared" si="58"/>
        <v/>
      </c>
      <c r="AA74" s="11" t="str">
        <f t="shared" ref="AA74:AA109" si="78">IF(D74="","",D74)</f>
        <v/>
      </c>
      <c r="AB74" s="11" t="str">
        <f t="shared" ref="AB74:AB109" si="79">IF(E74="","",E74)</f>
        <v/>
      </c>
      <c r="AC74" s="11" t="str">
        <f t="shared" ref="AC74:AC109" si="80">IF(F74="","",F74)</f>
        <v/>
      </c>
      <c r="AD74" s="11" t="str">
        <f t="shared" ref="AD74:AD109" si="81">IF(G74="","",G74)</f>
        <v/>
      </c>
      <c r="AE74" s="39" t="str">
        <f t="shared" ref="AE74:AE109" si="82">IF(H74="","",H74)</f>
        <v/>
      </c>
      <c r="AF74" s="11" t="str">
        <f t="shared" ref="AF74:AF109" si="83">IF(I74="","",I74)</f>
        <v/>
      </c>
      <c r="AG74" s="40" t="str">
        <f t="shared" ref="AG74:AG109" si="84">IF(J74="","",J74)</f>
        <v/>
      </c>
      <c r="AH74" s="41" t="str">
        <f t="shared" ref="AH74:AH109" si="85">IF(K74="","",K74)</f>
        <v/>
      </c>
      <c r="AI74" s="14" t="str">
        <f t="shared" ref="AI74:AI109" si="86">IF(L74="","",L74)</f>
        <v/>
      </c>
      <c r="AJ74" s="36" t="str">
        <f t="shared" si="63"/>
        <v/>
      </c>
      <c r="AK74" s="42" t="str">
        <f t="shared" si="64"/>
        <v/>
      </c>
      <c r="AL74" s="14" t="str">
        <f t="shared" si="65"/>
        <v/>
      </c>
      <c r="AM74" s="36" t="str">
        <f t="shared" si="66"/>
        <v/>
      </c>
      <c r="AN74" s="43" t="str">
        <f t="shared" si="67"/>
        <v/>
      </c>
      <c r="AO74" s="14" t="str">
        <f t="shared" si="68"/>
        <v/>
      </c>
      <c r="AP74" s="44" t="str">
        <f t="shared" si="69"/>
        <v/>
      </c>
      <c r="AQ74" s="37" t="str">
        <f t="shared" si="70"/>
        <v/>
      </c>
      <c r="AR74" s="487"/>
      <c r="AS74" s="45" t="str">
        <f t="shared" si="71"/>
        <v/>
      </c>
      <c r="AT74" s="45" t="str">
        <f t="shared" si="72"/>
        <v/>
      </c>
      <c r="AU74" s="45" t="str">
        <f t="shared" si="73"/>
        <v/>
      </c>
      <c r="AV74" s="67" t="str" cm="1">
        <f t="array" ref="AV74">IF($Z74="","",IF((IFERROR(_xlfn.IFS($AQ74="Devis 1",(IFERROR(VALUE(TRIM(SUBSTITUTE(AH74,CHAR(160),""))),0)),$AQ74="Devis 2",(IFERROR(VALUE(TRIM(SUBSTITUTE(AK74,CHAR(160),""))),0)),$AQ74="Devis 3",(IFERROR(VALUE(TRIM(SUBSTITUTE(AN74,CHAR(160),""))),0))),0))*(IFERROR(VALUE(TRIM(SUBSTITUTE($Z74,CHAR(160),""))),0))=0,"",(IFERROR(_xlfn.IFS($AQ74="Devis 1",(IFERROR(VALUE(TRIM(SUBSTITUTE(AH74,CHAR(160),""))),0)),$AQ74="Devis 2",(IFERROR(VALUE(TRIM(SUBSTITUTE(AK74,CHAR(160),""))),0)),$AQ74="Devis 3",(IFERROR(VALUE(TRIM(SUBSTITUTE(AN74,CHAR(160),""))),0))),0))*(IFERROR(VALUE(TRIM(SUBSTITUTE($Z74,CHAR(160),""))),0))))</f>
        <v/>
      </c>
      <c r="AW74" s="67" t="str" cm="1">
        <f t="array" ref="AW74">IF($Z74="","",IF((IFERROR(_xlfn.IFS(TRIM(SUBSTITUTE($AQ74,CHAR(160),""))="Devis 1", IFERROR(VALUE(TRIM(SUBSTITUTE(AI74,CHAR(160),""))),0),TRIM(SUBSTITUTE($AQ74,CHAR(160),""))="Devis 2", IFERROR(VALUE(TRIM(SUBSTITUTE(AL74,CHAR(160),""))),0),TRIM(SUBSTITUTE($AQ74,CHAR(160),""))="Devis 3", IFERROR(VALUE(TRIM(SUBSTITUTE(AO74,CHAR(160),""))),0)),0) * IFERROR(VALUE(TRIM(SUBSTITUTE($Z74,CHAR(160),""))),0)) = 0,IF(AV74&lt;&gt;"",0,""),(IFERROR(_xlfn.IFS(TRIM(SUBSTITUTE($AQ74,CHAR(160),""))="Devis 1", IFERROR(VALUE(TRIM(SUBSTITUTE(AI74,CHAR(160),""))),0),TRIM(SUBSTITUTE($AQ74,CHAR(160),""))="Devis 2", IFERROR(VALUE(TRIM(SUBSTITUTE(AL74,CHAR(160),""))),0),TRIM(SUBSTITUTE($AQ74,CHAR(160),""))="Devis 3", IFERROR(VALUE(TRIM(SUBSTITUTE(AO74,CHAR(160),""))),0)),0) * IFERROR(VALUE(TRIM(SUBSTITUTE($Z74,CHAR(160),""))),0))))</f>
        <v/>
      </c>
      <c r="AX74" s="67" t="str" cm="1">
        <f t="array" ref="AX74">IF($Z74="","",IF(IFERROR(_xlfn.IFS($AQ74="Devis 1",IFERROR(VALUE(TRIM(SUBSTITUTE(AJ74,CHAR(160),""))),0),$AQ74="Devis 2",IFERROR(VALUE(TRIM(SUBSTITUTE(AM74,CHAR(160),""))),0),$AQ74="Devis 3",IFERROR(VALUE(TRIM(SUBSTITUTE(AP74,CHAR(160),""))),0)),0)*IFERROR(VALUE(TRIM(SUBSTITUTE($Z74,CHAR(160),""))),0)=0,"",IFERROR(_xlfn.IFS($AQ74="Devis 1",IFERROR(VALUE(TRIM(SUBSTITUTE(AJ74,CHAR(160),""))),0),$AQ74="Devis 2",IFERROR(VALUE(TRIM(SUBSTITUTE(AM74,CHAR(160),""))),0),$AQ74="Devis 3",IFERROR(VALUE(TRIM(SUBSTITUTE(AP74,CHAR(160),""))),0)),0)*IFERROR(VALUE(TRIM(SUBSTITUTE($Z74,CHAR(160),""))),0)))</f>
        <v/>
      </c>
      <c r="AY74" s="488"/>
      <c r="AZ74" s="10" t="str" cm="1">
        <f t="array" ref="AZ74">IF(OR(AX74="",AU74="",AV74="",AS74="",AW74="",AT74=""),"",_xlfn.IFS((IFERROR(VALUE(TRIM(SUBSTITUTE(AX74,CHAR(160),""))),0))&gt;(IFERROR(VALUE(TRIM(SUBSTITUTE(AU74,CHAR(160),""))),0)),"KO : Le montant retenu TTC est supérieur au montant raisonnable TTC. Merci de revoir la ligne de dépense ou plafonner son montant.",(IFERROR(VALUE(TRIM(SUBSTITUTE(AV74,CHAR(160),""))),0))&gt;(IFERROR(VALUE(TRIM(SUBSTITUTE(AS74,CHAR(160),""))),0)),"Attention : Le montant retenu HT est supérieur au montant HT raisonnable. Merci de revoir la ligne de dépense, plafonner son montant, ou justifier la reventillation HT / TVA.",(IFERROR(VALUE(TRIM(SUBSTITUTE(AW74,CHAR(160),""))),0))&gt;(IFERROR(VALUE(TRIM(SUBSTITUTE(AT74,CHAR(160),""))),0)),"Attention : Le montant TVA retenu est supérieur au montant TVA raisonnable. Merci de revoir la ligne de dépense, plafonner son montant, ou justifier la reventillation HT / TVA.",(IFERROR(VALUE(TRIM(SUBSTITUTE(AX74,CHAR(160),""))),0))=0,"",(IFERROR(VALUE(TRIM(SUBSTITUTE(AU74,CHAR(160),""))),0))=(IFERROR(VALUE(TRIM(SUBSTITUTE(AX74,CHAR(160),""))),0)),"OK",(IFERROR(VALUE(TRIM(SUBSTITUTE(AU74,CHAR(160),""))),0))&gt;(IFERROR(VALUE(TRIM(SUBSTITUTE(AX74,CHAR(160),""))),0))," OK : Montant instruit inférieur au montant raisonnable.",TRUE,""))</f>
        <v/>
      </c>
      <c r="BA74" s="160" t="str" cm="1">
        <f t="array" ref="BA74">IF(OR(AX74="",W74="",AV74="",U74="",AW74="",V74=""),"",_xlfn.IFS((IFERROR(VALUE(TRIM(SUBSTITUTE(AX74,CHAR(160),""))),0))&gt;(IFERROR(VALUE(TRIM(SUBSTITUTE(W74,CHAR(160),""))),0)),"KO : Le montant retenu TTC est supérieur au montant présenté TTC. Merci de revoir la ligne de dépense ou plafonner son montant.",(IFERROR(VALUE(TRIM(SUBSTITUTE(AV74,CHAR(160),""))),0))&gt;(IFERROR(VALUE(TRIM(SUBSTITUTE(U74,CHAR(160),""))),0)),"Attention : Le montant retenu HT est supérieur au montant HT présenté. Merci de revoir la ligne de dépense,plafonner son montant,ou justifier la reventillation HT/TVA.",(IFERROR(VALUE(TRIM(SUBSTITUTE(AW74,CHAR(160),""))),0))&gt;(IFERROR(VALUE(TRIM(SUBSTITUTE(V74,CHAR(160),""))),0)),"Attention : Le montant TVA retenu est supérieur au montant TVA présenté. Merci de revoir la ligne de dépense,plafonner son montant,ou justifier la reventillation HT/TVA.",(IFERROR(VALUE(TRIM(SUBSTITUTE(AX74,CHAR(160),""))),0))=0,"Attention : montant présenté entièrement écarté",(IFERROR(VALUE(TRIM(SUBSTITUTE(W74,CHAR(160),""))),0))=0,"",(IFERROR(VALUE(TRIM(SUBSTITUTE(AX74,CHAR(160),""))),0))=(IFERROR(VALUE(TRIM(SUBSTITUTE(W74,CHAR(160),""))),0)),"OK",(IFERROR(VALUE(TRIM(SUBSTITUTE(AX74,CHAR(160),""))),0))&lt;(IFERROR(VALUE(TRIM(SUBSTITUTE(W74,CHAR(160),""))),0)),"Attention : montant présenté partiellement écarté",TRUE,""))</f>
        <v/>
      </c>
      <c r="BB74" s="45" t="str">
        <f t="shared" si="74"/>
        <v/>
      </c>
      <c r="BC74" s="45" t="str">
        <f t="shared" si="75"/>
        <v/>
      </c>
      <c r="BD74" s="15" t="str">
        <f t="shared" si="76"/>
        <v/>
      </c>
    </row>
    <row r="75" spans="1:56" ht="15" customHeight="1">
      <c r="A75" s="64">
        <v>66</v>
      </c>
      <c r="B75" s="4"/>
      <c r="C75" s="8"/>
      <c r="D75" s="4"/>
      <c r="E75" s="4"/>
      <c r="F75" s="4"/>
      <c r="G75" s="4"/>
      <c r="H75" s="12"/>
      <c r="I75" s="4"/>
      <c r="J75" s="111"/>
      <c r="K75" s="117"/>
      <c r="L75" s="5"/>
      <c r="M75" s="36" t="str">
        <f t="shared" si="59"/>
        <v/>
      </c>
      <c r="N75" s="6"/>
      <c r="O75" s="5"/>
      <c r="P75" s="36" t="str">
        <f t="shared" si="60"/>
        <v/>
      </c>
      <c r="Q75" s="7"/>
      <c r="R75" s="5"/>
      <c r="S75" s="118" t="str">
        <f t="shared" si="61"/>
        <v/>
      </c>
      <c r="T75" s="127"/>
      <c r="U75" s="126" t="str" cm="1">
        <f t="array" ref="U75">IF((_xlfn.IFS(TRIM(SUBSTITUTE(T75,CHAR(160),""))="Devis 1",IFERROR(VALUE(TRIM(SUBSTITUTE(K75,CHAR(160),""))),0),TRIM(SUBSTITUTE(T75,CHAR(160),""))="Devis 2",IFERROR(VALUE(TRIM(SUBSTITUTE(N75,CHAR(160),""))),0),TRIM(SUBSTITUTE(T75,CHAR(160),""))="Devis 3",IFERROR(VALUE(TRIM(SUBSTITUTE(Q75,CHAR(160),""))),0),TRUE,0)*IFERROR(VALUE(TRIM(SUBSTITUTE(C75,CHAR(160),""))),0))=0,"",_xlfn.IFS(TRIM(SUBSTITUTE(T75,CHAR(160),""))="Devis 1",IFERROR(VALUE(TRIM(SUBSTITUTE(K75,CHAR(160),""))),0),TRIM(SUBSTITUTE(T75,CHAR(160),""))="Devis 2",IFERROR(VALUE(TRIM(SUBSTITUTE(N75,CHAR(160),""))),0),TRIM(SUBSTITUTE(T75,CHAR(160),""))="Devis 3",IFERROR(VALUE(TRIM(SUBSTITUTE(Q75,CHAR(160),""))),0),TRUE,0)*IFERROR(VALUE(TRIM(SUBSTITUTE(C75,CHAR(160),""))),0))</f>
        <v/>
      </c>
      <c r="V75" s="66" t="str" cm="1">
        <f t="array" ref="V75">IF(_xlfn.IFS(TRIM(SUBSTITUTE(T75,CHAR(160),""))="Devis 1",IFERROR(VALUE(TRIM(SUBSTITUTE(L75,CHAR(160),""))),0),TRIM(SUBSTITUTE(T75,CHAR(160),""))="Devis 2",IFERROR(VALUE(TRIM(SUBSTITUTE(O75,CHAR(160),""))),0),TRIM(SUBSTITUTE(T75,CHAR(160),""))="Devis 3",IFERROR(VALUE(TRIM(SUBSTITUTE(R75,CHAR(160),""))),0),TRUE,0)*IFERROR(VALUE(TRIM(SUBSTITUTE(C75,CHAR(160),""))),0)=0,IF(U75&lt;&gt;"",0,""),_xlfn.IFS(TRIM(SUBSTITUTE(T75,CHAR(160),""))="Devis 1",IFERROR(VALUE(TRIM(SUBSTITUTE(L75,CHAR(160),""))),0),TRIM(SUBSTITUTE(T75,CHAR(160),""))="Devis 2",IFERROR(VALUE(TRIM(SUBSTITUTE(O75,CHAR(160),""))),0),TRIM(SUBSTITUTE(T75,CHAR(160),""))="Devis 3",IFERROR(VALUE(TRIM(SUBSTITUTE(R75,CHAR(160),""))),0),TRUE,0)*IFERROR(VALUE(TRIM(SUBSTITUTE(C75,CHAR(160),""))),0))</f>
        <v/>
      </c>
      <c r="W75" s="129" t="str">
        <f t="shared" si="62"/>
        <v/>
      </c>
      <c r="X75" s="130"/>
      <c r="Y75" s="37" t="str">
        <f t="shared" si="77"/>
        <v/>
      </c>
      <c r="Z75" s="38" t="str">
        <f t="shared" ref="Z75:Z109" si="87">IF(C75="","",C75)</f>
        <v/>
      </c>
      <c r="AA75" s="11" t="str">
        <f t="shared" si="78"/>
        <v/>
      </c>
      <c r="AB75" s="11" t="str">
        <f t="shared" si="79"/>
        <v/>
      </c>
      <c r="AC75" s="11" t="str">
        <f t="shared" si="80"/>
        <v/>
      </c>
      <c r="AD75" s="11" t="str">
        <f t="shared" si="81"/>
        <v/>
      </c>
      <c r="AE75" s="39" t="str">
        <f t="shared" si="82"/>
        <v/>
      </c>
      <c r="AF75" s="11" t="str">
        <f t="shared" si="83"/>
        <v/>
      </c>
      <c r="AG75" s="40" t="str">
        <f t="shared" si="84"/>
        <v/>
      </c>
      <c r="AH75" s="41" t="str">
        <f t="shared" si="85"/>
        <v/>
      </c>
      <c r="AI75" s="14" t="str">
        <f t="shared" si="86"/>
        <v/>
      </c>
      <c r="AJ75" s="36" t="str">
        <f t="shared" si="63"/>
        <v/>
      </c>
      <c r="AK75" s="42" t="str">
        <f t="shared" si="64"/>
        <v/>
      </c>
      <c r="AL75" s="14" t="str">
        <f t="shared" si="65"/>
        <v/>
      </c>
      <c r="AM75" s="36" t="str">
        <f t="shared" si="66"/>
        <v/>
      </c>
      <c r="AN75" s="43" t="str">
        <f t="shared" si="67"/>
        <v/>
      </c>
      <c r="AO75" s="14" t="str">
        <f t="shared" si="68"/>
        <v/>
      </c>
      <c r="AP75" s="44" t="str">
        <f t="shared" si="69"/>
        <v/>
      </c>
      <c r="AQ75" s="37" t="str">
        <f t="shared" si="70"/>
        <v/>
      </c>
      <c r="AR75" s="487"/>
      <c r="AS75" s="45" t="str">
        <f t="shared" si="71"/>
        <v/>
      </c>
      <c r="AT75" s="45" t="str">
        <f t="shared" si="72"/>
        <v/>
      </c>
      <c r="AU75" s="45" t="str">
        <f t="shared" si="73"/>
        <v/>
      </c>
      <c r="AV75" s="67" t="str" cm="1">
        <f t="array" ref="AV75">IF($Z75="","",IF((IFERROR(_xlfn.IFS($AQ75="Devis 1",(IFERROR(VALUE(TRIM(SUBSTITUTE(AH75,CHAR(160),""))),0)),$AQ75="Devis 2",(IFERROR(VALUE(TRIM(SUBSTITUTE(AK75,CHAR(160),""))),0)),$AQ75="Devis 3",(IFERROR(VALUE(TRIM(SUBSTITUTE(AN75,CHAR(160),""))),0))),0))*(IFERROR(VALUE(TRIM(SUBSTITUTE($Z75,CHAR(160),""))),0))=0,"",(IFERROR(_xlfn.IFS($AQ75="Devis 1",(IFERROR(VALUE(TRIM(SUBSTITUTE(AH75,CHAR(160),""))),0)),$AQ75="Devis 2",(IFERROR(VALUE(TRIM(SUBSTITUTE(AK75,CHAR(160),""))),0)),$AQ75="Devis 3",(IFERROR(VALUE(TRIM(SUBSTITUTE(AN75,CHAR(160),""))),0))),0))*(IFERROR(VALUE(TRIM(SUBSTITUTE($Z75,CHAR(160),""))),0))))</f>
        <v/>
      </c>
      <c r="AW75" s="67" t="str" cm="1">
        <f t="array" ref="AW75">IF($Z75="","",IF((IFERROR(_xlfn.IFS(TRIM(SUBSTITUTE($AQ75,CHAR(160),""))="Devis 1", IFERROR(VALUE(TRIM(SUBSTITUTE(AI75,CHAR(160),""))),0),TRIM(SUBSTITUTE($AQ75,CHAR(160),""))="Devis 2", IFERROR(VALUE(TRIM(SUBSTITUTE(AL75,CHAR(160),""))),0),TRIM(SUBSTITUTE($AQ75,CHAR(160),""))="Devis 3", IFERROR(VALUE(TRIM(SUBSTITUTE(AO75,CHAR(160),""))),0)),0) * IFERROR(VALUE(TRIM(SUBSTITUTE($Z75,CHAR(160),""))),0)) = 0,IF(AV75&lt;&gt;"",0,""),(IFERROR(_xlfn.IFS(TRIM(SUBSTITUTE($AQ75,CHAR(160),""))="Devis 1", IFERROR(VALUE(TRIM(SUBSTITUTE(AI75,CHAR(160),""))),0),TRIM(SUBSTITUTE($AQ75,CHAR(160),""))="Devis 2", IFERROR(VALUE(TRIM(SUBSTITUTE(AL75,CHAR(160),""))),0),TRIM(SUBSTITUTE($AQ75,CHAR(160),""))="Devis 3", IFERROR(VALUE(TRIM(SUBSTITUTE(AO75,CHAR(160),""))),0)),0) * IFERROR(VALUE(TRIM(SUBSTITUTE($Z75,CHAR(160),""))),0))))</f>
        <v/>
      </c>
      <c r="AX75" s="67" t="str" cm="1">
        <f t="array" ref="AX75">IF($Z75="","",IF(IFERROR(_xlfn.IFS($AQ75="Devis 1",IFERROR(VALUE(TRIM(SUBSTITUTE(AJ75,CHAR(160),""))),0),$AQ75="Devis 2",IFERROR(VALUE(TRIM(SUBSTITUTE(AM75,CHAR(160),""))),0),$AQ75="Devis 3",IFERROR(VALUE(TRIM(SUBSTITUTE(AP75,CHAR(160),""))),0)),0)*IFERROR(VALUE(TRIM(SUBSTITUTE($Z75,CHAR(160),""))),0)=0,"",IFERROR(_xlfn.IFS($AQ75="Devis 1",IFERROR(VALUE(TRIM(SUBSTITUTE(AJ75,CHAR(160),""))),0),$AQ75="Devis 2",IFERROR(VALUE(TRIM(SUBSTITUTE(AM75,CHAR(160),""))),0),$AQ75="Devis 3",IFERROR(VALUE(TRIM(SUBSTITUTE(AP75,CHAR(160),""))),0)),0)*IFERROR(VALUE(TRIM(SUBSTITUTE($Z75,CHAR(160),""))),0)))</f>
        <v/>
      </c>
      <c r="AY75" s="488"/>
      <c r="AZ75" s="10" t="str" cm="1">
        <f t="array" ref="AZ75">IF(OR(AX75="",AU75="",AV75="",AS75="",AW75="",AT75=""),"",_xlfn.IFS((IFERROR(VALUE(TRIM(SUBSTITUTE(AX75,CHAR(160),""))),0))&gt;(IFERROR(VALUE(TRIM(SUBSTITUTE(AU75,CHAR(160),""))),0)),"KO : Le montant retenu TTC est supérieur au montant raisonnable TTC. Merci de revoir la ligne de dépense ou plafonner son montant.",(IFERROR(VALUE(TRIM(SUBSTITUTE(AV75,CHAR(160),""))),0))&gt;(IFERROR(VALUE(TRIM(SUBSTITUTE(AS75,CHAR(160),""))),0)),"Attention : Le montant retenu HT est supérieur au montant HT raisonnable. Merci de revoir la ligne de dépense, plafonner son montant, ou justifier la reventillation HT / TVA.",(IFERROR(VALUE(TRIM(SUBSTITUTE(AW75,CHAR(160),""))),0))&gt;(IFERROR(VALUE(TRIM(SUBSTITUTE(AT75,CHAR(160),""))),0)),"Attention : Le montant TVA retenu est supérieur au montant TVA raisonnable. Merci de revoir la ligne de dépense, plafonner son montant, ou justifier la reventillation HT / TVA.",(IFERROR(VALUE(TRIM(SUBSTITUTE(AX75,CHAR(160),""))),0))=0,"",(IFERROR(VALUE(TRIM(SUBSTITUTE(AU75,CHAR(160),""))),0))=(IFERROR(VALUE(TRIM(SUBSTITUTE(AX75,CHAR(160),""))),0)),"OK",(IFERROR(VALUE(TRIM(SUBSTITUTE(AU75,CHAR(160),""))),0))&gt;(IFERROR(VALUE(TRIM(SUBSTITUTE(AX75,CHAR(160),""))),0))," OK : Montant instruit inférieur au montant raisonnable.",TRUE,""))</f>
        <v/>
      </c>
      <c r="BA75" s="160" t="str" cm="1">
        <f t="array" ref="BA75">IF(OR(AX75="",W75="",AV75="",U75="",AW75="",V75=""),"",_xlfn.IFS((IFERROR(VALUE(TRIM(SUBSTITUTE(AX75,CHAR(160),""))),0))&gt;(IFERROR(VALUE(TRIM(SUBSTITUTE(W75,CHAR(160),""))),0)),"KO : Le montant retenu TTC est supérieur au montant présenté TTC. Merci de revoir la ligne de dépense ou plafonner son montant.",(IFERROR(VALUE(TRIM(SUBSTITUTE(AV75,CHAR(160),""))),0))&gt;(IFERROR(VALUE(TRIM(SUBSTITUTE(U75,CHAR(160),""))),0)),"Attention : Le montant retenu HT est supérieur au montant HT présenté. Merci de revoir la ligne de dépense,plafonner son montant,ou justifier la reventillation HT/TVA.",(IFERROR(VALUE(TRIM(SUBSTITUTE(AW75,CHAR(160),""))),0))&gt;(IFERROR(VALUE(TRIM(SUBSTITUTE(V75,CHAR(160),""))),0)),"Attention : Le montant TVA retenu est supérieur au montant TVA présenté. Merci de revoir la ligne de dépense,plafonner son montant,ou justifier la reventillation HT/TVA.",(IFERROR(VALUE(TRIM(SUBSTITUTE(AX75,CHAR(160),""))),0))=0,"Attention : montant présenté entièrement écarté",(IFERROR(VALUE(TRIM(SUBSTITUTE(W75,CHAR(160),""))),0))=0,"",(IFERROR(VALUE(TRIM(SUBSTITUTE(AX75,CHAR(160),""))),0))=(IFERROR(VALUE(TRIM(SUBSTITUTE(W75,CHAR(160),""))),0)),"OK",(IFERROR(VALUE(TRIM(SUBSTITUTE(AX75,CHAR(160),""))),0))&lt;(IFERROR(VALUE(TRIM(SUBSTITUTE(W75,CHAR(160),""))),0)),"Attention : montant présenté partiellement écarté",TRUE,""))</f>
        <v/>
      </c>
      <c r="BB75" s="45" t="str">
        <f t="shared" si="74"/>
        <v/>
      </c>
      <c r="BC75" s="45" t="str">
        <f t="shared" si="75"/>
        <v/>
      </c>
      <c r="BD75" s="15" t="str">
        <f t="shared" si="76"/>
        <v/>
      </c>
    </row>
    <row r="76" spans="1:56" ht="15" customHeight="1">
      <c r="A76" s="64">
        <v>67</v>
      </c>
      <c r="B76" s="4"/>
      <c r="C76" s="8"/>
      <c r="D76" s="4"/>
      <c r="E76" s="4"/>
      <c r="F76" s="4"/>
      <c r="G76" s="4"/>
      <c r="H76" s="12"/>
      <c r="I76" s="4"/>
      <c r="J76" s="111"/>
      <c r="K76" s="117"/>
      <c r="L76" s="5"/>
      <c r="M76" s="36" t="str">
        <f t="shared" si="59"/>
        <v/>
      </c>
      <c r="N76" s="6"/>
      <c r="O76" s="5"/>
      <c r="P76" s="36" t="str">
        <f t="shared" si="60"/>
        <v/>
      </c>
      <c r="Q76" s="7"/>
      <c r="R76" s="5"/>
      <c r="S76" s="118" t="str">
        <f t="shared" si="61"/>
        <v/>
      </c>
      <c r="T76" s="127"/>
      <c r="U76" s="126" t="str" cm="1">
        <f t="array" ref="U76">IF((_xlfn.IFS(TRIM(SUBSTITUTE(T76,CHAR(160),""))="Devis 1",IFERROR(VALUE(TRIM(SUBSTITUTE(K76,CHAR(160),""))),0),TRIM(SUBSTITUTE(T76,CHAR(160),""))="Devis 2",IFERROR(VALUE(TRIM(SUBSTITUTE(N76,CHAR(160),""))),0),TRIM(SUBSTITUTE(T76,CHAR(160),""))="Devis 3",IFERROR(VALUE(TRIM(SUBSTITUTE(Q76,CHAR(160),""))),0),TRUE,0)*IFERROR(VALUE(TRIM(SUBSTITUTE(C76,CHAR(160),""))),0))=0,"",_xlfn.IFS(TRIM(SUBSTITUTE(T76,CHAR(160),""))="Devis 1",IFERROR(VALUE(TRIM(SUBSTITUTE(K76,CHAR(160),""))),0),TRIM(SUBSTITUTE(T76,CHAR(160),""))="Devis 2",IFERROR(VALUE(TRIM(SUBSTITUTE(N76,CHAR(160),""))),0),TRIM(SUBSTITUTE(T76,CHAR(160),""))="Devis 3",IFERROR(VALUE(TRIM(SUBSTITUTE(Q76,CHAR(160),""))),0),TRUE,0)*IFERROR(VALUE(TRIM(SUBSTITUTE(C76,CHAR(160),""))),0))</f>
        <v/>
      </c>
      <c r="V76" s="66" t="str" cm="1">
        <f t="array" ref="V76">IF(_xlfn.IFS(TRIM(SUBSTITUTE(T76,CHAR(160),""))="Devis 1",IFERROR(VALUE(TRIM(SUBSTITUTE(L76,CHAR(160),""))),0),TRIM(SUBSTITUTE(T76,CHAR(160),""))="Devis 2",IFERROR(VALUE(TRIM(SUBSTITUTE(O76,CHAR(160),""))),0),TRIM(SUBSTITUTE(T76,CHAR(160),""))="Devis 3",IFERROR(VALUE(TRIM(SUBSTITUTE(R76,CHAR(160),""))),0),TRUE,0)*IFERROR(VALUE(TRIM(SUBSTITUTE(C76,CHAR(160),""))),0)=0,IF(U76&lt;&gt;"",0,""),_xlfn.IFS(TRIM(SUBSTITUTE(T76,CHAR(160),""))="Devis 1",IFERROR(VALUE(TRIM(SUBSTITUTE(L76,CHAR(160),""))),0),TRIM(SUBSTITUTE(T76,CHAR(160),""))="Devis 2",IFERROR(VALUE(TRIM(SUBSTITUTE(O76,CHAR(160),""))),0),TRIM(SUBSTITUTE(T76,CHAR(160),""))="Devis 3",IFERROR(VALUE(TRIM(SUBSTITUTE(R76,CHAR(160),""))),0),TRUE,0)*IFERROR(VALUE(TRIM(SUBSTITUTE(C76,CHAR(160),""))),0))</f>
        <v/>
      </c>
      <c r="W76" s="129" t="str">
        <f t="shared" si="62"/>
        <v/>
      </c>
      <c r="X76" s="130"/>
      <c r="Y76" s="37" t="str">
        <f t="shared" si="77"/>
        <v/>
      </c>
      <c r="Z76" s="38" t="str">
        <f t="shared" si="87"/>
        <v/>
      </c>
      <c r="AA76" s="11" t="str">
        <f t="shared" si="78"/>
        <v/>
      </c>
      <c r="AB76" s="11" t="str">
        <f t="shared" si="79"/>
        <v/>
      </c>
      <c r="AC76" s="11" t="str">
        <f t="shared" si="80"/>
        <v/>
      </c>
      <c r="AD76" s="11" t="str">
        <f t="shared" si="81"/>
        <v/>
      </c>
      <c r="AE76" s="39" t="str">
        <f t="shared" si="82"/>
        <v/>
      </c>
      <c r="AF76" s="11" t="str">
        <f t="shared" si="83"/>
        <v/>
      </c>
      <c r="AG76" s="40" t="str">
        <f t="shared" si="84"/>
        <v/>
      </c>
      <c r="AH76" s="41" t="str">
        <f t="shared" si="85"/>
        <v/>
      </c>
      <c r="AI76" s="14" t="str">
        <f t="shared" si="86"/>
        <v/>
      </c>
      <c r="AJ76" s="36" t="str">
        <f t="shared" si="63"/>
        <v/>
      </c>
      <c r="AK76" s="42" t="str">
        <f t="shared" si="64"/>
        <v/>
      </c>
      <c r="AL76" s="14" t="str">
        <f t="shared" si="65"/>
        <v/>
      </c>
      <c r="AM76" s="36" t="str">
        <f t="shared" si="66"/>
        <v/>
      </c>
      <c r="AN76" s="43" t="str">
        <f t="shared" si="67"/>
        <v/>
      </c>
      <c r="AO76" s="14" t="str">
        <f t="shared" si="68"/>
        <v/>
      </c>
      <c r="AP76" s="44" t="str">
        <f t="shared" si="69"/>
        <v/>
      </c>
      <c r="AQ76" s="37" t="str">
        <f t="shared" si="70"/>
        <v/>
      </c>
      <c r="AR76" s="487"/>
      <c r="AS76" s="45" t="str">
        <f t="shared" si="71"/>
        <v/>
      </c>
      <c r="AT76" s="45" t="str">
        <f t="shared" si="72"/>
        <v/>
      </c>
      <c r="AU76" s="45" t="str">
        <f t="shared" si="73"/>
        <v/>
      </c>
      <c r="AV76" s="67" t="str" cm="1">
        <f t="array" ref="AV76">IF($Z76="","",IF((IFERROR(_xlfn.IFS($AQ76="Devis 1",(IFERROR(VALUE(TRIM(SUBSTITUTE(AH76,CHAR(160),""))),0)),$AQ76="Devis 2",(IFERROR(VALUE(TRIM(SUBSTITUTE(AK76,CHAR(160),""))),0)),$AQ76="Devis 3",(IFERROR(VALUE(TRIM(SUBSTITUTE(AN76,CHAR(160),""))),0))),0))*(IFERROR(VALUE(TRIM(SUBSTITUTE($Z76,CHAR(160),""))),0))=0,"",(IFERROR(_xlfn.IFS($AQ76="Devis 1",(IFERROR(VALUE(TRIM(SUBSTITUTE(AH76,CHAR(160),""))),0)),$AQ76="Devis 2",(IFERROR(VALUE(TRIM(SUBSTITUTE(AK76,CHAR(160),""))),0)),$AQ76="Devis 3",(IFERROR(VALUE(TRIM(SUBSTITUTE(AN76,CHAR(160),""))),0))),0))*(IFERROR(VALUE(TRIM(SUBSTITUTE($Z76,CHAR(160),""))),0))))</f>
        <v/>
      </c>
      <c r="AW76" s="67" t="str" cm="1">
        <f t="array" ref="AW76">IF($Z76="","",IF((IFERROR(_xlfn.IFS(TRIM(SUBSTITUTE($AQ76,CHAR(160),""))="Devis 1", IFERROR(VALUE(TRIM(SUBSTITUTE(AI76,CHAR(160),""))),0),TRIM(SUBSTITUTE($AQ76,CHAR(160),""))="Devis 2", IFERROR(VALUE(TRIM(SUBSTITUTE(AL76,CHAR(160),""))),0),TRIM(SUBSTITUTE($AQ76,CHAR(160),""))="Devis 3", IFERROR(VALUE(TRIM(SUBSTITUTE(AO76,CHAR(160),""))),0)),0) * IFERROR(VALUE(TRIM(SUBSTITUTE($Z76,CHAR(160),""))),0)) = 0,IF(AV76&lt;&gt;"",0,""),(IFERROR(_xlfn.IFS(TRIM(SUBSTITUTE($AQ76,CHAR(160),""))="Devis 1", IFERROR(VALUE(TRIM(SUBSTITUTE(AI76,CHAR(160),""))),0),TRIM(SUBSTITUTE($AQ76,CHAR(160),""))="Devis 2", IFERROR(VALUE(TRIM(SUBSTITUTE(AL76,CHAR(160),""))),0),TRIM(SUBSTITUTE($AQ76,CHAR(160),""))="Devis 3", IFERROR(VALUE(TRIM(SUBSTITUTE(AO76,CHAR(160),""))),0)),0) * IFERROR(VALUE(TRIM(SUBSTITUTE($Z76,CHAR(160),""))),0))))</f>
        <v/>
      </c>
      <c r="AX76" s="67" t="str" cm="1">
        <f t="array" ref="AX76">IF($Z76="","",IF(IFERROR(_xlfn.IFS($AQ76="Devis 1",IFERROR(VALUE(TRIM(SUBSTITUTE(AJ76,CHAR(160),""))),0),$AQ76="Devis 2",IFERROR(VALUE(TRIM(SUBSTITUTE(AM76,CHAR(160),""))),0),$AQ76="Devis 3",IFERROR(VALUE(TRIM(SUBSTITUTE(AP76,CHAR(160),""))),0)),0)*IFERROR(VALUE(TRIM(SUBSTITUTE($Z76,CHAR(160),""))),0)=0,"",IFERROR(_xlfn.IFS($AQ76="Devis 1",IFERROR(VALUE(TRIM(SUBSTITUTE(AJ76,CHAR(160),""))),0),$AQ76="Devis 2",IFERROR(VALUE(TRIM(SUBSTITUTE(AM76,CHAR(160),""))),0),$AQ76="Devis 3",IFERROR(VALUE(TRIM(SUBSTITUTE(AP76,CHAR(160),""))),0)),0)*IFERROR(VALUE(TRIM(SUBSTITUTE($Z76,CHAR(160),""))),0)))</f>
        <v/>
      </c>
      <c r="AY76" s="488"/>
      <c r="AZ76" s="10" t="str" cm="1">
        <f t="array" ref="AZ76">IF(OR(AX76="",AU76="",AV76="",AS76="",AW76="",AT76=""),"",_xlfn.IFS((IFERROR(VALUE(TRIM(SUBSTITUTE(AX76,CHAR(160),""))),0))&gt;(IFERROR(VALUE(TRIM(SUBSTITUTE(AU76,CHAR(160),""))),0)),"KO : Le montant retenu TTC est supérieur au montant raisonnable TTC. Merci de revoir la ligne de dépense ou plafonner son montant.",(IFERROR(VALUE(TRIM(SUBSTITUTE(AV76,CHAR(160),""))),0))&gt;(IFERROR(VALUE(TRIM(SUBSTITUTE(AS76,CHAR(160),""))),0)),"Attention : Le montant retenu HT est supérieur au montant HT raisonnable. Merci de revoir la ligne de dépense, plafonner son montant, ou justifier la reventillation HT / TVA.",(IFERROR(VALUE(TRIM(SUBSTITUTE(AW76,CHAR(160),""))),0))&gt;(IFERROR(VALUE(TRIM(SUBSTITUTE(AT76,CHAR(160),""))),0)),"Attention : Le montant TVA retenu est supérieur au montant TVA raisonnable. Merci de revoir la ligne de dépense, plafonner son montant, ou justifier la reventillation HT / TVA.",(IFERROR(VALUE(TRIM(SUBSTITUTE(AX76,CHAR(160),""))),0))=0,"",(IFERROR(VALUE(TRIM(SUBSTITUTE(AU76,CHAR(160),""))),0))=(IFERROR(VALUE(TRIM(SUBSTITUTE(AX76,CHAR(160),""))),0)),"OK",(IFERROR(VALUE(TRIM(SUBSTITUTE(AU76,CHAR(160),""))),0))&gt;(IFERROR(VALUE(TRIM(SUBSTITUTE(AX76,CHAR(160),""))),0))," OK : Montant instruit inférieur au montant raisonnable.",TRUE,""))</f>
        <v/>
      </c>
      <c r="BA76" s="160" t="str" cm="1">
        <f t="array" ref="BA76">IF(OR(AX76="",W76="",AV76="",U76="",AW76="",V76=""),"",_xlfn.IFS((IFERROR(VALUE(TRIM(SUBSTITUTE(AX76,CHAR(160),""))),0))&gt;(IFERROR(VALUE(TRIM(SUBSTITUTE(W76,CHAR(160),""))),0)),"KO : Le montant retenu TTC est supérieur au montant présenté TTC. Merci de revoir la ligne de dépense ou plafonner son montant.",(IFERROR(VALUE(TRIM(SUBSTITUTE(AV76,CHAR(160),""))),0))&gt;(IFERROR(VALUE(TRIM(SUBSTITUTE(U76,CHAR(160),""))),0)),"Attention : Le montant retenu HT est supérieur au montant HT présenté. Merci de revoir la ligne de dépense,plafonner son montant,ou justifier la reventillation HT/TVA.",(IFERROR(VALUE(TRIM(SUBSTITUTE(AW76,CHAR(160),""))),0))&gt;(IFERROR(VALUE(TRIM(SUBSTITUTE(V76,CHAR(160),""))),0)),"Attention : Le montant TVA retenu est supérieur au montant TVA présenté. Merci de revoir la ligne de dépense,plafonner son montant,ou justifier la reventillation HT/TVA.",(IFERROR(VALUE(TRIM(SUBSTITUTE(AX76,CHAR(160),""))),0))=0,"Attention : montant présenté entièrement écarté",(IFERROR(VALUE(TRIM(SUBSTITUTE(W76,CHAR(160),""))),0))=0,"",(IFERROR(VALUE(TRIM(SUBSTITUTE(AX76,CHAR(160),""))),0))=(IFERROR(VALUE(TRIM(SUBSTITUTE(W76,CHAR(160),""))),0)),"OK",(IFERROR(VALUE(TRIM(SUBSTITUTE(AX76,CHAR(160),""))),0))&lt;(IFERROR(VALUE(TRIM(SUBSTITUTE(W76,CHAR(160),""))),0)),"Attention : montant présenté partiellement écarté",TRUE,""))</f>
        <v/>
      </c>
      <c r="BB76" s="45" t="str">
        <f t="shared" si="74"/>
        <v/>
      </c>
      <c r="BC76" s="45" t="str">
        <f t="shared" si="75"/>
        <v/>
      </c>
      <c r="BD76" s="15" t="str">
        <f t="shared" si="76"/>
        <v/>
      </c>
    </row>
    <row r="77" spans="1:56" ht="15" customHeight="1">
      <c r="A77" s="64">
        <v>68</v>
      </c>
      <c r="B77" s="4"/>
      <c r="C77" s="8"/>
      <c r="D77" s="4"/>
      <c r="E77" s="4"/>
      <c r="F77" s="4"/>
      <c r="G77" s="4"/>
      <c r="H77" s="12"/>
      <c r="I77" s="4"/>
      <c r="J77" s="111"/>
      <c r="K77" s="117"/>
      <c r="L77" s="5"/>
      <c r="M77" s="36" t="str">
        <f t="shared" si="59"/>
        <v/>
      </c>
      <c r="N77" s="6"/>
      <c r="O77" s="5"/>
      <c r="P77" s="36" t="str">
        <f t="shared" si="60"/>
        <v/>
      </c>
      <c r="Q77" s="7"/>
      <c r="R77" s="5"/>
      <c r="S77" s="118" t="str">
        <f t="shared" si="61"/>
        <v/>
      </c>
      <c r="T77" s="127"/>
      <c r="U77" s="126" t="str" cm="1">
        <f t="array" ref="U77">IF((_xlfn.IFS(TRIM(SUBSTITUTE(T77,CHAR(160),""))="Devis 1",IFERROR(VALUE(TRIM(SUBSTITUTE(K77,CHAR(160),""))),0),TRIM(SUBSTITUTE(T77,CHAR(160),""))="Devis 2",IFERROR(VALUE(TRIM(SUBSTITUTE(N77,CHAR(160),""))),0),TRIM(SUBSTITUTE(T77,CHAR(160),""))="Devis 3",IFERROR(VALUE(TRIM(SUBSTITUTE(Q77,CHAR(160),""))),0),TRUE,0)*IFERROR(VALUE(TRIM(SUBSTITUTE(C77,CHAR(160),""))),0))=0,"",_xlfn.IFS(TRIM(SUBSTITUTE(T77,CHAR(160),""))="Devis 1",IFERROR(VALUE(TRIM(SUBSTITUTE(K77,CHAR(160),""))),0),TRIM(SUBSTITUTE(T77,CHAR(160),""))="Devis 2",IFERROR(VALUE(TRIM(SUBSTITUTE(N77,CHAR(160),""))),0),TRIM(SUBSTITUTE(T77,CHAR(160),""))="Devis 3",IFERROR(VALUE(TRIM(SUBSTITUTE(Q77,CHAR(160),""))),0),TRUE,0)*IFERROR(VALUE(TRIM(SUBSTITUTE(C77,CHAR(160),""))),0))</f>
        <v/>
      </c>
      <c r="V77" s="66" t="str" cm="1">
        <f t="array" ref="V77">IF(_xlfn.IFS(TRIM(SUBSTITUTE(T77,CHAR(160),""))="Devis 1",IFERROR(VALUE(TRIM(SUBSTITUTE(L77,CHAR(160),""))),0),TRIM(SUBSTITUTE(T77,CHAR(160),""))="Devis 2",IFERROR(VALUE(TRIM(SUBSTITUTE(O77,CHAR(160),""))),0),TRIM(SUBSTITUTE(T77,CHAR(160),""))="Devis 3",IFERROR(VALUE(TRIM(SUBSTITUTE(R77,CHAR(160),""))),0),TRUE,0)*IFERROR(VALUE(TRIM(SUBSTITUTE(C77,CHAR(160),""))),0)=0,IF(U77&lt;&gt;"",0,""),_xlfn.IFS(TRIM(SUBSTITUTE(T77,CHAR(160),""))="Devis 1",IFERROR(VALUE(TRIM(SUBSTITUTE(L77,CHAR(160),""))),0),TRIM(SUBSTITUTE(T77,CHAR(160),""))="Devis 2",IFERROR(VALUE(TRIM(SUBSTITUTE(O77,CHAR(160),""))),0),TRIM(SUBSTITUTE(T77,CHAR(160),""))="Devis 3",IFERROR(VALUE(TRIM(SUBSTITUTE(R77,CHAR(160),""))),0),TRUE,0)*IFERROR(VALUE(TRIM(SUBSTITUTE(C77,CHAR(160),""))),0))</f>
        <v/>
      </c>
      <c r="W77" s="129" t="str">
        <f t="shared" si="62"/>
        <v/>
      </c>
      <c r="X77" s="130"/>
      <c r="Y77" s="37" t="str">
        <f t="shared" si="77"/>
        <v/>
      </c>
      <c r="Z77" s="38" t="str">
        <f t="shared" si="87"/>
        <v/>
      </c>
      <c r="AA77" s="11" t="str">
        <f t="shared" si="78"/>
        <v/>
      </c>
      <c r="AB77" s="11" t="str">
        <f t="shared" si="79"/>
        <v/>
      </c>
      <c r="AC77" s="11" t="str">
        <f t="shared" si="80"/>
        <v/>
      </c>
      <c r="AD77" s="11" t="str">
        <f t="shared" si="81"/>
        <v/>
      </c>
      <c r="AE77" s="39" t="str">
        <f t="shared" si="82"/>
        <v/>
      </c>
      <c r="AF77" s="11" t="str">
        <f t="shared" si="83"/>
        <v/>
      </c>
      <c r="AG77" s="40" t="str">
        <f t="shared" si="84"/>
        <v/>
      </c>
      <c r="AH77" s="41" t="str">
        <f t="shared" si="85"/>
        <v/>
      </c>
      <c r="AI77" s="14" t="str">
        <f t="shared" si="86"/>
        <v/>
      </c>
      <c r="AJ77" s="36" t="str">
        <f t="shared" si="63"/>
        <v/>
      </c>
      <c r="AK77" s="42" t="str">
        <f t="shared" si="64"/>
        <v/>
      </c>
      <c r="AL77" s="14" t="str">
        <f t="shared" si="65"/>
        <v/>
      </c>
      <c r="AM77" s="36" t="str">
        <f t="shared" si="66"/>
        <v/>
      </c>
      <c r="AN77" s="43" t="str">
        <f t="shared" si="67"/>
        <v/>
      </c>
      <c r="AO77" s="14" t="str">
        <f t="shared" si="68"/>
        <v/>
      </c>
      <c r="AP77" s="44" t="str">
        <f t="shared" si="69"/>
        <v/>
      </c>
      <c r="AQ77" s="37" t="str">
        <f t="shared" si="70"/>
        <v/>
      </c>
      <c r="AR77" s="487"/>
      <c r="AS77" s="45" t="str">
        <f t="shared" si="71"/>
        <v/>
      </c>
      <c r="AT77" s="45" t="str">
        <f t="shared" si="72"/>
        <v/>
      </c>
      <c r="AU77" s="45" t="str">
        <f t="shared" si="73"/>
        <v/>
      </c>
      <c r="AV77" s="67" t="str" cm="1">
        <f t="array" ref="AV77">IF($Z77="","",IF((IFERROR(_xlfn.IFS($AQ77="Devis 1",(IFERROR(VALUE(TRIM(SUBSTITUTE(AH77,CHAR(160),""))),0)),$AQ77="Devis 2",(IFERROR(VALUE(TRIM(SUBSTITUTE(AK77,CHAR(160),""))),0)),$AQ77="Devis 3",(IFERROR(VALUE(TRIM(SUBSTITUTE(AN77,CHAR(160),""))),0))),0))*(IFERROR(VALUE(TRIM(SUBSTITUTE($Z77,CHAR(160),""))),0))=0,"",(IFERROR(_xlfn.IFS($AQ77="Devis 1",(IFERROR(VALUE(TRIM(SUBSTITUTE(AH77,CHAR(160),""))),0)),$AQ77="Devis 2",(IFERROR(VALUE(TRIM(SUBSTITUTE(AK77,CHAR(160),""))),0)),$AQ77="Devis 3",(IFERROR(VALUE(TRIM(SUBSTITUTE(AN77,CHAR(160),""))),0))),0))*(IFERROR(VALUE(TRIM(SUBSTITUTE($Z77,CHAR(160),""))),0))))</f>
        <v/>
      </c>
      <c r="AW77" s="67" t="str" cm="1">
        <f t="array" ref="AW77">IF($Z77="","",IF((IFERROR(_xlfn.IFS(TRIM(SUBSTITUTE($AQ77,CHAR(160),""))="Devis 1", IFERROR(VALUE(TRIM(SUBSTITUTE(AI77,CHAR(160),""))),0),TRIM(SUBSTITUTE($AQ77,CHAR(160),""))="Devis 2", IFERROR(VALUE(TRIM(SUBSTITUTE(AL77,CHAR(160),""))),0),TRIM(SUBSTITUTE($AQ77,CHAR(160),""))="Devis 3", IFERROR(VALUE(TRIM(SUBSTITUTE(AO77,CHAR(160),""))),0)),0) * IFERROR(VALUE(TRIM(SUBSTITUTE($Z77,CHAR(160),""))),0)) = 0,IF(AV77&lt;&gt;"",0,""),(IFERROR(_xlfn.IFS(TRIM(SUBSTITUTE($AQ77,CHAR(160),""))="Devis 1", IFERROR(VALUE(TRIM(SUBSTITUTE(AI77,CHAR(160),""))),0),TRIM(SUBSTITUTE($AQ77,CHAR(160),""))="Devis 2", IFERROR(VALUE(TRIM(SUBSTITUTE(AL77,CHAR(160),""))),0),TRIM(SUBSTITUTE($AQ77,CHAR(160),""))="Devis 3", IFERROR(VALUE(TRIM(SUBSTITUTE(AO77,CHAR(160),""))),0)),0) * IFERROR(VALUE(TRIM(SUBSTITUTE($Z77,CHAR(160),""))),0))))</f>
        <v/>
      </c>
      <c r="AX77" s="67" t="str" cm="1">
        <f t="array" ref="AX77">IF($Z77="","",IF(IFERROR(_xlfn.IFS($AQ77="Devis 1",IFERROR(VALUE(TRIM(SUBSTITUTE(AJ77,CHAR(160),""))),0),$AQ77="Devis 2",IFERROR(VALUE(TRIM(SUBSTITUTE(AM77,CHAR(160),""))),0),$AQ77="Devis 3",IFERROR(VALUE(TRIM(SUBSTITUTE(AP77,CHAR(160),""))),0)),0)*IFERROR(VALUE(TRIM(SUBSTITUTE($Z77,CHAR(160),""))),0)=0,"",IFERROR(_xlfn.IFS($AQ77="Devis 1",IFERROR(VALUE(TRIM(SUBSTITUTE(AJ77,CHAR(160),""))),0),$AQ77="Devis 2",IFERROR(VALUE(TRIM(SUBSTITUTE(AM77,CHAR(160),""))),0),$AQ77="Devis 3",IFERROR(VALUE(TRIM(SUBSTITUTE(AP77,CHAR(160),""))),0)),0)*IFERROR(VALUE(TRIM(SUBSTITUTE($Z77,CHAR(160),""))),0)))</f>
        <v/>
      </c>
      <c r="AY77" s="488"/>
      <c r="AZ77" s="10" t="str" cm="1">
        <f t="array" ref="AZ77">IF(OR(AX77="",AU77="",AV77="",AS77="",AW77="",AT77=""),"",_xlfn.IFS((IFERROR(VALUE(TRIM(SUBSTITUTE(AX77,CHAR(160),""))),0))&gt;(IFERROR(VALUE(TRIM(SUBSTITUTE(AU77,CHAR(160),""))),0)),"KO : Le montant retenu TTC est supérieur au montant raisonnable TTC. Merci de revoir la ligne de dépense ou plafonner son montant.",(IFERROR(VALUE(TRIM(SUBSTITUTE(AV77,CHAR(160),""))),0))&gt;(IFERROR(VALUE(TRIM(SUBSTITUTE(AS77,CHAR(160),""))),0)),"Attention : Le montant retenu HT est supérieur au montant HT raisonnable. Merci de revoir la ligne de dépense, plafonner son montant, ou justifier la reventillation HT / TVA.",(IFERROR(VALUE(TRIM(SUBSTITUTE(AW77,CHAR(160),""))),0))&gt;(IFERROR(VALUE(TRIM(SUBSTITUTE(AT77,CHAR(160),""))),0)),"Attention : Le montant TVA retenu est supérieur au montant TVA raisonnable. Merci de revoir la ligne de dépense, plafonner son montant, ou justifier la reventillation HT / TVA.",(IFERROR(VALUE(TRIM(SUBSTITUTE(AX77,CHAR(160),""))),0))=0,"",(IFERROR(VALUE(TRIM(SUBSTITUTE(AU77,CHAR(160),""))),0))=(IFERROR(VALUE(TRIM(SUBSTITUTE(AX77,CHAR(160),""))),0)),"OK",(IFERROR(VALUE(TRIM(SUBSTITUTE(AU77,CHAR(160),""))),0))&gt;(IFERROR(VALUE(TRIM(SUBSTITUTE(AX77,CHAR(160),""))),0))," OK : Montant instruit inférieur au montant raisonnable.",TRUE,""))</f>
        <v/>
      </c>
      <c r="BA77" s="160" t="str" cm="1">
        <f t="array" ref="BA77">IF(OR(AX77="",W77="",AV77="",U77="",AW77="",V77=""),"",_xlfn.IFS((IFERROR(VALUE(TRIM(SUBSTITUTE(AX77,CHAR(160),""))),0))&gt;(IFERROR(VALUE(TRIM(SUBSTITUTE(W77,CHAR(160),""))),0)),"KO : Le montant retenu TTC est supérieur au montant présenté TTC. Merci de revoir la ligne de dépense ou plafonner son montant.",(IFERROR(VALUE(TRIM(SUBSTITUTE(AV77,CHAR(160),""))),0))&gt;(IFERROR(VALUE(TRIM(SUBSTITUTE(U77,CHAR(160),""))),0)),"Attention : Le montant retenu HT est supérieur au montant HT présenté. Merci de revoir la ligne de dépense,plafonner son montant,ou justifier la reventillation HT/TVA.",(IFERROR(VALUE(TRIM(SUBSTITUTE(AW77,CHAR(160),""))),0))&gt;(IFERROR(VALUE(TRIM(SUBSTITUTE(V77,CHAR(160),""))),0)),"Attention : Le montant TVA retenu est supérieur au montant TVA présenté. Merci de revoir la ligne de dépense,plafonner son montant,ou justifier la reventillation HT/TVA.",(IFERROR(VALUE(TRIM(SUBSTITUTE(AX77,CHAR(160),""))),0))=0,"Attention : montant présenté entièrement écarté",(IFERROR(VALUE(TRIM(SUBSTITUTE(W77,CHAR(160),""))),0))=0,"",(IFERROR(VALUE(TRIM(SUBSTITUTE(AX77,CHAR(160),""))),0))=(IFERROR(VALUE(TRIM(SUBSTITUTE(W77,CHAR(160),""))),0)),"OK",(IFERROR(VALUE(TRIM(SUBSTITUTE(AX77,CHAR(160),""))),0))&lt;(IFERROR(VALUE(TRIM(SUBSTITUTE(W77,CHAR(160),""))),0)),"Attention : montant présenté partiellement écarté",TRUE,""))</f>
        <v/>
      </c>
      <c r="BB77" s="45" t="str">
        <f t="shared" si="74"/>
        <v/>
      </c>
      <c r="BC77" s="45" t="str">
        <f t="shared" si="75"/>
        <v/>
      </c>
      <c r="BD77" s="15" t="str">
        <f t="shared" si="76"/>
        <v/>
      </c>
    </row>
    <row r="78" spans="1:56" ht="15" customHeight="1">
      <c r="A78" s="64">
        <v>69</v>
      </c>
      <c r="B78" s="4"/>
      <c r="C78" s="8"/>
      <c r="D78" s="4"/>
      <c r="E78" s="4"/>
      <c r="F78" s="4"/>
      <c r="G78" s="4"/>
      <c r="H78" s="12"/>
      <c r="I78" s="4"/>
      <c r="J78" s="111"/>
      <c r="K78" s="117"/>
      <c r="L78" s="5"/>
      <c r="M78" s="36" t="str">
        <f t="shared" si="59"/>
        <v/>
      </c>
      <c r="N78" s="6"/>
      <c r="O78" s="5"/>
      <c r="P78" s="36" t="str">
        <f t="shared" si="60"/>
        <v/>
      </c>
      <c r="Q78" s="7"/>
      <c r="R78" s="5"/>
      <c r="S78" s="118" t="str">
        <f t="shared" si="61"/>
        <v/>
      </c>
      <c r="T78" s="127"/>
      <c r="U78" s="126" t="str" cm="1">
        <f t="array" ref="U78">IF((_xlfn.IFS(TRIM(SUBSTITUTE(T78,CHAR(160),""))="Devis 1",IFERROR(VALUE(TRIM(SUBSTITUTE(K78,CHAR(160),""))),0),TRIM(SUBSTITUTE(T78,CHAR(160),""))="Devis 2",IFERROR(VALUE(TRIM(SUBSTITUTE(N78,CHAR(160),""))),0),TRIM(SUBSTITUTE(T78,CHAR(160),""))="Devis 3",IFERROR(VALUE(TRIM(SUBSTITUTE(Q78,CHAR(160),""))),0),TRUE,0)*IFERROR(VALUE(TRIM(SUBSTITUTE(C78,CHAR(160),""))),0))=0,"",_xlfn.IFS(TRIM(SUBSTITUTE(T78,CHAR(160),""))="Devis 1",IFERROR(VALUE(TRIM(SUBSTITUTE(K78,CHAR(160),""))),0),TRIM(SUBSTITUTE(T78,CHAR(160),""))="Devis 2",IFERROR(VALUE(TRIM(SUBSTITUTE(N78,CHAR(160),""))),0),TRIM(SUBSTITUTE(T78,CHAR(160),""))="Devis 3",IFERROR(VALUE(TRIM(SUBSTITUTE(Q78,CHAR(160),""))),0),TRUE,0)*IFERROR(VALUE(TRIM(SUBSTITUTE(C78,CHAR(160),""))),0))</f>
        <v/>
      </c>
      <c r="V78" s="66" t="str" cm="1">
        <f t="array" ref="V78">IF(_xlfn.IFS(TRIM(SUBSTITUTE(T78,CHAR(160),""))="Devis 1",IFERROR(VALUE(TRIM(SUBSTITUTE(L78,CHAR(160),""))),0),TRIM(SUBSTITUTE(T78,CHAR(160),""))="Devis 2",IFERROR(VALUE(TRIM(SUBSTITUTE(O78,CHAR(160),""))),0),TRIM(SUBSTITUTE(T78,CHAR(160),""))="Devis 3",IFERROR(VALUE(TRIM(SUBSTITUTE(R78,CHAR(160),""))),0),TRUE,0)*IFERROR(VALUE(TRIM(SUBSTITUTE(C78,CHAR(160),""))),0)=0,IF(U78&lt;&gt;"",0,""),_xlfn.IFS(TRIM(SUBSTITUTE(T78,CHAR(160),""))="Devis 1",IFERROR(VALUE(TRIM(SUBSTITUTE(L78,CHAR(160),""))),0),TRIM(SUBSTITUTE(T78,CHAR(160),""))="Devis 2",IFERROR(VALUE(TRIM(SUBSTITUTE(O78,CHAR(160),""))),0),TRIM(SUBSTITUTE(T78,CHAR(160),""))="Devis 3",IFERROR(VALUE(TRIM(SUBSTITUTE(R78,CHAR(160),""))),0),TRUE,0)*IFERROR(VALUE(TRIM(SUBSTITUTE(C78,CHAR(160),""))),0))</f>
        <v/>
      </c>
      <c r="W78" s="129" t="str">
        <f t="shared" si="62"/>
        <v/>
      </c>
      <c r="X78" s="130"/>
      <c r="Y78" s="37" t="str">
        <f t="shared" si="77"/>
        <v/>
      </c>
      <c r="Z78" s="38" t="str">
        <f t="shared" si="87"/>
        <v/>
      </c>
      <c r="AA78" s="11" t="str">
        <f t="shared" si="78"/>
        <v/>
      </c>
      <c r="AB78" s="11" t="str">
        <f t="shared" si="79"/>
        <v/>
      </c>
      <c r="AC78" s="11" t="str">
        <f t="shared" si="80"/>
        <v/>
      </c>
      <c r="AD78" s="11" t="str">
        <f t="shared" si="81"/>
        <v/>
      </c>
      <c r="AE78" s="39" t="str">
        <f t="shared" si="82"/>
        <v/>
      </c>
      <c r="AF78" s="11" t="str">
        <f t="shared" si="83"/>
        <v/>
      </c>
      <c r="AG78" s="40" t="str">
        <f t="shared" si="84"/>
        <v/>
      </c>
      <c r="AH78" s="41" t="str">
        <f t="shared" si="85"/>
        <v/>
      </c>
      <c r="AI78" s="14" t="str">
        <f t="shared" si="86"/>
        <v/>
      </c>
      <c r="AJ78" s="36" t="str">
        <f t="shared" si="63"/>
        <v/>
      </c>
      <c r="AK78" s="42" t="str">
        <f t="shared" si="64"/>
        <v/>
      </c>
      <c r="AL78" s="14" t="str">
        <f t="shared" si="65"/>
        <v/>
      </c>
      <c r="AM78" s="36" t="str">
        <f t="shared" si="66"/>
        <v/>
      </c>
      <c r="AN78" s="43" t="str">
        <f t="shared" si="67"/>
        <v/>
      </c>
      <c r="AO78" s="14" t="str">
        <f t="shared" si="68"/>
        <v/>
      </c>
      <c r="AP78" s="44" t="str">
        <f t="shared" si="69"/>
        <v/>
      </c>
      <c r="AQ78" s="37" t="str">
        <f t="shared" si="70"/>
        <v/>
      </c>
      <c r="AR78" s="487"/>
      <c r="AS78" s="45" t="str">
        <f t="shared" si="71"/>
        <v/>
      </c>
      <c r="AT78" s="45" t="str">
        <f t="shared" si="72"/>
        <v/>
      </c>
      <c r="AU78" s="45" t="str">
        <f t="shared" si="73"/>
        <v/>
      </c>
      <c r="AV78" s="67" t="str" cm="1">
        <f t="array" ref="AV78">IF($Z78="","",IF((IFERROR(_xlfn.IFS($AQ78="Devis 1",(IFERROR(VALUE(TRIM(SUBSTITUTE(AH78,CHAR(160),""))),0)),$AQ78="Devis 2",(IFERROR(VALUE(TRIM(SUBSTITUTE(AK78,CHAR(160),""))),0)),$AQ78="Devis 3",(IFERROR(VALUE(TRIM(SUBSTITUTE(AN78,CHAR(160),""))),0))),0))*(IFERROR(VALUE(TRIM(SUBSTITUTE($Z78,CHAR(160),""))),0))=0,"",(IFERROR(_xlfn.IFS($AQ78="Devis 1",(IFERROR(VALUE(TRIM(SUBSTITUTE(AH78,CHAR(160),""))),0)),$AQ78="Devis 2",(IFERROR(VALUE(TRIM(SUBSTITUTE(AK78,CHAR(160),""))),0)),$AQ78="Devis 3",(IFERROR(VALUE(TRIM(SUBSTITUTE(AN78,CHAR(160),""))),0))),0))*(IFERROR(VALUE(TRIM(SUBSTITUTE($Z78,CHAR(160),""))),0))))</f>
        <v/>
      </c>
      <c r="AW78" s="67" t="str" cm="1">
        <f t="array" ref="AW78">IF($Z78="","",IF((IFERROR(_xlfn.IFS(TRIM(SUBSTITUTE($AQ78,CHAR(160),""))="Devis 1", IFERROR(VALUE(TRIM(SUBSTITUTE(AI78,CHAR(160),""))),0),TRIM(SUBSTITUTE($AQ78,CHAR(160),""))="Devis 2", IFERROR(VALUE(TRIM(SUBSTITUTE(AL78,CHAR(160),""))),0),TRIM(SUBSTITUTE($AQ78,CHAR(160),""))="Devis 3", IFERROR(VALUE(TRIM(SUBSTITUTE(AO78,CHAR(160),""))),0)),0) * IFERROR(VALUE(TRIM(SUBSTITUTE($Z78,CHAR(160),""))),0)) = 0,IF(AV78&lt;&gt;"",0,""),(IFERROR(_xlfn.IFS(TRIM(SUBSTITUTE($AQ78,CHAR(160),""))="Devis 1", IFERROR(VALUE(TRIM(SUBSTITUTE(AI78,CHAR(160),""))),0),TRIM(SUBSTITUTE($AQ78,CHAR(160),""))="Devis 2", IFERROR(VALUE(TRIM(SUBSTITUTE(AL78,CHAR(160),""))),0),TRIM(SUBSTITUTE($AQ78,CHAR(160),""))="Devis 3", IFERROR(VALUE(TRIM(SUBSTITUTE(AO78,CHAR(160),""))),0)),0) * IFERROR(VALUE(TRIM(SUBSTITUTE($Z78,CHAR(160),""))),0))))</f>
        <v/>
      </c>
      <c r="AX78" s="67" t="str" cm="1">
        <f t="array" ref="AX78">IF($Z78="","",IF(IFERROR(_xlfn.IFS($AQ78="Devis 1",IFERROR(VALUE(TRIM(SUBSTITUTE(AJ78,CHAR(160),""))),0),$AQ78="Devis 2",IFERROR(VALUE(TRIM(SUBSTITUTE(AM78,CHAR(160),""))),0),$AQ78="Devis 3",IFERROR(VALUE(TRIM(SUBSTITUTE(AP78,CHAR(160),""))),0)),0)*IFERROR(VALUE(TRIM(SUBSTITUTE($Z78,CHAR(160),""))),0)=0,"",IFERROR(_xlfn.IFS($AQ78="Devis 1",IFERROR(VALUE(TRIM(SUBSTITUTE(AJ78,CHAR(160),""))),0),$AQ78="Devis 2",IFERROR(VALUE(TRIM(SUBSTITUTE(AM78,CHAR(160),""))),0),$AQ78="Devis 3",IFERROR(VALUE(TRIM(SUBSTITUTE(AP78,CHAR(160),""))),0)),0)*IFERROR(VALUE(TRIM(SUBSTITUTE($Z78,CHAR(160),""))),0)))</f>
        <v/>
      </c>
      <c r="AY78" s="488"/>
      <c r="AZ78" s="10" t="str" cm="1">
        <f t="array" ref="AZ78">IF(OR(AX78="",AU78="",AV78="",AS78="",AW78="",AT78=""),"",_xlfn.IFS((IFERROR(VALUE(TRIM(SUBSTITUTE(AX78,CHAR(160),""))),0))&gt;(IFERROR(VALUE(TRIM(SUBSTITUTE(AU78,CHAR(160),""))),0)),"KO : Le montant retenu TTC est supérieur au montant raisonnable TTC. Merci de revoir la ligne de dépense ou plafonner son montant.",(IFERROR(VALUE(TRIM(SUBSTITUTE(AV78,CHAR(160),""))),0))&gt;(IFERROR(VALUE(TRIM(SUBSTITUTE(AS78,CHAR(160),""))),0)),"Attention : Le montant retenu HT est supérieur au montant HT raisonnable. Merci de revoir la ligne de dépense, plafonner son montant, ou justifier la reventillation HT / TVA.",(IFERROR(VALUE(TRIM(SUBSTITUTE(AW78,CHAR(160),""))),0))&gt;(IFERROR(VALUE(TRIM(SUBSTITUTE(AT78,CHAR(160),""))),0)),"Attention : Le montant TVA retenu est supérieur au montant TVA raisonnable. Merci de revoir la ligne de dépense, plafonner son montant, ou justifier la reventillation HT / TVA.",(IFERROR(VALUE(TRIM(SUBSTITUTE(AX78,CHAR(160),""))),0))=0,"",(IFERROR(VALUE(TRIM(SUBSTITUTE(AU78,CHAR(160),""))),0))=(IFERROR(VALUE(TRIM(SUBSTITUTE(AX78,CHAR(160),""))),0)),"OK",(IFERROR(VALUE(TRIM(SUBSTITUTE(AU78,CHAR(160),""))),0))&gt;(IFERROR(VALUE(TRIM(SUBSTITUTE(AX78,CHAR(160),""))),0))," OK : Montant instruit inférieur au montant raisonnable.",TRUE,""))</f>
        <v/>
      </c>
      <c r="BA78" s="160" t="str" cm="1">
        <f t="array" ref="BA78">IF(OR(AX78="",W78="",AV78="",U78="",AW78="",V78=""),"",_xlfn.IFS((IFERROR(VALUE(TRIM(SUBSTITUTE(AX78,CHAR(160),""))),0))&gt;(IFERROR(VALUE(TRIM(SUBSTITUTE(W78,CHAR(160),""))),0)),"KO : Le montant retenu TTC est supérieur au montant présenté TTC. Merci de revoir la ligne de dépense ou plafonner son montant.",(IFERROR(VALUE(TRIM(SUBSTITUTE(AV78,CHAR(160),""))),0))&gt;(IFERROR(VALUE(TRIM(SUBSTITUTE(U78,CHAR(160),""))),0)),"Attention : Le montant retenu HT est supérieur au montant HT présenté. Merci de revoir la ligne de dépense,plafonner son montant,ou justifier la reventillation HT/TVA.",(IFERROR(VALUE(TRIM(SUBSTITUTE(AW78,CHAR(160),""))),0))&gt;(IFERROR(VALUE(TRIM(SUBSTITUTE(V78,CHAR(160),""))),0)),"Attention : Le montant TVA retenu est supérieur au montant TVA présenté. Merci de revoir la ligne de dépense,plafonner son montant,ou justifier la reventillation HT/TVA.",(IFERROR(VALUE(TRIM(SUBSTITUTE(AX78,CHAR(160),""))),0))=0,"Attention : montant présenté entièrement écarté",(IFERROR(VALUE(TRIM(SUBSTITUTE(W78,CHAR(160),""))),0))=0,"",(IFERROR(VALUE(TRIM(SUBSTITUTE(AX78,CHAR(160),""))),0))=(IFERROR(VALUE(TRIM(SUBSTITUTE(W78,CHAR(160),""))),0)),"OK",(IFERROR(VALUE(TRIM(SUBSTITUTE(AX78,CHAR(160),""))),0))&lt;(IFERROR(VALUE(TRIM(SUBSTITUTE(W78,CHAR(160),""))),0)),"Attention : montant présenté partiellement écarté",TRUE,""))</f>
        <v/>
      </c>
      <c r="BB78" s="45" t="str">
        <f t="shared" si="74"/>
        <v/>
      </c>
      <c r="BC78" s="45" t="str">
        <f t="shared" si="75"/>
        <v/>
      </c>
      <c r="BD78" s="15" t="str">
        <f t="shared" si="76"/>
        <v/>
      </c>
    </row>
    <row r="79" spans="1:56" ht="15" customHeight="1">
      <c r="A79" s="64">
        <v>70</v>
      </c>
      <c r="B79" s="4"/>
      <c r="C79" s="8"/>
      <c r="D79" s="4"/>
      <c r="E79" s="4"/>
      <c r="F79" s="4"/>
      <c r="G79" s="4"/>
      <c r="H79" s="12"/>
      <c r="I79" s="4"/>
      <c r="J79" s="111"/>
      <c r="K79" s="117"/>
      <c r="L79" s="5"/>
      <c r="M79" s="36" t="str">
        <f t="shared" si="59"/>
        <v/>
      </c>
      <c r="N79" s="6"/>
      <c r="O79" s="5"/>
      <c r="P79" s="36" t="str">
        <f t="shared" si="60"/>
        <v/>
      </c>
      <c r="Q79" s="7"/>
      <c r="R79" s="5"/>
      <c r="S79" s="118" t="str">
        <f t="shared" si="61"/>
        <v/>
      </c>
      <c r="T79" s="127"/>
      <c r="U79" s="126" t="str" cm="1">
        <f t="array" ref="U79">IF((_xlfn.IFS(TRIM(SUBSTITUTE(T79,CHAR(160),""))="Devis 1",IFERROR(VALUE(TRIM(SUBSTITUTE(K79,CHAR(160),""))),0),TRIM(SUBSTITUTE(T79,CHAR(160),""))="Devis 2",IFERROR(VALUE(TRIM(SUBSTITUTE(N79,CHAR(160),""))),0),TRIM(SUBSTITUTE(T79,CHAR(160),""))="Devis 3",IFERROR(VALUE(TRIM(SUBSTITUTE(Q79,CHAR(160),""))),0),TRUE,0)*IFERROR(VALUE(TRIM(SUBSTITUTE(C79,CHAR(160),""))),0))=0,"",_xlfn.IFS(TRIM(SUBSTITUTE(T79,CHAR(160),""))="Devis 1",IFERROR(VALUE(TRIM(SUBSTITUTE(K79,CHAR(160),""))),0),TRIM(SUBSTITUTE(T79,CHAR(160),""))="Devis 2",IFERROR(VALUE(TRIM(SUBSTITUTE(N79,CHAR(160),""))),0),TRIM(SUBSTITUTE(T79,CHAR(160),""))="Devis 3",IFERROR(VALUE(TRIM(SUBSTITUTE(Q79,CHAR(160),""))),0),TRUE,0)*IFERROR(VALUE(TRIM(SUBSTITUTE(C79,CHAR(160),""))),0))</f>
        <v/>
      </c>
      <c r="V79" s="66" t="str" cm="1">
        <f t="array" ref="V79">IF(_xlfn.IFS(TRIM(SUBSTITUTE(T79,CHAR(160),""))="Devis 1",IFERROR(VALUE(TRIM(SUBSTITUTE(L79,CHAR(160),""))),0),TRIM(SUBSTITUTE(T79,CHAR(160),""))="Devis 2",IFERROR(VALUE(TRIM(SUBSTITUTE(O79,CHAR(160),""))),0),TRIM(SUBSTITUTE(T79,CHAR(160),""))="Devis 3",IFERROR(VALUE(TRIM(SUBSTITUTE(R79,CHAR(160),""))),0),TRUE,0)*IFERROR(VALUE(TRIM(SUBSTITUTE(C79,CHAR(160),""))),0)=0,IF(U79&lt;&gt;"",0,""),_xlfn.IFS(TRIM(SUBSTITUTE(T79,CHAR(160),""))="Devis 1",IFERROR(VALUE(TRIM(SUBSTITUTE(L79,CHAR(160),""))),0),TRIM(SUBSTITUTE(T79,CHAR(160),""))="Devis 2",IFERROR(VALUE(TRIM(SUBSTITUTE(O79,CHAR(160),""))),0),TRIM(SUBSTITUTE(T79,CHAR(160),""))="Devis 3",IFERROR(VALUE(TRIM(SUBSTITUTE(R79,CHAR(160),""))),0),TRUE,0)*IFERROR(VALUE(TRIM(SUBSTITUTE(C79,CHAR(160),""))),0))</f>
        <v/>
      </c>
      <c r="W79" s="129" t="str">
        <f t="shared" si="62"/>
        <v/>
      </c>
      <c r="X79" s="130"/>
      <c r="Y79" s="37" t="str">
        <f t="shared" si="77"/>
        <v/>
      </c>
      <c r="Z79" s="38" t="str">
        <f t="shared" si="87"/>
        <v/>
      </c>
      <c r="AA79" s="11" t="str">
        <f t="shared" si="78"/>
        <v/>
      </c>
      <c r="AB79" s="11" t="str">
        <f t="shared" si="79"/>
        <v/>
      </c>
      <c r="AC79" s="11" t="str">
        <f t="shared" si="80"/>
        <v/>
      </c>
      <c r="AD79" s="11" t="str">
        <f t="shared" si="81"/>
        <v/>
      </c>
      <c r="AE79" s="39" t="str">
        <f t="shared" si="82"/>
        <v/>
      </c>
      <c r="AF79" s="11" t="str">
        <f t="shared" si="83"/>
        <v/>
      </c>
      <c r="AG79" s="40" t="str">
        <f t="shared" si="84"/>
        <v/>
      </c>
      <c r="AH79" s="41" t="str">
        <f t="shared" si="85"/>
        <v/>
      </c>
      <c r="AI79" s="14" t="str">
        <f t="shared" si="86"/>
        <v/>
      </c>
      <c r="AJ79" s="36" t="str">
        <f t="shared" si="63"/>
        <v/>
      </c>
      <c r="AK79" s="42" t="str">
        <f t="shared" si="64"/>
        <v/>
      </c>
      <c r="AL79" s="14" t="str">
        <f t="shared" si="65"/>
        <v/>
      </c>
      <c r="AM79" s="36" t="str">
        <f t="shared" si="66"/>
        <v/>
      </c>
      <c r="AN79" s="43" t="str">
        <f t="shared" si="67"/>
        <v/>
      </c>
      <c r="AO79" s="14" t="str">
        <f t="shared" si="68"/>
        <v/>
      </c>
      <c r="AP79" s="44" t="str">
        <f t="shared" si="69"/>
        <v/>
      </c>
      <c r="AQ79" s="37" t="str">
        <f t="shared" si="70"/>
        <v/>
      </c>
      <c r="AR79" s="487"/>
      <c r="AS79" s="45" t="str">
        <f t="shared" si="71"/>
        <v/>
      </c>
      <c r="AT79" s="45" t="str">
        <f t="shared" si="72"/>
        <v/>
      </c>
      <c r="AU79" s="45" t="str">
        <f t="shared" si="73"/>
        <v/>
      </c>
      <c r="AV79" s="67" t="str" cm="1">
        <f t="array" ref="AV79">IF($Z79="","",IF((IFERROR(_xlfn.IFS($AQ79="Devis 1",(IFERROR(VALUE(TRIM(SUBSTITUTE(AH79,CHAR(160),""))),0)),$AQ79="Devis 2",(IFERROR(VALUE(TRIM(SUBSTITUTE(AK79,CHAR(160),""))),0)),$AQ79="Devis 3",(IFERROR(VALUE(TRIM(SUBSTITUTE(AN79,CHAR(160),""))),0))),0))*(IFERROR(VALUE(TRIM(SUBSTITUTE($Z79,CHAR(160),""))),0))=0,"",(IFERROR(_xlfn.IFS($AQ79="Devis 1",(IFERROR(VALUE(TRIM(SUBSTITUTE(AH79,CHAR(160),""))),0)),$AQ79="Devis 2",(IFERROR(VALUE(TRIM(SUBSTITUTE(AK79,CHAR(160),""))),0)),$AQ79="Devis 3",(IFERROR(VALUE(TRIM(SUBSTITUTE(AN79,CHAR(160),""))),0))),0))*(IFERROR(VALUE(TRIM(SUBSTITUTE($Z79,CHAR(160),""))),0))))</f>
        <v/>
      </c>
      <c r="AW79" s="67" t="str" cm="1">
        <f t="array" ref="AW79">IF($Z79="","",IF((IFERROR(_xlfn.IFS(TRIM(SUBSTITUTE($AQ79,CHAR(160),""))="Devis 1", IFERROR(VALUE(TRIM(SUBSTITUTE(AI79,CHAR(160),""))),0),TRIM(SUBSTITUTE($AQ79,CHAR(160),""))="Devis 2", IFERROR(VALUE(TRIM(SUBSTITUTE(AL79,CHAR(160),""))),0),TRIM(SUBSTITUTE($AQ79,CHAR(160),""))="Devis 3", IFERROR(VALUE(TRIM(SUBSTITUTE(AO79,CHAR(160),""))),0)),0) * IFERROR(VALUE(TRIM(SUBSTITUTE($Z79,CHAR(160),""))),0)) = 0,IF(AV79&lt;&gt;"",0,""),(IFERROR(_xlfn.IFS(TRIM(SUBSTITUTE($AQ79,CHAR(160),""))="Devis 1", IFERROR(VALUE(TRIM(SUBSTITUTE(AI79,CHAR(160),""))),0),TRIM(SUBSTITUTE($AQ79,CHAR(160),""))="Devis 2", IFERROR(VALUE(TRIM(SUBSTITUTE(AL79,CHAR(160),""))),0),TRIM(SUBSTITUTE($AQ79,CHAR(160),""))="Devis 3", IFERROR(VALUE(TRIM(SUBSTITUTE(AO79,CHAR(160),""))),0)),0) * IFERROR(VALUE(TRIM(SUBSTITUTE($Z79,CHAR(160),""))),0))))</f>
        <v/>
      </c>
      <c r="AX79" s="67" t="str" cm="1">
        <f t="array" ref="AX79">IF($Z79="","",IF(IFERROR(_xlfn.IFS($AQ79="Devis 1",IFERROR(VALUE(TRIM(SUBSTITUTE(AJ79,CHAR(160),""))),0),$AQ79="Devis 2",IFERROR(VALUE(TRIM(SUBSTITUTE(AM79,CHAR(160),""))),0),$AQ79="Devis 3",IFERROR(VALUE(TRIM(SUBSTITUTE(AP79,CHAR(160),""))),0)),0)*IFERROR(VALUE(TRIM(SUBSTITUTE($Z79,CHAR(160),""))),0)=0,"",IFERROR(_xlfn.IFS($AQ79="Devis 1",IFERROR(VALUE(TRIM(SUBSTITUTE(AJ79,CHAR(160),""))),0),$AQ79="Devis 2",IFERROR(VALUE(TRIM(SUBSTITUTE(AM79,CHAR(160),""))),0),$AQ79="Devis 3",IFERROR(VALUE(TRIM(SUBSTITUTE(AP79,CHAR(160),""))),0)),0)*IFERROR(VALUE(TRIM(SUBSTITUTE($Z79,CHAR(160),""))),0)))</f>
        <v/>
      </c>
      <c r="AY79" s="488"/>
      <c r="AZ79" s="10" t="str" cm="1">
        <f t="array" ref="AZ79">IF(OR(AX79="",AU79="",AV79="",AS79="",AW79="",AT79=""),"",_xlfn.IFS((IFERROR(VALUE(TRIM(SUBSTITUTE(AX79,CHAR(160),""))),0))&gt;(IFERROR(VALUE(TRIM(SUBSTITUTE(AU79,CHAR(160),""))),0)),"KO : Le montant retenu TTC est supérieur au montant raisonnable TTC. Merci de revoir la ligne de dépense ou plafonner son montant.",(IFERROR(VALUE(TRIM(SUBSTITUTE(AV79,CHAR(160),""))),0))&gt;(IFERROR(VALUE(TRIM(SUBSTITUTE(AS79,CHAR(160),""))),0)),"Attention : Le montant retenu HT est supérieur au montant HT raisonnable. Merci de revoir la ligne de dépense, plafonner son montant, ou justifier la reventillation HT / TVA.",(IFERROR(VALUE(TRIM(SUBSTITUTE(AW79,CHAR(160),""))),0))&gt;(IFERROR(VALUE(TRIM(SUBSTITUTE(AT79,CHAR(160),""))),0)),"Attention : Le montant TVA retenu est supérieur au montant TVA raisonnable. Merci de revoir la ligne de dépense, plafonner son montant, ou justifier la reventillation HT / TVA.",(IFERROR(VALUE(TRIM(SUBSTITUTE(AX79,CHAR(160),""))),0))=0,"",(IFERROR(VALUE(TRIM(SUBSTITUTE(AU79,CHAR(160),""))),0))=(IFERROR(VALUE(TRIM(SUBSTITUTE(AX79,CHAR(160),""))),0)),"OK",(IFERROR(VALUE(TRIM(SUBSTITUTE(AU79,CHAR(160),""))),0))&gt;(IFERROR(VALUE(TRIM(SUBSTITUTE(AX79,CHAR(160),""))),0))," OK : Montant instruit inférieur au montant raisonnable.",TRUE,""))</f>
        <v/>
      </c>
      <c r="BA79" s="160" t="str" cm="1">
        <f t="array" ref="BA79">IF(OR(AX79="",W79="",AV79="",U79="",AW79="",V79=""),"",_xlfn.IFS((IFERROR(VALUE(TRIM(SUBSTITUTE(AX79,CHAR(160),""))),0))&gt;(IFERROR(VALUE(TRIM(SUBSTITUTE(W79,CHAR(160),""))),0)),"KO : Le montant retenu TTC est supérieur au montant présenté TTC. Merci de revoir la ligne de dépense ou plafonner son montant.",(IFERROR(VALUE(TRIM(SUBSTITUTE(AV79,CHAR(160),""))),0))&gt;(IFERROR(VALUE(TRIM(SUBSTITUTE(U79,CHAR(160),""))),0)),"Attention : Le montant retenu HT est supérieur au montant HT présenté. Merci de revoir la ligne de dépense,plafonner son montant,ou justifier la reventillation HT/TVA.",(IFERROR(VALUE(TRIM(SUBSTITUTE(AW79,CHAR(160),""))),0))&gt;(IFERROR(VALUE(TRIM(SUBSTITUTE(V79,CHAR(160),""))),0)),"Attention : Le montant TVA retenu est supérieur au montant TVA présenté. Merci de revoir la ligne de dépense,plafonner son montant,ou justifier la reventillation HT/TVA.",(IFERROR(VALUE(TRIM(SUBSTITUTE(AX79,CHAR(160),""))),0))=0,"Attention : montant présenté entièrement écarté",(IFERROR(VALUE(TRIM(SUBSTITUTE(W79,CHAR(160),""))),0))=0,"",(IFERROR(VALUE(TRIM(SUBSTITUTE(AX79,CHAR(160),""))),0))=(IFERROR(VALUE(TRIM(SUBSTITUTE(W79,CHAR(160),""))),0)),"OK",(IFERROR(VALUE(TRIM(SUBSTITUTE(AX79,CHAR(160),""))),0))&lt;(IFERROR(VALUE(TRIM(SUBSTITUTE(W79,CHAR(160),""))),0)),"Attention : montant présenté partiellement écarté",TRUE,""))</f>
        <v/>
      </c>
      <c r="BB79" s="45" t="str">
        <f t="shared" si="74"/>
        <v/>
      </c>
      <c r="BC79" s="45" t="str">
        <f t="shared" si="75"/>
        <v/>
      </c>
      <c r="BD79" s="15" t="str">
        <f t="shared" si="76"/>
        <v/>
      </c>
    </row>
    <row r="80" spans="1:56" ht="15" customHeight="1">
      <c r="A80" s="64">
        <v>71</v>
      </c>
      <c r="B80" s="4"/>
      <c r="C80" s="8"/>
      <c r="D80" s="4"/>
      <c r="E80" s="4"/>
      <c r="F80" s="4"/>
      <c r="G80" s="4"/>
      <c r="H80" s="12"/>
      <c r="I80" s="4"/>
      <c r="J80" s="111"/>
      <c r="K80" s="117"/>
      <c r="L80" s="5"/>
      <c r="M80" s="36" t="str">
        <f t="shared" si="59"/>
        <v/>
      </c>
      <c r="N80" s="6"/>
      <c r="O80" s="5"/>
      <c r="P80" s="36" t="str">
        <f t="shared" si="60"/>
        <v/>
      </c>
      <c r="Q80" s="7"/>
      <c r="R80" s="5"/>
      <c r="S80" s="118" t="str">
        <f t="shared" si="61"/>
        <v/>
      </c>
      <c r="T80" s="127"/>
      <c r="U80" s="126" t="str" cm="1">
        <f t="array" ref="U80">IF((_xlfn.IFS(TRIM(SUBSTITUTE(T80,CHAR(160),""))="Devis 1",IFERROR(VALUE(TRIM(SUBSTITUTE(K80,CHAR(160),""))),0),TRIM(SUBSTITUTE(T80,CHAR(160),""))="Devis 2",IFERROR(VALUE(TRIM(SUBSTITUTE(N80,CHAR(160),""))),0),TRIM(SUBSTITUTE(T80,CHAR(160),""))="Devis 3",IFERROR(VALUE(TRIM(SUBSTITUTE(Q80,CHAR(160),""))),0),TRUE,0)*IFERROR(VALUE(TRIM(SUBSTITUTE(C80,CHAR(160),""))),0))=0,"",_xlfn.IFS(TRIM(SUBSTITUTE(T80,CHAR(160),""))="Devis 1",IFERROR(VALUE(TRIM(SUBSTITUTE(K80,CHAR(160),""))),0),TRIM(SUBSTITUTE(T80,CHAR(160),""))="Devis 2",IFERROR(VALUE(TRIM(SUBSTITUTE(N80,CHAR(160),""))),0),TRIM(SUBSTITUTE(T80,CHAR(160),""))="Devis 3",IFERROR(VALUE(TRIM(SUBSTITUTE(Q80,CHAR(160),""))),0),TRUE,0)*IFERROR(VALUE(TRIM(SUBSTITUTE(C80,CHAR(160),""))),0))</f>
        <v/>
      </c>
      <c r="V80" s="66" t="str" cm="1">
        <f t="array" ref="V80">IF(_xlfn.IFS(TRIM(SUBSTITUTE(T80,CHAR(160),""))="Devis 1",IFERROR(VALUE(TRIM(SUBSTITUTE(L80,CHAR(160),""))),0),TRIM(SUBSTITUTE(T80,CHAR(160),""))="Devis 2",IFERROR(VALUE(TRIM(SUBSTITUTE(O80,CHAR(160),""))),0),TRIM(SUBSTITUTE(T80,CHAR(160),""))="Devis 3",IFERROR(VALUE(TRIM(SUBSTITUTE(R80,CHAR(160),""))),0),TRUE,0)*IFERROR(VALUE(TRIM(SUBSTITUTE(C80,CHAR(160),""))),0)=0,IF(U80&lt;&gt;"",0,""),_xlfn.IFS(TRIM(SUBSTITUTE(T80,CHAR(160),""))="Devis 1",IFERROR(VALUE(TRIM(SUBSTITUTE(L80,CHAR(160),""))),0),TRIM(SUBSTITUTE(T80,CHAR(160),""))="Devis 2",IFERROR(VALUE(TRIM(SUBSTITUTE(O80,CHAR(160),""))),0),TRIM(SUBSTITUTE(T80,CHAR(160),""))="Devis 3",IFERROR(VALUE(TRIM(SUBSTITUTE(R80,CHAR(160),""))),0),TRUE,0)*IFERROR(VALUE(TRIM(SUBSTITUTE(C80,CHAR(160),""))),0))</f>
        <v/>
      </c>
      <c r="W80" s="129" t="str">
        <f t="shared" si="62"/>
        <v/>
      </c>
      <c r="X80" s="130"/>
      <c r="Y80" s="37" t="str">
        <f t="shared" si="77"/>
        <v/>
      </c>
      <c r="Z80" s="38" t="str">
        <f t="shared" si="87"/>
        <v/>
      </c>
      <c r="AA80" s="11" t="str">
        <f t="shared" si="78"/>
        <v/>
      </c>
      <c r="AB80" s="11" t="str">
        <f t="shared" si="79"/>
        <v/>
      </c>
      <c r="AC80" s="11" t="str">
        <f t="shared" si="80"/>
        <v/>
      </c>
      <c r="AD80" s="11" t="str">
        <f t="shared" si="81"/>
        <v/>
      </c>
      <c r="AE80" s="39" t="str">
        <f t="shared" si="82"/>
        <v/>
      </c>
      <c r="AF80" s="11" t="str">
        <f t="shared" si="83"/>
        <v/>
      </c>
      <c r="AG80" s="40" t="str">
        <f t="shared" si="84"/>
        <v/>
      </c>
      <c r="AH80" s="41" t="str">
        <f t="shared" si="85"/>
        <v/>
      </c>
      <c r="AI80" s="14" t="str">
        <f t="shared" si="86"/>
        <v/>
      </c>
      <c r="AJ80" s="36" t="str">
        <f t="shared" si="63"/>
        <v/>
      </c>
      <c r="AK80" s="42" t="str">
        <f t="shared" si="64"/>
        <v/>
      </c>
      <c r="AL80" s="14" t="str">
        <f t="shared" si="65"/>
        <v/>
      </c>
      <c r="AM80" s="36" t="str">
        <f t="shared" si="66"/>
        <v/>
      </c>
      <c r="AN80" s="43" t="str">
        <f t="shared" si="67"/>
        <v/>
      </c>
      <c r="AO80" s="14" t="str">
        <f t="shared" si="68"/>
        <v/>
      </c>
      <c r="AP80" s="44" t="str">
        <f t="shared" si="69"/>
        <v/>
      </c>
      <c r="AQ80" s="37" t="str">
        <f t="shared" si="70"/>
        <v/>
      </c>
      <c r="AR80" s="487"/>
      <c r="AS80" s="45" t="str">
        <f t="shared" si="71"/>
        <v/>
      </c>
      <c r="AT80" s="45" t="str">
        <f t="shared" si="72"/>
        <v/>
      </c>
      <c r="AU80" s="45" t="str">
        <f t="shared" si="73"/>
        <v/>
      </c>
      <c r="AV80" s="67" t="str" cm="1">
        <f t="array" ref="AV80">IF($Z80="","",IF((IFERROR(_xlfn.IFS($AQ80="Devis 1",(IFERROR(VALUE(TRIM(SUBSTITUTE(AH80,CHAR(160),""))),0)),$AQ80="Devis 2",(IFERROR(VALUE(TRIM(SUBSTITUTE(AK80,CHAR(160),""))),0)),$AQ80="Devis 3",(IFERROR(VALUE(TRIM(SUBSTITUTE(AN80,CHAR(160),""))),0))),0))*(IFERROR(VALUE(TRIM(SUBSTITUTE($Z80,CHAR(160),""))),0))=0,"",(IFERROR(_xlfn.IFS($AQ80="Devis 1",(IFERROR(VALUE(TRIM(SUBSTITUTE(AH80,CHAR(160),""))),0)),$AQ80="Devis 2",(IFERROR(VALUE(TRIM(SUBSTITUTE(AK80,CHAR(160),""))),0)),$AQ80="Devis 3",(IFERROR(VALUE(TRIM(SUBSTITUTE(AN80,CHAR(160),""))),0))),0))*(IFERROR(VALUE(TRIM(SUBSTITUTE($Z80,CHAR(160),""))),0))))</f>
        <v/>
      </c>
      <c r="AW80" s="67" t="str" cm="1">
        <f t="array" ref="AW80">IF($Z80="","",IF((IFERROR(_xlfn.IFS(TRIM(SUBSTITUTE($AQ80,CHAR(160),""))="Devis 1", IFERROR(VALUE(TRIM(SUBSTITUTE(AI80,CHAR(160),""))),0),TRIM(SUBSTITUTE($AQ80,CHAR(160),""))="Devis 2", IFERROR(VALUE(TRIM(SUBSTITUTE(AL80,CHAR(160),""))),0),TRIM(SUBSTITUTE($AQ80,CHAR(160),""))="Devis 3", IFERROR(VALUE(TRIM(SUBSTITUTE(AO80,CHAR(160),""))),0)),0) * IFERROR(VALUE(TRIM(SUBSTITUTE($Z80,CHAR(160),""))),0)) = 0,IF(AV80&lt;&gt;"",0,""),(IFERROR(_xlfn.IFS(TRIM(SUBSTITUTE($AQ80,CHAR(160),""))="Devis 1", IFERROR(VALUE(TRIM(SUBSTITUTE(AI80,CHAR(160),""))),0),TRIM(SUBSTITUTE($AQ80,CHAR(160),""))="Devis 2", IFERROR(VALUE(TRIM(SUBSTITUTE(AL80,CHAR(160),""))),0),TRIM(SUBSTITUTE($AQ80,CHAR(160),""))="Devis 3", IFERROR(VALUE(TRIM(SUBSTITUTE(AO80,CHAR(160),""))),0)),0) * IFERROR(VALUE(TRIM(SUBSTITUTE($Z80,CHAR(160),""))),0))))</f>
        <v/>
      </c>
      <c r="AX80" s="67" t="str" cm="1">
        <f t="array" ref="AX80">IF($Z80="","",IF(IFERROR(_xlfn.IFS($AQ80="Devis 1",IFERROR(VALUE(TRIM(SUBSTITUTE(AJ80,CHAR(160),""))),0),$AQ80="Devis 2",IFERROR(VALUE(TRIM(SUBSTITUTE(AM80,CHAR(160),""))),0),$AQ80="Devis 3",IFERROR(VALUE(TRIM(SUBSTITUTE(AP80,CHAR(160),""))),0)),0)*IFERROR(VALUE(TRIM(SUBSTITUTE($Z80,CHAR(160),""))),0)=0,"",IFERROR(_xlfn.IFS($AQ80="Devis 1",IFERROR(VALUE(TRIM(SUBSTITUTE(AJ80,CHAR(160),""))),0),$AQ80="Devis 2",IFERROR(VALUE(TRIM(SUBSTITUTE(AM80,CHAR(160),""))),0),$AQ80="Devis 3",IFERROR(VALUE(TRIM(SUBSTITUTE(AP80,CHAR(160),""))),0)),0)*IFERROR(VALUE(TRIM(SUBSTITUTE($Z80,CHAR(160),""))),0)))</f>
        <v/>
      </c>
      <c r="AY80" s="488"/>
      <c r="AZ80" s="10" t="str" cm="1">
        <f t="array" ref="AZ80">IF(OR(AX80="",AU80="",AV80="",AS80="",AW80="",AT80=""),"",_xlfn.IFS((IFERROR(VALUE(TRIM(SUBSTITUTE(AX80,CHAR(160),""))),0))&gt;(IFERROR(VALUE(TRIM(SUBSTITUTE(AU80,CHAR(160),""))),0)),"KO : Le montant retenu TTC est supérieur au montant raisonnable TTC. Merci de revoir la ligne de dépense ou plafonner son montant.",(IFERROR(VALUE(TRIM(SUBSTITUTE(AV80,CHAR(160),""))),0))&gt;(IFERROR(VALUE(TRIM(SUBSTITUTE(AS80,CHAR(160),""))),0)),"Attention : Le montant retenu HT est supérieur au montant HT raisonnable. Merci de revoir la ligne de dépense, plafonner son montant, ou justifier la reventillation HT / TVA.",(IFERROR(VALUE(TRIM(SUBSTITUTE(AW80,CHAR(160),""))),0))&gt;(IFERROR(VALUE(TRIM(SUBSTITUTE(AT80,CHAR(160),""))),0)),"Attention : Le montant TVA retenu est supérieur au montant TVA raisonnable. Merci de revoir la ligne de dépense, plafonner son montant, ou justifier la reventillation HT / TVA.",(IFERROR(VALUE(TRIM(SUBSTITUTE(AX80,CHAR(160),""))),0))=0,"",(IFERROR(VALUE(TRIM(SUBSTITUTE(AU80,CHAR(160),""))),0))=(IFERROR(VALUE(TRIM(SUBSTITUTE(AX80,CHAR(160),""))),0)),"OK",(IFERROR(VALUE(TRIM(SUBSTITUTE(AU80,CHAR(160),""))),0))&gt;(IFERROR(VALUE(TRIM(SUBSTITUTE(AX80,CHAR(160),""))),0))," OK : Montant instruit inférieur au montant raisonnable.",TRUE,""))</f>
        <v/>
      </c>
      <c r="BA80" s="160" t="str" cm="1">
        <f t="array" ref="BA80">IF(OR(AX80="",W80="",AV80="",U80="",AW80="",V80=""),"",_xlfn.IFS((IFERROR(VALUE(TRIM(SUBSTITUTE(AX80,CHAR(160),""))),0))&gt;(IFERROR(VALUE(TRIM(SUBSTITUTE(W80,CHAR(160),""))),0)),"KO : Le montant retenu TTC est supérieur au montant présenté TTC. Merci de revoir la ligne de dépense ou plafonner son montant.",(IFERROR(VALUE(TRIM(SUBSTITUTE(AV80,CHAR(160),""))),0))&gt;(IFERROR(VALUE(TRIM(SUBSTITUTE(U80,CHAR(160),""))),0)),"Attention : Le montant retenu HT est supérieur au montant HT présenté. Merci de revoir la ligne de dépense,plafonner son montant,ou justifier la reventillation HT/TVA.",(IFERROR(VALUE(TRIM(SUBSTITUTE(AW80,CHAR(160),""))),0))&gt;(IFERROR(VALUE(TRIM(SUBSTITUTE(V80,CHAR(160),""))),0)),"Attention : Le montant TVA retenu est supérieur au montant TVA présenté. Merci de revoir la ligne de dépense,plafonner son montant,ou justifier la reventillation HT/TVA.",(IFERROR(VALUE(TRIM(SUBSTITUTE(AX80,CHAR(160),""))),0))=0,"Attention : montant présenté entièrement écarté",(IFERROR(VALUE(TRIM(SUBSTITUTE(W80,CHAR(160),""))),0))=0,"",(IFERROR(VALUE(TRIM(SUBSTITUTE(AX80,CHAR(160),""))),0))=(IFERROR(VALUE(TRIM(SUBSTITUTE(W80,CHAR(160),""))),0)),"OK",(IFERROR(VALUE(TRIM(SUBSTITUTE(AX80,CHAR(160),""))),0))&lt;(IFERROR(VALUE(TRIM(SUBSTITUTE(W80,CHAR(160),""))),0)),"Attention : montant présenté partiellement écarté",TRUE,""))</f>
        <v/>
      </c>
      <c r="BB80" s="45" t="str">
        <f t="shared" si="74"/>
        <v/>
      </c>
      <c r="BC80" s="45" t="str">
        <f t="shared" si="75"/>
        <v/>
      </c>
      <c r="BD80" s="15" t="str">
        <f t="shared" si="76"/>
        <v/>
      </c>
    </row>
    <row r="81" spans="1:56" ht="15" customHeight="1">
      <c r="A81" s="64">
        <v>72</v>
      </c>
      <c r="B81" s="4"/>
      <c r="C81" s="8"/>
      <c r="D81" s="4"/>
      <c r="E81" s="4"/>
      <c r="F81" s="4"/>
      <c r="G81" s="4"/>
      <c r="H81" s="12"/>
      <c r="I81" s="4"/>
      <c r="J81" s="111"/>
      <c r="K81" s="117"/>
      <c r="L81" s="5"/>
      <c r="M81" s="36" t="str">
        <f t="shared" si="59"/>
        <v/>
      </c>
      <c r="N81" s="6"/>
      <c r="O81" s="5"/>
      <c r="P81" s="36" t="str">
        <f t="shared" si="60"/>
        <v/>
      </c>
      <c r="Q81" s="7"/>
      <c r="R81" s="5"/>
      <c r="S81" s="118" t="str">
        <f t="shared" si="61"/>
        <v/>
      </c>
      <c r="T81" s="127"/>
      <c r="U81" s="126" t="str" cm="1">
        <f t="array" ref="U81">IF((_xlfn.IFS(TRIM(SUBSTITUTE(T81,CHAR(160),""))="Devis 1",IFERROR(VALUE(TRIM(SUBSTITUTE(K81,CHAR(160),""))),0),TRIM(SUBSTITUTE(T81,CHAR(160),""))="Devis 2",IFERROR(VALUE(TRIM(SUBSTITUTE(N81,CHAR(160),""))),0),TRIM(SUBSTITUTE(T81,CHAR(160),""))="Devis 3",IFERROR(VALUE(TRIM(SUBSTITUTE(Q81,CHAR(160),""))),0),TRUE,0)*IFERROR(VALUE(TRIM(SUBSTITUTE(C81,CHAR(160),""))),0))=0,"",_xlfn.IFS(TRIM(SUBSTITUTE(T81,CHAR(160),""))="Devis 1",IFERROR(VALUE(TRIM(SUBSTITUTE(K81,CHAR(160),""))),0),TRIM(SUBSTITUTE(T81,CHAR(160),""))="Devis 2",IFERROR(VALUE(TRIM(SUBSTITUTE(N81,CHAR(160),""))),0),TRIM(SUBSTITUTE(T81,CHAR(160),""))="Devis 3",IFERROR(VALUE(TRIM(SUBSTITUTE(Q81,CHAR(160),""))),0),TRUE,0)*IFERROR(VALUE(TRIM(SUBSTITUTE(C81,CHAR(160),""))),0))</f>
        <v/>
      </c>
      <c r="V81" s="66" t="str" cm="1">
        <f t="array" ref="V81">IF(_xlfn.IFS(TRIM(SUBSTITUTE(T81,CHAR(160),""))="Devis 1",IFERROR(VALUE(TRIM(SUBSTITUTE(L81,CHAR(160),""))),0),TRIM(SUBSTITUTE(T81,CHAR(160),""))="Devis 2",IFERROR(VALUE(TRIM(SUBSTITUTE(O81,CHAR(160),""))),0),TRIM(SUBSTITUTE(T81,CHAR(160),""))="Devis 3",IFERROR(VALUE(TRIM(SUBSTITUTE(R81,CHAR(160),""))),0),TRUE,0)*IFERROR(VALUE(TRIM(SUBSTITUTE(C81,CHAR(160),""))),0)=0,IF(U81&lt;&gt;"",0,""),_xlfn.IFS(TRIM(SUBSTITUTE(T81,CHAR(160),""))="Devis 1",IFERROR(VALUE(TRIM(SUBSTITUTE(L81,CHAR(160),""))),0),TRIM(SUBSTITUTE(T81,CHAR(160),""))="Devis 2",IFERROR(VALUE(TRIM(SUBSTITUTE(O81,CHAR(160),""))),0),TRIM(SUBSTITUTE(T81,CHAR(160),""))="Devis 3",IFERROR(VALUE(TRIM(SUBSTITUTE(R81,CHAR(160),""))),0),TRUE,0)*IFERROR(VALUE(TRIM(SUBSTITUTE(C81,CHAR(160),""))),0))</f>
        <v/>
      </c>
      <c r="W81" s="129" t="str">
        <f t="shared" si="62"/>
        <v/>
      </c>
      <c r="X81" s="130"/>
      <c r="Y81" s="37" t="str">
        <f t="shared" si="77"/>
        <v/>
      </c>
      <c r="Z81" s="38" t="str">
        <f t="shared" si="87"/>
        <v/>
      </c>
      <c r="AA81" s="11" t="str">
        <f t="shared" si="78"/>
        <v/>
      </c>
      <c r="AB81" s="11" t="str">
        <f t="shared" si="79"/>
        <v/>
      </c>
      <c r="AC81" s="11" t="str">
        <f t="shared" si="80"/>
        <v/>
      </c>
      <c r="AD81" s="11" t="str">
        <f t="shared" si="81"/>
        <v/>
      </c>
      <c r="AE81" s="39" t="str">
        <f t="shared" si="82"/>
        <v/>
      </c>
      <c r="AF81" s="11" t="str">
        <f t="shared" si="83"/>
        <v/>
      </c>
      <c r="AG81" s="40" t="str">
        <f t="shared" si="84"/>
        <v/>
      </c>
      <c r="AH81" s="41" t="str">
        <f t="shared" si="85"/>
        <v/>
      </c>
      <c r="AI81" s="14" t="str">
        <f t="shared" si="86"/>
        <v/>
      </c>
      <c r="AJ81" s="36" t="str">
        <f t="shared" si="63"/>
        <v/>
      </c>
      <c r="AK81" s="42" t="str">
        <f t="shared" si="64"/>
        <v/>
      </c>
      <c r="AL81" s="14" t="str">
        <f t="shared" si="65"/>
        <v/>
      </c>
      <c r="AM81" s="36" t="str">
        <f t="shared" si="66"/>
        <v/>
      </c>
      <c r="AN81" s="43" t="str">
        <f t="shared" si="67"/>
        <v/>
      </c>
      <c r="AO81" s="14" t="str">
        <f t="shared" si="68"/>
        <v/>
      </c>
      <c r="AP81" s="44" t="str">
        <f t="shared" si="69"/>
        <v/>
      </c>
      <c r="AQ81" s="37" t="str">
        <f t="shared" si="70"/>
        <v/>
      </c>
      <c r="AR81" s="487"/>
      <c r="AS81" s="45" t="str">
        <f t="shared" si="71"/>
        <v/>
      </c>
      <c r="AT81" s="45" t="str">
        <f t="shared" si="72"/>
        <v/>
      </c>
      <c r="AU81" s="45" t="str">
        <f t="shared" si="73"/>
        <v/>
      </c>
      <c r="AV81" s="67" t="str" cm="1">
        <f t="array" ref="AV81">IF($Z81="","",IF((IFERROR(_xlfn.IFS($AQ81="Devis 1",(IFERROR(VALUE(TRIM(SUBSTITUTE(AH81,CHAR(160),""))),0)),$AQ81="Devis 2",(IFERROR(VALUE(TRIM(SUBSTITUTE(AK81,CHAR(160),""))),0)),$AQ81="Devis 3",(IFERROR(VALUE(TRIM(SUBSTITUTE(AN81,CHAR(160),""))),0))),0))*(IFERROR(VALUE(TRIM(SUBSTITUTE($Z81,CHAR(160),""))),0))=0,"",(IFERROR(_xlfn.IFS($AQ81="Devis 1",(IFERROR(VALUE(TRIM(SUBSTITUTE(AH81,CHAR(160),""))),0)),$AQ81="Devis 2",(IFERROR(VALUE(TRIM(SUBSTITUTE(AK81,CHAR(160),""))),0)),$AQ81="Devis 3",(IFERROR(VALUE(TRIM(SUBSTITUTE(AN81,CHAR(160),""))),0))),0))*(IFERROR(VALUE(TRIM(SUBSTITUTE($Z81,CHAR(160),""))),0))))</f>
        <v/>
      </c>
      <c r="AW81" s="67" t="str" cm="1">
        <f t="array" ref="AW81">IF($Z81="","",IF((IFERROR(_xlfn.IFS(TRIM(SUBSTITUTE($AQ81,CHAR(160),""))="Devis 1", IFERROR(VALUE(TRIM(SUBSTITUTE(AI81,CHAR(160),""))),0),TRIM(SUBSTITUTE($AQ81,CHAR(160),""))="Devis 2", IFERROR(VALUE(TRIM(SUBSTITUTE(AL81,CHAR(160),""))),0),TRIM(SUBSTITUTE($AQ81,CHAR(160),""))="Devis 3", IFERROR(VALUE(TRIM(SUBSTITUTE(AO81,CHAR(160),""))),0)),0) * IFERROR(VALUE(TRIM(SUBSTITUTE($Z81,CHAR(160),""))),0)) = 0,IF(AV81&lt;&gt;"",0,""),(IFERROR(_xlfn.IFS(TRIM(SUBSTITUTE($AQ81,CHAR(160),""))="Devis 1", IFERROR(VALUE(TRIM(SUBSTITUTE(AI81,CHAR(160),""))),0),TRIM(SUBSTITUTE($AQ81,CHAR(160),""))="Devis 2", IFERROR(VALUE(TRIM(SUBSTITUTE(AL81,CHAR(160),""))),0),TRIM(SUBSTITUTE($AQ81,CHAR(160),""))="Devis 3", IFERROR(VALUE(TRIM(SUBSTITUTE(AO81,CHAR(160),""))),0)),0) * IFERROR(VALUE(TRIM(SUBSTITUTE($Z81,CHAR(160),""))),0))))</f>
        <v/>
      </c>
      <c r="AX81" s="67" t="str" cm="1">
        <f t="array" ref="AX81">IF($Z81="","",IF(IFERROR(_xlfn.IFS($AQ81="Devis 1",IFERROR(VALUE(TRIM(SUBSTITUTE(AJ81,CHAR(160),""))),0),$AQ81="Devis 2",IFERROR(VALUE(TRIM(SUBSTITUTE(AM81,CHAR(160),""))),0),$AQ81="Devis 3",IFERROR(VALUE(TRIM(SUBSTITUTE(AP81,CHAR(160),""))),0)),0)*IFERROR(VALUE(TRIM(SUBSTITUTE($Z81,CHAR(160),""))),0)=0,"",IFERROR(_xlfn.IFS($AQ81="Devis 1",IFERROR(VALUE(TRIM(SUBSTITUTE(AJ81,CHAR(160),""))),0),$AQ81="Devis 2",IFERROR(VALUE(TRIM(SUBSTITUTE(AM81,CHAR(160),""))),0),$AQ81="Devis 3",IFERROR(VALUE(TRIM(SUBSTITUTE(AP81,CHAR(160),""))),0)),0)*IFERROR(VALUE(TRIM(SUBSTITUTE($Z81,CHAR(160),""))),0)))</f>
        <v/>
      </c>
      <c r="AY81" s="488"/>
      <c r="AZ81" s="10" t="str" cm="1">
        <f t="array" ref="AZ81">IF(OR(AX81="",AU81="",AV81="",AS81="",AW81="",AT81=""),"",_xlfn.IFS((IFERROR(VALUE(TRIM(SUBSTITUTE(AX81,CHAR(160),""))),0))&gt;(IFERROR(VALUE(TRIM(SUBSTITUTE(AU81,CHAR(160),""))),0)),"KO : Le montant retenu TTC est supérieur au montant raisonnable TTC. Merci de revoir la ligne de dépense ou plafonner son montant.",(IFERROR(VALUE(TRIM(SUBSTITUTE(AV81,CHAR(160),""))),0))&gt;(IFERROR(VALUE(TRIM(SUBSTITUTE(AS81,CHAR(160),""))),0)),"Attention : Le montant retenu HT est supérieur au montant HT raisonnable. Merci de revoir la ligne de dépense, plafonner son montant, ou justifier la reventillation HT / TVA.",(IFERROR(VALUE(TRIM(SUBSTITUTE(AW81,CHAR(160),""))),0))&gt;(IFERROR(VALUE(TRIM(SUBSTITUTE(AT81,CHAR(160),""))),0)),"Attention : Le montant TVA retenu est supérieur au montant TVA raisonnable. Merci de revoir la ligne de dépense, plafonner son montant, ou justifier la reventillation HT / TVA.",(IFERROR(VALUE(TRIM(SUBSTITUTE(AX81,CHAR(160),""))),0))=0,"",(IFERROR(VALUE(TRIM(SUBSTITUTE(AU81,CHAR(160),""))),0))=(IFERROR(VALUE(TRIM(SUBSTITUTE(AX81,CHAR(160),""))),0)),"OK",(IFERROR(VALUE(TRIM(SUBSTITUTE(AU81,CHAR(160),""))),0))&gt;(IFERROR(VALUE(TRIM(SUBSTITUTE(AX81,CHAR(160),""))),0))," OK : Montant instruit inférieur au montant raisonnable.",TRUE,""))</f>
        <v/>
      </c>
      <c r="BA81" s="160" t="str" cm="1">
        <f t="array" ref="BA81">IF(OR(AX81="",W81="",AV81="",U81="",AW81="",V81=""),"",_xlfn.IFS((IFERROR(VALUE(TRIM(SUBSTITUTE(AX81,CHAR(160),""))),0))&gt;(IFERROR(VALUE(TRIM(SUBSTITUTE(W81,CHAR(160),""))),0)),"KO : Le montant retenu TTC est supérieur au montant présenté TTC. Merci de revoir la ligne de dépense ou plafonner son montant.",(IFERROR(VALUE(TRIM(SUBSTITUTE(AV81,CHAR(160),""))),0))&gt;(IFERROR(VALUE(TRIM(SUBSTITUTE(U81,CHAR(160),""))),0)),"Attention : Le montant retenu HT est supérieur au montant HT présenté. Merci de revoir la ligne de dépense,plafonner son montant,ou justifier la reventillation HT/TVA.",(IFERROR(VALUE(TRIM(SUBSTITUTE(AW81,CHAR(160),""))),0))&gt;(IFERROR(VALUE(TRIM(SUBSTITUTE(V81,CHAR(160),""))),0)),"Attention : Le montant TVA retenu est supérieur au montant TVA présenté. Merci de revoir la ligne de dépense,plafonner son montant,ou justifier la reventillation HT/TVA.",(IFERROR(VALUE(TRIM(SUBSTITUTE(AX81,CHAR(160),""))),0))=0,"Attention : montant présenté entièrement écarté",(IFERROR(VALUE(TRIM(SUBSTITUTE(W81,CHAR(160),""))),0))=0,"",(IFERROR(VALUE(TRIM(SUBSTITUTE(AX81,CHAR(160),""))),0))=(IFERROR(VALUE(TRIM(SUBSTITUTE(W81,CHAR(160),""))),0)),"OK",(IFERROR(VALUE(TRIM(SUBSTITUTE(AX81,CHAR(160),""))),0))&lt;(IFERROR(VALUE(TRIM(SUBSTITUTE(W81,CHAR(160),""))),0)),"Attention : montant présenté partiellement écarté",TRUE,""))</f>
        <v/>
      </c>
      <c r="BB81" s="45" t="str">
        <f t="shared" si="74"/>
        <v/>
      </c>
      <c r="BC81" s="45" t="str">
        <f t="shared" si="75"/>
        <v/>
      </c>
      <c r="BD81" s="15" t="str">
        <f t="shared" si="76"/>
        <v/>
      </c>
    </row>
    <row r="82" spans="1:56" ht="15" customHeight="1">
      <c r="A82" s="64">
        <v>73</v>
      </c>
      <c r="B82" s="4"/>
      <c r="C82" s="8"/>
      <c r="D82" s="4"/>
      <c r="E82" s="4"/>
      <c r="F82" s="4"/>
      <c r="G82" s="4"/>
      <c r="H82" s="12"/>
      <c r="I82" s="4"/>
      <c r="J82" s="111"/>
      <c r="K82" s="117"/>
      <c r="L82" s="5"/>
      <c r="M82" s="36" t="str">
        <f t="shared" si="59"/>
        <v/>
      </c>
      <c r="N82" s="6"/>
      <c r="O82" s="5"/>
      <c r="P82" s="36" t="str">
        <f t="shared" si="60"/>
        <v/>
      </c>
      <c r="Q82" s="7"/>
      <c r="R82" s="5"/>
      <c r="S82" s="118" t="str">
        <f t="shared" si="61"/>
        <v/>
      </c>
      <c r="T82" s="127"/>
      <c r="U82" s="126" t="str" cm="1">
        <f t="array" ref="U82">IF((_xlfn.IFS(TRIM(SUBSTITUTE(T82,CHAR(160),""))="Devis 1",IFERROR(VALUE(TRIM(SUBSTITUTE(K82,CHAR(160),""))),0),TRIM(SUBSTITUTE(T82,CHAR(160),""))="Devis 2",IFERROR(VALUE(TRIM(SUBSTITUTE(N82,CHAR(160),""))),0),TRIM(SUBSTITUTE(T82,CHAR(160),""))="Devis 3",IFERROR(VALUE(TRIM(SUBSTITUTE(Q82,CHAR(160),""))),0),TRUE,0)*IFERROR(VALUE(TRIM(SUBSTITUTE(C82,CHAR(160),""))),0))=0,"",_xlfn.IFS(TRIM(SUBSTITUTE(T82,CHAR(160),""))="Devis 1",IFERROR(VALUE(TRIM(SUBSTITUTE(K82,CHAR(160),""))),0),TRIM(SUBSTITUTE(T82,CHAR(160),""))="Devis 2",IFERROR(VALUE(TRIM(SUBSTITUTE(N82,CHAR(160),""))),0),TRIM(SUBSTITUTE(T82,CHAR(160),""))="Devis 3",IFERROR(VALUE(TRIM(SUBSTITUTE(Q82,CHAR(160),""))),0),TRUE,0)*IFERROR(VALUE(TRIM(SUBSTITUTE(C82,CHAR(160),""))),0))</f>
        <v/>
      </c>
      <c r="V82" s="66" t="str" cm="1">
        <f t="array" ref="V82">IF(_xlfn.IFS(TRIM(SUBSTITUTE(T82,CHAR(160),""))="Devis 1",IFERROR(VALUE(TRIM(SUBSTITUTE(L82,CHAR(160),""))),0),TRIM(SUBSTITUTE(T82,CHAR(160),""))="Devis 2",IFERROR(VALUE(TRIM(SUBSTITUTE(O82,CHAR(160),""))),0),TRIM(SUBSTITUTE(T82,CHAR(160),""))="Devis 3",IFERROR(VALUE(TRIM(SUBSTITUTE(R82,CHAR(160),""))),0),TRUE,0)*IFERROR(VALUE(TRIM(SUBSTITUTE(C82,CHAR(160),""))),0)=0,IF(U82&lt;&gt;"",0,""),_xlfn.IFS(TRIM(SUBSTITUTE(T82,CHAR(160),""))="Devis 1",IFERROR(VALUE(TRIM(SUBSTITUTE(L82,CHAR(160),""))),0),TRIM(SUBSTITUTE(T82,CHAR(160),""))="Devis 2",IFERROR(VALUE(TRIM(SUBSTITUTE(O82,CHAR(160),""))),0),TRIM(SUBSTITUTE(T82,CHAR(160),""))="Devis 3",IFERROR(VALUE(TRIM(SUBSTITUTE(R82,CHAR(160),""))),0),TRUE,0)*IFERROR(VALUE(TRIM(SUBSTITUTE(C82,CHAR(160),""))),0))</f>
        <v/>
      </c>
      <c r="W82" s="129" t="str">
        <f t="shared" si="62"/>
        <v/>
      </c>
      <c r="X82" s="130"/>
      <c r="Y82" s="37" t="str">
        <f t="shared" si="77"/>
        <v/>
      </c>
      <c r="Z82" s="38" t="str">
        <f t="shared" si="87"/>
        <v/>
      </c>
      <c r="AA82" s="11" t="str">
        <f t="shared" si="78"/>
        <v/>
      </c>
      <c r="AB82" s="11" t="str">
        <f t="shared" si="79"/>
        <v/>
      </c>
      <c r="AC82" s="11" t="str">
        <f t="shared" si="80"/>
        <v/>
      </c>
      <c r="AD82" s="11" t="str">
        <f t="shared" si="81"/>
        <v/>
      </c>
      <c r="AE82" s="39" t="str">
        <f t="shared" si="82"/>
        <v/>
      </c>
      <c r="AF82" s="11" t="str">
        <f t="shared" si="83"/>
        <v/>
      </c>
      <c r="AG82" s="40" t="str">
        <f t="shared" si="84"/>
        <v/>
      </c>
      <c r="AH82" s="41" t="str">
        <f t="shared" si="85"/>
        <v/>
      </c>
      <c r="AI82" s="14" t="str">
        <f t="shared" si="86"/>
        <v/>
      </c>
      <c r="AJ82" s="36" t="str">
        <f t="shared" si="63"/>
        <v/>
      </c>
      <c r="AK82" s="42" t="str">
        <f t="shared" si="64"/>
        <v/>
      </c>
      <c r="AL82" s="14" t="str">
        <f t="shared" si="65"/>
        <v/>
      </c>
      <c r="AM82" s="36" t="str">
        <f t="shared" si="66"/>
        <v/>
      </c>
      <c r="AN82" s="43" t="str">
        <f t="shared" si="67"/>
        <v/>
      </c>
      <c r="AO82" s="14" t="str">
        <f t="shared" si="68"/>
        <v/>
      </c>
      <c r="AP82" s="44" t="str">
        <f t="shared" si="69"/>
        <v/>
      </c>
      <c r="AQ82" s="37" t="str">
        <f t="shared" si="70"/>
        <v/>
      </c>
      <c r="AR82" s="487"/>
      <c r="AS82" s="45" t="str">
        <f t="shared" si="71"/>
        <v/>
      </c>
      <c r="AT82" s="45" t="str">
        <f t="shared" si="72"/>
        <v/>
      </c>
      <c r="AU82" s="45" t="str">
        <f t="shared" si="73"/>
        <v/>
      </c>
      <c r="AV82" s="67" t="str" cm="1">
        <f t="array" ref="AV82">IF($Z82="","",IF((IFERROR(_xlfn.IFS($AQ82="Devis 1",(IFERROR(VALUE(TRIM(SUBSTITUTE(AH82,CHAR(160),""))),0)),$AQ82="Devis 2",(IFERROR(VALUE(TRIM(SUBSTITUTE(AK82,CHAR(160),""))),0)),$AQ82="Devis 3",(IFERROR(VALUE(TRIM(SUBSTITUTE(AN82,CHAR(160),""))),0))),0))*(IFERROR(VALUE(TRIM(SUBSTITUTE($Z82,CHAR(160),""))),0))=0,"",(IFERROR(_xlfn.IFS($AQ82="Devis 1",(IFERROR(VALUE(TRIM(SUBSTITUTE(AH82,CHAR(160),""))),0)),$AQ82="Devis 2",(IFERROR(VALUE(TRIM(SUBSTITUTE(AK82,CHAR(160),""))),0)),$AQ82="Devis 3",(IFERROR(VALUE(TRIM(SUBSTITUTE(AN82,CHAR(160),""))),0))),0))*(IFERROR(VALUE(TRIM(SUBSTITUTE($Z82,CHAR(160),""))),0))))</f>
        <v/>
      </c>
      <c r="AW82" s="67" t="str" cm="1">
        <f t="array" ref="AW82">IF($Z82="","",IF((IFERROR(_xlfn.IFS(TRIM(SUBSTITUTE($AQ82,CHAR(160),""))="Devis 1", IFERROR(VALUE(TRIM(SUBSTITUTE(AI82,CHAR(160),""))),0),TRIM(SUBSTITUTE($AQ82,CHAR(160),""))="Devis 2", IFERROR(VALUE(TRIM(SUBSTITUTE(AL82,CHAR(160),""))),0),TRIM(SUBSTITUTE($AQ82,CHAR(160),""))="Devis 3", IFERROR(VALUE(TRIM(SUBSTITUTE(AO82,CHAR(160),""))),0)),0) * IFERROR(VALUE(TRIM(SUBSTITUTE($Z82,CHAR(160),""))),0)) = 0,IF(AV82&lt;&gt;"",0,""),(IFERROR(_xlfn.IFS(TRIM(SUBSTITUTE($AQ82,CHAR(160),""))="Devis 1", IFERROR(VALUE(TRIM(SUBSTITUTE(AI82,CHAR(160),""))),0),TRIM(SUBSTITUTE($AQ82,CHAR(160),""))="Devis 2", IFERROR(VALUE(TRIM(SUBSTITUTE(AL82,CHAR(160),""))),0),TRIM(SUBSTITUTE($AQ82,CHAR(160),""))="Devis 3", IFERROR(VALUE(TRIM(SUBSTITUTE(AO82,CHAR(160),""))),0)),0) * IFERROR(VALUE(TRIM(SUBSTITUTE($Z82,CHAR(160),""))),0))))</f>
        <v/>
      </c>
      <c r="AX82" s="67" t="str" cm="1">
        <f t="array" ref="AX82">IF($Z82="","",IF(IFERROR(_xlfn.IFS($AQ82="Devis 1",IFERROR(VALUE(TRIM(SUBSTITUTE(AJ82,CHAR(160),""))),0),$AQ82="Devis 2",IFERROR(VALUE(TRIM(SUBSTITUTE(AM82,CHAR(160),""))),0),$AQ82="Devis 3",IFERROR(VALUE(TRIM(SUBSTITUTE(AP82,CHAR(160),""))),0)),0)*IFERROR(VALUE(TRIM(SUBSTITUTE($Z82,CHAR(160),""))),0)=0,"",IFERROR(_xlfn.IFS($AQ82="Devis 1",IFERROR(VALUE(TRIM(SUBSTITUTE(AJ82,CHAR(160),""))),0),$AQ82="Devis 2",IFERROR(VALUE(TRIM(SUBSTITUTE(AM82,CHAR(160),""))),0),$AQ82="Devis 3",IFERROR(VALUE(TRIM(SUBSTITUTE(AP82,CHAR(160),""))),0)),0)*IFERROR(VALUE(TRIM(SUBSTITUTE($Z82,CHAR(160),""))),0)))</f>
        <v/>
      </c>
      <c r="AY82" s="488"/>
      <c r="AZ82" s="10" t="str" cm="1">
        <f t="array" ref="AZ82">IF(OR(AX82="",AU82="",AV82="",AS82="",AW82="",AT82=""),"",_xlfn.IFS((IFERROR(VALUE(TRIM(SUBSTITUTE(AX82,CHAR(160),""))),0))&gt;(IFERROR(VALUE(TRIM(SUBSTITUTE(AU82,CHAR(160),""))),0)),"KO : Le montant retenu TTC est supérieur au montant raisonnable TTC. Merci de revoir la ligne de dépense ou plafonner son montant.",(IFERROR(VALUE(TRIM(SUBSTITUTE(AV82,CHAR(160),""))),0))&gt;(IFERROR(VALUE(TRIM(SUBSTITUTE(AS82,CHAR(160),""))),0)),"Attention : Le montant retenu HT est supérieur au montant HT raisonnable. Merci de revoir la ligne de dépense, plafonner son montant, ou justifier la reventillation HT / TVA.",(IFERROR(VALUE(TRIM(SUBSTITUTE(AW82,CHAR(160),""))),0))&gt;(IFERROR(VALUE(TRIM(SUBSTITUTE(AT82,CHAR(160),""))),0)),"Attention : Le montant TVA retenu est supérieur au montant TVA raisonnable. Merci de revoir la ligne de dépense, plafonner son montant, ou justifier la reventillation HT / TVA.",(IFERROR(VALUE(TRIM(SUBSTITUTE(AX82,CHAR(160),""))),0))=0,"",(IFERROR(VALUE(TRIM(SUBSTITUTE(AU82,CHAR(160),""))),0))=(IFERROR(VALUE(TRIM(SUBSTITUTE(AX82,CHAR(160),""))),0)),"OK",(IFERROR(VALUE(TRIM(SUBSTITUTE(AU82,CHAR(160),""))),0))&gt;(IFERROR(VALUE(TRIM(SUBSTITUTE(AX82,CHAR(160),""))),0))," OK : Montant instruit inférieur au montant raisonnable.",TRUE,""))</f>
        <v/>
      </c>
      <c r="BA82" s="160" t="str" cm="1">
        <f t="array" ref="BA82">IF(OR(AX82="",W82="",AV82="",U82="",AW82="",V82=""),"",_xlfn.IFS((IFERROR(VALUE(TRIM(SUBSTITUTE(AX82,CHAR(160),""))),0))&gt;(IFERROR(VALUE(TRIM(SUBSTITUTE(W82,CHAR(160),""))),0)),"KO : Le montant retenu TTC est supérieur au montant présenté TTC. Merci de revoir la ligne de dépense ou plafonner son montant.",(IFERROR(VALUE(TRIM(SUBSTITUTE(AV82,CHAR(160),""))),0))&gt;(IFERROR(VALUE(TRIM(SUBSTITUTE(U82,CHAR(160),""))),0)),"Attention : Le montant retenu HT est supérieur au montant HT présenté. Merci de revoir la ligne de dépense,plafonner son montant,ou justifier la reventillation HT/TVA.",(IFERROR(VALUE(TRIM(SUBSTITUTE(AW82,CHAR(160),""))),0))&gt;(IFERROR(VALUE(TRIM(SUBSTITUTE(V82,CHAR(160),""))),0)),"Attention : Le montant TVA retenu est supérieur au montant TVA présenté. Merci de revoir la ligne de dépense,plafonner son montant,ou justifier la reventillation HT/TVA.",(IFERROR(VALUE(TRIM(SUBSTITUTE(AX82,CHAR(160),""))),0))=0,"Attention : montant présenté entièrement écarté",(IFERROR(VALUE(TRIM(SUBSTITUTE(W82,CHAR(160),""))),0))=0,"",(IFERROR(VALUE(TRIM(SUBSTITUTE(AX82,CHAR(160),""))),0))=(IFERROR(VALUE(TRIM(SUBSTITUTE(W82,CHAR(160),""))),0)),"OK",(IFERROR(VALUE(TRIM(SUBSTITUTE(AX82,CHAR(160),""))),0))&lt;(IFERROR(VALUE(TRIM(SUBSTITUTE(W82,CHAR(160),""))),0)),"Attention : montant présenté partiellement écarté",TRUE,""))</f>
        <v/>
      </c>
      <c r="BB82" s="45" t="str">
        <f t="shared" si="74"/>
        <v/>
      </c>
      <c r="BC82" s="45" t="str">
        <f t="shared" si="75"/>
        <v/>
      </c>
      <c r="BD82" s="15" t="str">
        <f t="shared" si="76"/>
        <v/>
      </c>
    </row>
    <row r="83" spans="1:56" ht="15" customHeight="1">
      <c r="A83" s="64">
        <v>74</v>
      </c>
      <c r="B83" s="4"/>
      <c r="C83" s="8"/>
      <c r="D83" s="4"/>
      <c r="E83" s="4"/>
      <c r="F83" s="4"/>
      <c r="G83" s="4"/>
      <c r="H83" s="12"/>
      <c r="I83" s="4"/>
      <c r="J83" s="111"/>
      <c r="K83" s="117"/>
      <c r="L83" s="5"/>
      <c r="M83" s="36" t="str">
        <f t="shared" si="59"/>
        <v/>
      </c>
      <c r="N83" s="6"/>
      <c r="O83" s="5"/>
      <c r="P83" s="36" t="str">
        <f t="shared" si="60"/>
        <v/>
      </c>
      <c r="Q83" s="7"/>
      <c r="R83" s="5"/>
      <c r="S83" s="118" t="str">
        <f t="shared" si="61"/>
        <v/>
      </c>
      <c r="T83" s="127"/>
      <c r="U83" s="126" t="str" cm="1">
        <f t="array" ref="U83">IF((_xlfn.IFS(TRIM(SUBSTITUTE(T83,CHAR(160),""))="Devis 1",IFERROR(VALUE(TRIM(SUBSTITUTE(K83,CHAR(160),""))),0),TRIM(SUBSTITUTE(T83,CHAR(160),""))="Devis 2",IFERROR(VALUE(TRIM(SUBSTITUTE(N83,CHAR(160),""))),0),TRIM(SUBSTITUTE(T83,CHAR(160),""))="Devis 3",IFERROR(VALUE(TRIM(SUBSTITUTE(Q83,CHAR(160),""))),0),TRUE,0)*IFERROR(VALUE(TRIM(SUBSTITUTE(C83,CHAR(160),""))),0))=0,"",_xlfn.IFS(TRIM(SUBSTITUTE(T83,CHAR(160),""))="Devis 1",IFERROR(VALUE(TRIM(SUBSTITUTE(K83,CHAR(160),""))),0),TRIM(SUBSTITUTE(T83,CHAR(160),""))="Devis 2",IFERROR(VALUE(TRIM(SUBSTITUTE(N83,CHAR(160),""))),0),TRIM(SUBSTITUTE(T83,CHAR(160),""))="Devis 3",IFERROR(VALUE(TRIM(SUBSTITUTE(Q83,CHAR(160),""))),0),TRUE,0)*IFERROR(VALUE(TRIM(SUBSTITUTE(C83,CHAR(160),""))),0))</f>
        <v/>
      </c>
      <c r="V83" s="66" t="str" cm="1">
        <f t="array" ref="V83">IF(_xlfn.IFS(TRIM(SUBSTITUTE(T83,CHAR(160),""))="Devis 1",IFERROR(VALUE(TRIM(SUBSTITUTE(L83,CHAR(160),""))),0),TRIM(SUBSTITUTE(T83,CHAR(160),""))="Devis 2",IFERROR(VALUE(TRIM(SUBSTITUTE(O83,CHAR(160),""))),0),TRIM(SUBSTITUTE(T83,CHAR(160),""))="Devis 3",IFERROR(VALUE(TRIM(SUBSTITUTE(R83,CHAR(160),""))),0),TRUE,0)*IFERROR(VALUE(TRIM(SUBSTITUTE(C83,CHAR(160),""))),0)=0,IF(U83&lt;&gt;"",0,""),_xlfn.IFS(TRIM(SUBSTITUTE(T83,CHAR(160),""))="Devis 1",IFERROR(VALUE(TRIM(SUBSTITUTE(L83,CHAR(160),""))),0),TRIM(SUBSTITUTE(T83,CHAR(160),""))="Devis 2",IFERROR(VALUE(TRIM(SUBSTITUTE(O83,CHAR(160),""))),0),TRIM(SUBSTITUTE(T83,CHAR(160),""))="Devis 3",IFERROR(VALUE(TRIM(SUBSTITUTE(R83,CHAR(160),""))),0),TRUE,0)*IFERROR(VALUE(TRIM(SUBSTITUTE(C83,CHAR(160),""))),0))</f>
        <v/>
      </c>
      <c r="W83" s="129" t="str">
        <f t="shared" si="62"/>
        <v/>
      </c>
      <c r="X83" s="130"/>
      <c r="Y83" s="37" t="str">
        <f t="shared" si="77"/>
        <v/>
      </c>
      <c r="Z83" s="38" t="str">
        <f t="shared" si="87"/>
        <v/>
      </c>
      <c r="AA83" s="11" t="str">
        <f t="shared" si="78"/>
        <v/>
      </c>
      <c r="AB83" s="11" t="str">
        <f t="shared" si="79"/>
        <v/>
      </c>
      <c r="AC83" s="11" t="str">
        <f t="shared" si="80"/>
        <v/>
      </c>
      <c r="AD83" s="11" t="str">
        <f t="shared" si="81"/>
        <v/>
      </c>
      <c r="AE83" s="39" t="str">
        <f t="shared" si="82"/>
        <v/>
      </c>
      <c r="AF83" s="11" t="str">
        <f t="shared" si="83"/>
        <v/>
      </c>
      <c r="AG83" s="40" t="str">
        <f t="shared" si="84"/>
        <v/>
      </c>
      <c r="AH83" s="41" t="str">
        <f t="shared" si="85"/>
        <v/>
      </c>
      <c r="AI83" s="14" t="str">
        <f t="shared" si="86"/>
        <v/>
      </c>
      <c r="AJ83" s="36" t="str">
        <f t="shared" si="63"/>
        <v/>
      </c>
      <c r="AK83" s="42" t="str">
        <f t="shared" si="64"/>
        <v/>
      </c>
      <c r="AL83" s="14" t="str">
        <f t="shared" si="65"/>
        <v/>
      </c>
      <c r="AM83" s="36" t="str">
        <f t="shared" si="66"/>
        <v/>
      </c>
      <c r="AN83" s="43" t="str">
        <f t="shared" si="67"/>
        <v/>
      </c>
      <c r="AO83" s="14" t="str">
        <f t="shared" si="68"/>
        <v/>
      </c>
      <c r="AP83" s="44" t="str">
        <f t="shared" si="69"/>
        <v/>
      </c>
      <c r="AQ83" s="37" t="str">
        <f t="shared" si="70"/>
        <v/>
      </c>
      <c r="AR83" s="487"/>
      <c r="AS83" s="45" t="str">
        <f t="shared" si="71"/>
        <v/>
      </c>
      <c r="AT83" s="45" t="str">
        <f t="shared" si="72"/>
        <v/>
      </c>
      <c r="AU83" s="45" t="str">
        <f t="shared" si="73"/>
        <v/>
      </c>
      <c r="AV83" s="67" t="str" cm="1">
        <f t="array" ref="AV83">IF($Z83="","",IF((IFERROR(_xlfn.IFS($AQ83="Devis 1",(IFERROR(VALUE(TRIM(SUBSTITUTE(AH83,CHAR(160),""))),0)),$AQ83="Devis 2",(IFERROR(VALUE(TRIM(SUBSTITUTE(AK83,CHAR(160),""))),0)),$AQ83="Devis 3",(IFERROR(VALUE(TRIM(SUBSTITUTE(AN83,CHAR(160),""))),0))),0))*(IFERROR(VALUE(TRIM(SUBSTITUTE($Z83,CHAR(160),""))),0))=0,"",(IFERROR(_xlfn.IFS($AQ83="Devis 1",(IFERROR(VALUE(TRIM(SUBSTITUTE(AH83,CHAR(160),""))),0)),$AQ83="Devis 2",(IFERROR(VALUE(TRIM(SUBSTITUTE(AK83,CHAR(160),""))),0)),$AQ83="Devis 3",(IFERROR(VALUE(TRIM(SUBSTITUTE(AN83,CHAR(160),""))),0))),0))*(IFERROR(VALUE(TRIM(SUBSTITUTE($Z83,CHAR(160),""))),0))))</f>
        <v/>
      </c>
      <c r="AW83" s="67" t="str" cm="1">
        <f t="array" ref="AW83">IF($Z83="","",IF((IFERROR(_xlfn.IFS(TRIM(SUBSTITUTE($AQ83,CHAR(160),""))="Devis 1", IFERROR(VALUE(TRIM(SUBSTITUTE(AI83,CHAR(160),""))),0),TRIM(SUBSTITUTE($AQ83,CHAR(160),""))="Devis 2", IFERROR(VALUE(TRIM(SUBSTITUTE(AL83,CHAR(160),""))),0),TRIM(SUBSTITUTE($AQ83,CHAR(160),""))="Devis 3", IFERROR(VALUE(TRIM(SUBSTITUTE(AO83,CHAR(160),""))),0)),0) * IFERROR(VALUE(TRIM(SUBSTITUTE($Z83,CHAR(160),""))),0)) = 0,IF(AV83&lt;&gt;"",0,""),(IFERROR(_xlfn.IFS(TRIM(SUBSTITUTE($AQ83,CHAR(160),""))="Devis 1", IFERROR(VALUE(TRIM(SUBSTITUTE(AI83,CHAR(160),""))),0),TRIM(SUBSTITUTE($AQ83,CHAR(160),""))="Devis 2", IFERROR(VALUE(TRIM(SUBSTITUTE(AL83,CHAR(160),""))),0),TRIM(SUBSTITUTE($AQ83,CHAR(160),""))="Devis 3", IFERROR(VALUE(TRIM(SUBSTITUTE(AO83,CHAR(160),""))),0)),0) * IFERROR(VALUE(TRIM(SUBSTITUTE($Z83,CHAR(160),""))),0))))</f>
        <v/>
      </c>
      <c r="AX83" s="67" t="str" cm="1">
        <f t="array" ref="AX83">IF($Z83="","",IF(IFERROR(_xlfn.IFS($AQ83="Devis 1",IFERROR(VALUE(TRIM(SUBSTITUTE(AJ83,CHAR(160),""))),0),$AQ83="Devis 2",IFERROR(VALUE(TRIM(SUBSTITUTE(AM83,CHAR(160),""))),0),$AQ83="Devis 3",IFERROR(VALUE(TRIM(SUBSTITUTE(AP83,CHAR(160),""))),0)),0)*IFERROR(VALUE(TRIM(SUBSTITUTE($Z83,CHAR(160),""))),0)=0,"",IFERROR(_xlfn.IFS($AQ83="Devis 1",IFERROR(VALUE(TRIM(SUBSTITUTE(AJ83,CHAR(160),""))),0),$AQ83="Devis 2",IFERROR(VALUE(TRIM(SUBSTITUTE(AM83,CHAR(160),""))),0),$AQ83="Devis 3",IFERROR(VALUE(TRIM(SUBSTITUTE(AP83,CHAR(160),""))),0)),0)*IFERROR(VALUE(TRIM(SUBSTITUTE($Z83,CHAR(160),""))),0)))</f>
        <v/>
      </c>
      <c r="AY83" s="488"/>
      <c r="AZ83" s="10" t="str" cm="1">
        <f t="array" ref="AZ83">IF(OR(AX83="",AU83="",AV83="",AS83="",AW83="",AT83=""),"",_xlfn.IFS((IFERROR(VALUE(TRIM(SUBSTITUTE(AX83,CHAR(160),""))),0))&gt;(IFERROR(VALUE(TRIM(SUBSTITUTE(AU83,CHAR(160),""))),0)),"KO : Le montant retenu TTC est supérieur au montant raisonnable TTC. Merci de revoir la ligne de dépense ou plafonner son montant.",(IFERROR(VALUE(TRIM(SUBSTITUTE(AV83,CHAR(160),""))),0))&gt;(IFERROR(VALUE(TRIM(SUBSTITUTE(AS83,CHAR(160),""))),0)),"Attention : Le montant retenu HT est supérieur au montant HT raisonnable. Merci de revoir la ligne de dépense, plafonner son montant, ou justifier la reventillation HT / TVA.",(IFERROR(VALUE(TRIM(SUBSTITUTE(AW83,CHAR(160),""))),0))&gt;(IFERROR(VALUE(TRIM(SUBSTITUTE(AT83,CHAR(160),""))),0)),"Attention : Le montant TVA retenu est supérieur au montant TVA raisonnable. Merci de revoir la ligne de dépense, plafonner son montant, ou justifier la reventillation HT / TVA.",(IFERROR(VALUE(TRIM(SUBSTITUTE(AX83,CHAR(160),""))),0))=0,"",(IFERROR(VALUE(TRIM(SUBSTITUTE(AU83,CHAR(160),""))),0))=(IFERROR(VALUE(TRIM(SUBSTITUTE(AX83,CHAR(160),""))),0)),"OK",(IFERROR(VALUE(TRIM(SUBSTITUTE(AU83,CHAR(160),""))),0))&gt;(IFERROR(VALUE(TRIM(SUBSTITUTE(AX83,CHAR(160),""))),0))," OK : Montant instruit inférieur au montant raisonnable.",TRUE,""))</f>
        <v/>
      </c>
      <c r="BA83" s="160" t="str" cm="1">
        <f t="array" ref="BA83">IF(OR(AX83="",W83="",AV83="",U83="",AW83="",V83=""),"",_xlfn.IFS((IFERROR(VALUE(TRIM(SUBSTITUTE(AX83,CHAR(160),""))),0))&gt;(IFERROR(VALUE(TRIM(SUBSTITUTE(W83,CHAR(160),""))),0)),"KO : Le montant retenu TTC est supérieur au montant présenté TTC. Merci de revoir la ligne de dépense ou plafonner son montant.",(IFERROR(VALUE(TRIM(SUBSTITUTE(AV83,CHAR(160),""))),0))&gt;(IFERROR(VALUE(TRIM(SUBSTITUTE(U83,CHAR(160),""))),0)),"Attention : Le montant retenu HT est supérieur au montant HT présenté. Merci de revoir la ligne de dépense,plafonner son montant,ou justifier la reventillation HT/TVA.",(IFERROR(VALUE(TRIM(SUBSTITUTE(AW83,CHAR(160),""))),0))&gt;(IFERROR(VALUE(TRIM(SUBSTITUTE(V83,CHAR(160),""))),0)),"Attention : Le montant TVA retenu est supérieur au montant TVA présenté. Merci de revoir la ligne de dépense,plafonner son montant,ou justifier la reventillation HT/TVA.",(IFERROR(VALUE(TRIM(SUBSTITUTE(AX83,CHAR(160),""))),0))=0,"Attention : montant présenté entièrement écarté",(IFERROR(VALUE(TRIM(SUBSTITUTE(W83,CHAR(160),""))),0))=0,"",(IFERROR(VALUE(TRIM(SUBSTITUTE(AX83,CHAR(160),""))),0))=(IFERROR(VALUE(TRIM(SUBSTITUTE(W83,CHAR(160),""))),0)),"OK",(IFERROR(VALUE(TRIM(SUBSTITUTE(AX83,CHAR(160),""))),0))&lt;(IFERROR(VALUE(TRIM(SUBSTITUTE(W83,CHAR(160),""))),0)),"Attention : montant présenté partiellement écarté",TRUE,""))</f>
        <v/>
      </c>
      <c r="BB83" s="45" t="str">
        <f t="shared" si="74"/>
        <v/>
      </c>
      <c r="BC83" s="45" t="str">
        <f t="shared" si="75"/>
        <v/>
      </c>
      <c r="BD83" s="15" t="str">
        <f t="shared" si="76"/>
        <v/>
      </c>
    </row>
    <row r="84" spans="1:56" ht="15" customHeight="1">
      <c r="A84" s="64">
        <v>75</v>
      </c>
      <c r="B84" s="4"/>
      <c r="C84" s="8"/>
      <c r="D84" s="4"/>
      <c r="E84" s="4"/>
      <c r="F84" s="4"/>
      <c r="G84" s="4"/>
      <c r="H84" s="12"/>
      <c r="I84" s="4"/>
      <c r="J84" s="111"/>
      <c r="K84" s="117"/>
      <c r="L84" s="5"/>
      <c r="M84" s="36" t="str">
        <f t="shared" si="59"/>
        <v/>
      </c>
      <c r="N84" s="6"/>
      <c r="O84" s="5"/>
      <c r="P84" s="36" t="str">
        <f t="shared" si="60"/>
        <v/>
      </c>
      <c r="Q84" s="7"/>
      <c r="R84" s="5"/>
      <c r="S84" s="118" t="str">
        <f t="shared" si="61"/>
        <v/>
      </c>
      <c r="T84" s="127"/>
      <c r="U84" s="126" t="str" cm="1">
        <f t="array" ref="U84">IF((_xlfn.IFS(TRIM(SUBSTITUTE(T84,CHAR(160),""))="Devis 1",IFERROR(VALUE(TRIM(SUBSTITUTE(K84,CHAR(160),""))),0),TRIM(SUBSTITUTE(T84,CHAR(160),""))="Devis 2",IFERROR(VALUE(TRIM(SUBSTITUTE(N84,CHAR(160),""))),0),TRIM(SUBSTITUTE(T84,CHAR(160),""))="Devis 3",IFERROR(VALUE(TRIM(SUBSTITUTE(Q84,CHAR(160),""))),0),TRUE,0)*IFERROR(VALUE(TRIM(SUBSTITUTE(C84,CHAR(160),""))),0))=0,"",_xlfn.IFS(TRIM(SUBSTITUTE(T84,CHAR(160),""))="Devis 1",IFERROR(VALUE(TRIM(SUBSTITUTE(K84,CHAR(160),""))),0),TRIM(SUBSTITUTE(T84,CHAR(160),""))="Devis 2",IFERROR(VALUE(TRIM(SUBSTITUTE(N84,CHAR(160),""))),0),TRIM(SUBSTITUTE(T84,CHAR(160),""))="Devis 3",IFERROR(VALUE(TRIM(SUBSTITUTE(Q84,CHAR(160),""))),0),TRUE,0)*IFERROR(VALUE(TRIM(SUBSTITUTE(C84,CHAR(160),""))),0))</f>
        <v/>
      </c>
      <c r="V84" s="66" t="str" cm="1">
        <f t="array" ref="V84">IF(_xlfn.IFS(TRIM(SUBSTITUTE(T84,CHAR(160),""))="Devis 1",IFERROR(VALUE(TRIM(SUBSTITUTE(L84,CHAR(160),""))),0),TRIM(SUBSTITUTE(T84,CHAR(160),""))="Devis 2",IFERROR(VALUE(TRIM(SUBSTITUTE(O84,CHAR(160),""))),0),TRIM(SUBSTITUTE(T84,CHAR(160),""))="Devis 3",IFERROR(VALUE(TRIM(SUBSTITUTE(R84,CHAR(160),""))),0),TRUE,0)*IFERROR(VALUE(TRIM(SUBSTITUTE(C84,CHAR(160),""))),0)=0,IF(U84&lt;&gt;"",0,""),_xlfn.IFS(TRIM(SUBSTITUTE(T84,CHAR(160),""))="Devis 1",IFERROR(VALUE(TRIM(SUBSTITUTE(L84,CHAR(160),""))),0),TRIM(SUBSTITUTE(T84,CHAR(160),""))="Devis 2",IFERROR(VALUE(TRIM(SUBSTITUTE(O84,CHAR(160),""))),0),TRIM(SUBSTITUTE(T84,CHAR(160),""))="Devis 3",IFERROR(VALUE(TRIM(SUBSTITUTE(R84,CHAR(160),""))),0),TRUE,0)*IFERROR(VALUE(TRIM(SUBSTITUTE(C84,CHAR(160),""))),0))</f>
        <v/>
      </c>
      <c r="W84" s="129" t="str">
        <f t="shared" si="62"/>
        <v/>
      </c>
      <c r="X84" s="130"/>
      <c r="Y84" s="37" t="str">
        <f t="shared" si="77"/>
        <v/>
      </c>
      <c r="Z84" s="38" t="str">
        <f t="shared" si="87"/>
        <v/>
      </c>
      <c r="AA84" s="11" t="str">
        <f t="shared" si="78"/>
        <v/>
      </c>
      <c r="AB84" s="11" t="str">
        <f t="shared" si="79"/>
        <v/>
      </c>
      <c r="AC84" s="11" t="str">
        <f t="shared" si="80"/>
        <v/>
      </c>
      <c r="AD84" s="11" t="str">
        <f t="shared" si="81"/>
        <v/>
      </c>
      <c r="AE84" s="39" t="str">
        <f t="shared" si="82"/>
        <v/>
      </c>
      <c r="AF84" s="11" t="str">
        <f t="shared" si="83"/>
        <v/>
      </c>
      <c r="AG84" s="40" t="str">
        <f t="shared" si="84"/>
        <v/>
      </c>
      <c r="AH84" s="41" t="str">
        <f t="shared" si="85"/>
        <v/>
      </c>
      <c r="AI84" s="14" t="str">
        <f t="shared" si="86"/>
        <v/>
      </c>
      <c r="AJ84" s="36" t="str">
        <f t="shared" si="63"/>
        <v/>
      </c>
      <c r="AK84" s="42" t="str">
        <f t="shared" si="64"/>
        <v/>
      </c>
      <c r="AL84" s="14" t="str">
        <f t="shared" si="65"/>
        <v/>
      </c>
      <c r="AM84" s="36" t="str">
        <f t="shared" si="66"/>
        <v/>
      </c>
      <c r="AN84" s="43" t="str">
        <f t="shared" si="67"/>
        <v/>
      </c>
      <c r="AO84" s="14" t="str">
        <f t="shared" si="68"/>
        <v/>
      </c>
      <c r="AP84" s="44" t="str">
        <f t="shared" si="69"/>
        <v/>
      </c>
      <c r="AQ84" s="37" t="str">
        <f t="shared" si="70"/>
        <v/>
      </c>
      <c r="AR84" s="487"/>
      <c r="AS84" s="45" t="str">
        <f t="shared" si="71"/>
        <v/>
      </c>
      <c r="AT84" s="45" t="str">
        <f t="shared" si="72"/>
        <v/>
      </c>
      <c r="AU84" s="45" t="str">
        <f t="shared" si="73"/>
        <v/>
      </c>
      <c r="AV84" s="67" t="str" cm="1">
        <f t="array" ref="AV84">IF($Z84="","",IF((IFERROR(_xlfn.IFS($AQ84="Devis 1",(IFERROR(VALUE(TRIM(SUBSTITUTE(AH84,CHAR(160),""))),0)),$AQ84="Devis 2",(IFERROR(VALUE(TRIM(SUBSTITUTE(AK84,CHAR(160),""))),0)),$AQ84="Devis 3",(IFERROR(VALUE(TRIM(SUBSTITUTE(AN84,CHAR(160),""))),0))),0))*(IFERROR(VALUE(TRIM(SUBSTITUTE($Z84,CHAR(160),""))),0))=0,"",(IFERROR(_xlfn.IFS($AQ84="Devis 1",(IFERROR(VALUE(TRIM(SUBSTITUTE(AH84,CHAR(160),""))),0)),$AQ84="Devis 2",(IFERROR(VALUE(TRIM(SUBSTITUTE(AK84,CHAR(160),""))),0)),$AQ84="Devis 3",(IFERROR(VALUE(TRIM(SUBSTITUTE(AN84,CHAR(160),""))),0))),0))*(IFERROR(VALUE(TRIM(SUBSTITUTE($Z84,CHAR(160),""))),0))))</f>
        <v/>
      </c>
      <c r="AW84" s="67" t="str" cm="1">
        <f t="array" ref="AW84">IF($Z84="","",IF((IFERROR(_xlfn.IFS(TRIM(SUBSTITUTE($AQ84,CHAR(160),""))="Devis 1", IFERROR(VALUE(TRIM(SUBSTITUTE(AI84,CHAR(160),""))),0),TRIM(SUBSTITUTE($AQ84,CHAR(160),""))="Devis 2", IFERROR(VALUE(TRIM(SUBSTITUTE(AL84,CHAR(160),""))),0),TRIM(SUBSTITUTE($AQ84,CHAR(160),""))="Devis 3", IFERROR(VALUE(TRIM(SUBSTITUTE(AO84,CHAR(160),""))),0)),0) * IFERROR(VALUE(TRIM(SUBSTITUTE($Z84,CHAR(160),""))),0)) = 0,IF(AV84&lt;&gt;"",0,""),(IFERROR(_xlfn.IFS(TRIM(SUBSTITUTE($AQ84,CHAR(160),""))="Devis 1", IFERROR(VALUE(TRIM(SUBSTITUTE(AI84,CHAR(160),""))),0),TRIM(SUBSTITUTE($AQ84,CHAR(160),""))="Devis 2", IFERROR(VALUE(TRIM(SUBSTITUTE(AL84,CHAR(160),""))),0),TRIM(SUBSTITUTE($AQ84,CHAR(160),""))="Devis 3", IFERROR(VALUE(TRIM(SUBSTITUTE(AO84,CHAR(160),""))),0)),0) * IFERROR(VALUE(TRIM(SUBSTITUTE($Z84,CHAR(160),""))),0))))</f>
        <v/>
      </c>
      <c r="AX84" s="67" t="str" cm="1">
        <f t="array" ref="AX84">IF($Z84="","",IF(IFERROR(_xlfn.IFS($AQ84="Devis 1",IFERROR(VALUE(TRIM(SUBSTITUTE(AJ84,CHAR(160),""))),0),$AQ84="Devis 2",IFERROR(VALUE(TRIM(SUBSTITUTE(AM84,CHAR(160),""))),0),$AQ84="Devis 3",IFERROR(VALUE(TRIM(SUBSTITUTE(AP84,CHAR(160),""))),0)),0)*IFERROR(VALUE(TRIM(SUBSTITUTE($Z84,CHAR(160),""))),0)=0,"",IFERROR(_xlfn.IFS($AQ84="Devis 1",IFERROR(VALUE(TRIM(SUBSTITUTE(AJ84,CHAR(160),""))),0),$AQ84="Devis 2",IFERROR(VALUE(TRIM(SUBSTITUTE(AM84,CHAR(160),""))),0),$AQ84="Devis 3",IFERROR(VALUE(TRIM(SUBSTITUTE(AP84,CHAR(160),""))),0)),0)*IFERROR(VALUE(TRIM(SUBSTITUTE($Z84,CHAR(160),""))),0)))</f>
        <v/>
      </c>
      <c r="AY84" s="488"/>
      <c r="AZ84" s="10" t="str" cm="1">
        <f t="array" ref="AZ84">IF(OR(AX84="",AU84="",AV84="",AS84="",AW84="",AT84=""),"",_xlfn.IFS((IFERROR(VALUE(TRIM(SUBSTITUTE(AX84,CHAR(160),""))),0))&gt;(IFERROR(VALUE(TRIM(SUBSTITUTE(AU84,CHAR(160),""))),0)),"KO : Le montant retenu TTC est supérieur au montant raisonnable TTC. Merci de revoir la ligne de dépense ou plafonner son montant.",(IFERROR(VALUE(TRIM(SUBSTITUTE(AV84,CHAR(160),""))),0))&gt;(IFERROR(VALUE(TRIM(SUBSTITUTE(AS84,CHAR(160),""))),0)),"Attention : Le montant retenu HT est supérieur au montant HT raisonnable. Merci de revoir la ligne de dépense, plafonner son montant, ou justifier la reventillation HT / TVA.",(IFERROR(VALUE(TRIM(SUBSTITUTE(AW84,CHAR(160),""))),0))&gt;(IFERROR(VALUE(TRIM(SUBSTITUTE(AT84,CHAR(160),""))),0)),"Attention : Le montant TVA retenu est supérieur au montant TVA raisonnable. Merci de revoir la ligne de dépense, plafonner son montant, ou justifier la reventillation HT / TVA.",(IFERROR(VALUE(TRIM(SUBSTITUTE(AX84,CHAR(160),""))),0))=0,"",(IFERROR(VALUE(TRIM(SUBSTITUTE(AU84,CHAR(160),""))),0))=(IFERROR(VALUE(TRIM(SUBSTITUTE(AX84,CHAR(160),""))),0)),"OK",(IFERROR(VALUE(TRIM(SUBSTITUTE(AU84,CHAR(160),""))),0))&gt;(IFERROR(VALUE(TRIM(SUBSTITUTE(AX84,CHAR(160),""))),0))," OK : Montant instruit inférieur au montant raisonnable.",TRUE,""))</f>
        <v/>
      </c>
      <c r="BA84" s="160" t="str" cm="1">
        <f t="array" ref="BA84">IF(OR(AX84="",W84="",AV84="",U84="",AW84="",V84=""),"",_xlfn.IFS((IFERROR(VALUE(TRIM(SUBSTITUTE(AX84,CHAR(160),""))),0))&gt;(IFERROR(VALUE(TRIM(SUBSTITUTE(W84,CHAR(160),""))),0)),"KO : Le montant retenu TTC est supérieur au montant présenté TTC. Merci de revoir la ligne de dépense ou plafonner son montant.",(IFERROR(VALUE(TRIM(SUBSTITUTE(AV84,CHAR(160),""))),0))&gt;(IFERROR(VALUE(TRIM(SUBSTITUTE(U84,CHAR(160),""))),0)),"Attention : Le montant retenu HT est supérieur au montant HT présenté. Merci de revoir la ligne de dépense,plafonner son montant,ou justifier la reventillation HT/TVA.",(IFERROR(VALUE(TRIM(SUBSTITUTE(AW84,CHAR(160),""))),0))&gt;(IFERROR(VALUE(TRIM(SUBSTITUTE(V84,CHAR(160),""))),0)),"Attention : Le montant TVA retenu est supérieur au montant TVA présenté. Merci de revoir la ligne de dépense,plafonner son montant,ou justifier la reventillation HT/TVA.",(IFERROR(VALUE(TRIM(SUBSTITUTE(AX84,CHAR(160),""))),0))=0,"Attention : montant présenté entièrement écarté",(IFERROR(VALUE(TRIM(SUBSTITUTE(W84,CHAR(160),""))),0))=0,"",(IFERROR(VALUE(TRIM(SUBSTITUTE(AX84,CHAR(160),""))),0))=(IFERROR(VALUE(TRIM(SUBSTITUTE(W84,CHAR(160),""))),0)),"OK",(IFERROR(VALUE(TRIM(SUBSTITUTE(AX84,CHAR(160),""))),0))&lt;(IFERROR(VALUE(TRIM(SUBSTITUTE(W84,CHAR(160),""))),0)),"Attention : montant présenté partiellement écarté",TRUE,""))</f>
        <v/>
      </c>
      <c r="BB84" s="45" t="str">
        <f t="shared" si="74"/>
        <v/>
      </c>
      <c r="BC84" s="45" t="str">
        <f t="shared" si="75"/>
        <v/>
      </c>
      <c r="BD84" s="15" t="str">
        <f t="shared" si="76"/>
        <v/>
      </c>
    </row>
    <row r="85" spans="1:56" ht="15" customHeight="1">
      <c r="A85" s="64">
        <v>76</v>
      </c>
      <c r="B85" s="4"/>
      <c r="C85" s="8"/>
      <c r="D85" s="4"/>
      <c r="E85" s="4"/>
      <c r="F85" s="4"/>
      <c r="G85" s="4"/>
      <c r="H85" s="12"/>
      <c r="I85" s="4"/>
      <c r="J85" s="111"/>
      <c r="K85" s="117"/>
      <c r="L85" s="5"/>
      <c r="M85" s="36" t="str">
        <f t="shared" si="59"/>
        <v/>
      </c>
      <c r="N85" s="6"/>
      <c r="O85" s="5"/>
      <c r="P85" s="36" t="str">
        <f t="shared" si="60"/>
        <v/>
      </c>
      <c r="Q85" s="7"/>
      <c r="R85" s="5"/>
      <c r="S85" s="118" t="str">
        <f t="shared" si="61"/>
        <v/>
      </c>
      <c r="T85" s="127"/>
      <c r="U85" s="126" t="str" cm="1">
        <f t="array" ref="U85">IF((_xlfn.IFS(TRIM(SUBSTITUTE(T85,CHAR(160),""))="Devis 1",IFERROR(VALUE(TRIM(SUBSTITUTE(K85,CHAR(160),""))),0),TRIM(SUBSTITUTE(T85,CHAR(160),""))="Devis 2",IFERROR(VALUE(TRIM(SUBSTITUTE(N85,CHAR(160),""))),0),TRIM(SUBSTITUTE(T85,CHAR(160),""))="Devis 3",IFERROR(VALUE(TRIM(SUBSTITUTE(Q85,CHAR(160),""))),0),TRUE,0)*IFERROR(VALUE(TRIM(SUBSTITUTE(C85,CHAR(160),""))),0))=0,"",_xlfn.IFS(TRIM(SUBSTITUTE(T85,CHAR(160),""))="Devis 1",IFERROR(VALUE(TRIM(SUBSTITUTE(K85,CHAR(160),""))),0),TRIM(SUBSTITUTE(T85,CHAR(160),""))="Devis 2",IFERROR(VALUE(TRIM(SUBSTITUTE(N85,CHAR(160),""))),0),TRIM(SUBSTITUTE(T85,CHAR(160),""))="Devis 3",IFERROR(VALUE(TRIM(SUBSTITUTE(Q85,CHAR(160),""))),0),TRUE,0)*IFERROR(VALUE(TRIM(SUBSTITUTE(C85,CHAR(160),""))),0))</f>
        <v/>
      </c>
      <c r="V85" s="66" t="str" cm="1">
        <f t="array" ref="V85">IF(_xlfn.IFS(TRIM(SUBSTITUTE(T85,CHAR(160),""))="Devis 1",IFERROR(VALUE(TRIM(SUBSTITUTE(L85,CHAR(160),""))),0),TRIM(SUBSTITUTE(T85,CHAR(160),""))="Devis 2",IFERROR(VALUE(TRIM(SUBSTITUTE(O85,CHAR(160),""))),0),TRIM(SUBSTITUTE(T85,CHAR(160),""))="Devis 3",IFERROR(VALUE(TRIM(SUBSTITUTE(R85,CHAR(160),""))),0),TRUE,0)*IFERROR(VALUE(TRIM(SUBSTITUTE(C85,CHAR(160),""))),0)=0,IF(U85&lt;&gt;"",0,""),_xlfn.IFS(TRIM(SUBSTITUTE(T85,CHAR(160),""))="Devis 1",IFERROR(VALUE(TRIM(SUBSTITUTE(L85,CHAR(160),""))),0),TRIM(SUBSTITUTE(T85,CHAR(160),""))="Devis 2",IFERROR(VALUE(TRIM(SUBSTITUTE(O85,CHAR(160),""))),0),TRIM(SUBSTITUTE(T85,CHAR(160),""))="Devis 3",IFERROR(VALUE(TRIM(SUBSTITUTE(R85,CHAR(160),""))),0),TRUE,0)*IFERROR(VALUE(TRIM(SUBSTITUTE(C85,CHAR(160),""))),0))</f>
        <v/>
      </c>
      <c r="W85" s="129" t="str">
        <f t="shared" si="62"/>
        <v/>
      </c>
      <c r="X85" s="130"/>
      <c r="Y85" s="37" t="str">
        <f t="shared" si="77"/>
        <v/>
      </c>
      <c r="Z85" s="38" t="str">
        <f t="shared" si="87"/>
        <v/>
      </c>
      <c r="AA85" s="11" t="str">
        <f t="shared" si="78"/>
        <v/>
      </c>
      <c r="AB85" s="11" t="str">
        <f t="shared" si="79"/>
        <v/>
      </c>
      <c r="AC85" s="11" t="str">
        <f t="shared" si="80"/>
        <v/>
      </c>
      <c r="AD85" s="11" t="str">
        <f t="shared" si="81"/>
        <v/>
      </c>
      <c r="AE85" s="39" t="str">
        <f t="shared" si="82"/>
        <v/>
      </c>
      <c r="AF85" s="11" t="str">
        <f t="shared" si="83"/>
        <v/>
      </c>
      <c r="AG85" s="40" t="str">
        <f t="shared" si="84"/>
        <v/>
      </c>
      <c r="AH85" s="41" t="str">
        <f t="shared" si="85"/>
        <v/>
      </c>
      <c r="AI85" s="14" t="str">
        <f t="shared" si="86"/>
        <v/>
      </c>
      <c r="AJ85" s="36" t="str">
        <f t="shared" si="63"/>
        <v/>
      </c>
      <c r="AK85" s="42" t="str">
        <f t="shared" si="64"/>
        <v/>
      </c>
      <c r="AL85" s="14" t="str">
        <f t="shared" si="65"/>
        <v/>
      </c>
      <c r="AM85" s="36" t="str">
        <f t="shared" si="66"/>
        <v/>
      </c>
      <c r="AN85" s="43" t="str">
        <f t="shared" si="67"/>
        <v/>
      </c>
      <c r="AO85" s="14" t="str">
        <f t="shared" si="68"/>
        <v/>
      </c>
      <c r="AP85" s="44" t="str">
        <f t="shared" si="69"/>
        <v/>
      </c>
      <c r="AQ85" s="37" t="str">
        <f t="shared" si="70"/>
        <v/>
      </c>
      <c r="AR85" s="487"/>
      <c r="AS85" s="45" t="str">
        <f t="shared" si="71"/>
        <v/>
      </c>
      <c r="AT85" s="45" t="str">
        <f t="shared" si="72"/>
        <v/>
      </c>
      <c r="AU85" s="45" t="str">
        <f t="shared" si="73"/>
        <v/>
      </c>
      <c r="AV85" s="67" t="str" cm="1">
        <f t="array" ref="AV85">IF($Z85="","",IF((IFERROR(_xlfn.IFS($AQ85="Devis 1",(IFERROR(VALUE(TRIM(SUBSTITUTE(AH85,CHAR(160),""))),0)),$AQ85="Devis 2",(IFERROR(VALUE(TRIM(SUBSTITUTE(AK85,CHAR(160),""))),0)),$AQ85="Devis 3",(IFERROR(VALUE(TRIM(SUBSTITUTE(AN85,CHAR(160),""))),0))),0))*(IFERROR(VALUE(TRIM(SUBSTITUTE($Z85,CHAR(160),""))),0))=0,"",(IFERROR(_xlfn.IFS($AQ85="Devis 1",(IFERROR(VALUE(TRIM(SUBSTITUTE(AH85,CHAR(160),""))),0)),$AQ85="Devis 2",(IFERROR(VALUE(TRIM(SUBSTITUTE(AK85,CHAR(160),""))),0)),$AQ85="Devis 3",(IFERROR(VALUE(TRIM(SUBSTITUTE(AN85,CHAR(160),""))),0))),0))*(IFERROR(VALUE(TRIM(SUBSTITUTE($Z85,CHAR(160),""))),0))))</f>
        <v/>
      </c>
      <c r="AW85" s="67" t="str" cm="1">
        <f t="array" ref="AW85">IF($Z85="","",IF((IFERROR(_xlfn.IFS(TRIM(SUBSTITUTE($AQ85,CHAR(160),""))="Devis 1", IFERROR(VALUE(TRIM(SUBSTITUTE(AI85,CHAR(160),""))),0),TRIM(SUBSTITUTE($AQ85,CHAR(160),""))="Devis 2", IFERROR(VALUE(TRIM(SUBSTITUTE(AL85,CHAR(160),""))),0),TRIM(SUBSTITUTE($AQ85,CHAR(160),""))="Devis 3", IFERROR(VALUE(TRIM(SUBSTITUTE(AO85,CHAR(160),""))),0)),0) * IFERROR(VALUE(TRIM(SUBSTITUTE($Z85,CHAR(160),""))),0)) = 0,IF(AV85&lt;&gt;"",0,""),(IFERROR(_xlfn.IFS(TRIM(SUBSTITUTE($AQ85,CHAR(160),""))="Devis 1", IFERROR(VALUE(TRIM(SUBSTITUTE(AI85,CHAR(160),""))),0),TRIM(SUBSTITUTE($AQ85,CHAR(160),""))="Devis 2", IFERROR(VALUE(TRIM(SUBSTITUTE(AL85,CHAR(160),""))),0),TRIM(SUBSTITUTE($AQ85,CHAR(160),""))="Devis 3", IFERROR(VALUE(TRIM(SUBSTITUTE(AO85,CHAR(160),""))),0)),0) * IFERROR(VALUE(TRIM(SUBSTITUTE($Z85,CHAR(160),""))),0))))</f>
        <v/>
      </c>
      <c r="AX85" s="67" t="str" cm="1">
        <f t="array" ref="AX85">IF($Z85="","",IF(IFERROR(_xlfn.IFS($AQ85="Devis 1",IFERROR(VALUE(TRIM(SUBSTITUTE(AJ85,CHAR(160),""))),0),$AQ85="Devis 2",IFERROR(VALUE(TRIM(SUBSTITUTE(AM85,CHAR(160),""))),0),$AQ85="Devis 3",IFERROR(VALUE(TRIM(SUBSTITUTE(AP85,CHAR(160),""))),0)),0)*IFERROR(VALUE(TRIM(SUBSTITUTE($Z85,CHAR(160),""))),0)=0,"",IFERROR(_xlfn.IFS($AQ85="Devis 1",IFERROR(VALUE(TRIM(SUBSTITUTE(AJ85,CHAR(160),""))),0),$AQ85="Devis 2",IFERROR(VALUE(TRIM(SUBSTITUTE(AM85,CHAR(160),""))),0),$AQ85="Devis 3",IFERROR(VALUE(TRIM(SUBSTITUTE(AP85,CHAR(160),""))),0)),0)*IFERROR(VALUE(TRIM(SUBSTITUTE($Z85,CHAR(160),""))),0)))</f>
        <v/>
      </c>
      <c r="AY85" s="488"/>
      <c r="AZ85" s="10" t="str" cm="1">
        <f t="array" ref="AZ85">IF(OR(AX85="",AU85="",AV85="",AS85="",AW85="",AT85=""),"",_xlfn.IFS((IFERROR(VALUE(TRIM(SUBSTITUTE(AX85,CHAR(160),""))),0))&gt;(IFERROR(VALUE(TRIM(SUBSTITUTE(AU85,CHAR(160),""))),0)),"KO : Le montant retenu TTC est supérieur au montant raisonnable TTC. Merci de revoir la ligne de dépense ou plafonner son montant.",(IFERROR(VALUE(TRIM(SUBSTITUTE(AV85,CHAR(160),""))),0))&gt;(IFERROR(VALUE(TRIM(SUBSTITUTE(AS85,CHAR(160),""))),0)),"Attention : Le montant retenu HT est supérieur au montant HT raisonnable. Merci de revoir la ligne de dépense, plafonner son montant, ou justifier la reventillation HT / TVA.",(IFERROR(VALUE(TRIM(SUBSTITUTE(AW85,CHAR(160),""))),0))&gt;(IFERROR(VALUE(TRIM(SUBSTITUTE(AT85,CHAR(160),""))),0)),"Attention : Le montant TVA retenu est supérieur au montant TVA raisonnable. Merci de revoir la ligne de dépense, plafonner son montant, ou justifier la reventillation HT / TVA.",(IFERROR(VALUE(TRIM(SUBSTITUTE(AX85,CHAR(160),""))),0))=0,"",(IFERROR(VALUE(TRIM(SUBSTITUTE(AU85,CHAR(160),""))),0))=(IFERROR(VALUE(TRIM(SUBSTITUTE(AX85,CHAR(160),""))),0)),"OK",(IFERROR(VALUE(TRIM(SUBSTITUTE(AU85,CHAR(160),""))),0))&gt;(IFERROR(VALUE(TRIM(SUBSTITUTE(AX85,CHAR(160),""))),0))," OK : Montant instruit inférieur au montant raisonnable.",TRUE,""))</f>
        <v/>
      </c>
      <c r="BA85" s="160" t="str" cm="1">
        <f t="array" ref="BA85">IF(OR(AX85="",W85="",AV85="",U85="",AW85="",V85=""),"",_xlfn.IFS((IFERROR(VALUE(TRIM(SUBSTITUTE(AX85,CHAR(160),""))),0))&gt;(IFERROR(VALUE(TRIM(SUBSTITUTE(W85,CHAR(160),""))),0)),"KO : Le montant retenu TTC est supérieur au montant présenté TTC. Merci de revoir la ligne de dépense ou plafonner son montant.",(IFERROR(VALUE(TRIM(SUBSTITUTE(AV85,CHAR(160),""))),0))&gt;(IFERROR(VALUE(TRIM(SUBSTITUTE(U85,CHAR(160),""))),0)),"Attention : Le montant retenu HT est supérieur au montant HT présenté. Merci de revoir la ligne de dépense,plafonner son montant,ou justifier la reventillation HT/TVA.",(IFERROR(VALUE(TRIM(SUBSTITUTE(AW85,CHAR(160),""))),0))&gt;(IFERROR(VALUE(TRIM(SUBSTITUTE(V85,CHAR(160),""))),0)),"Attention : Le montant TVA retenu est supérieur au montant TVA présenté. Merci de revoir la ligne de dépense,plafonner son montant,ou justifier la reventillation HT/TVA.",(IFERROR(VALUE(TRIM(SUBSTITUTE(AX85,CHAR(160),""))),0))=0,"Attention : montant présenté entièrement écarté",(IFERROR(VALUE(TRIM(SUBSTITUTE(W85,CHAR(160),""))),0))=0,"",(IFERROR(VALUE(TRIM(SUBSTITUTE(AX85,CHAR(160),""))),0))=(IFERROR(VALUE(TRIM(SUBSTITUTE(W85,CHAR(160),""))),0)),"OK",(IFERROR(VALUE(TRIM(SUBSTITUTE(AX85,CHAR(160),""))),0))&lt;(IFERROR(VALUE(TRIM(SUBSTITUTE(W85,CHAR(160),""))),0)),"Attention : montant présenté partiellement écarté",TRUE,""))</f>
        <v/>
      </c>
      <c r="BB85" s="45" t="str">
        <f t="shared" si="74"/>
        <v/>
      </c>
      <c r="BC85" s="45" t="str">
        <f t="shared" si="75"/>
        <v/>
      </c>
      <c r="BD85" s="15" t="str">
        <f t="shared" si="76"/>
        <v/>
      </c>
    </row>
    <row r="86" spans="1:56" ht="15" customHeight="1">
      <c r="A86" s="64">
        <v>77</v>
      </c>
      <c r="B86" s="4"/>
      <c r="C86" s="8"/>
      <c r="D86" s="4"/>
      <c r="E86" s="4"/>
      <c r="F86" s="4"/>
      <c r="G86" s="4"/>
      <c r="H86" s="12"/>
      <c r="I86" s="4"/>
      <c r="J86" s="111"/>
      <c r="K86" s="117"/>
      <c r="L86" s="5"/>
      <c r="M86" s="36" t="str">
        <f t="shared" si="59"/>
        <v/>
      </c>
      <c r="N86" s="6"/>
      <c r="O86" s="5"/>
      <c r="P86" s="36" t="str">
        <f t="shared" si="60"/>
        <v/>
      </c>
      <c r="Q86" s="7"/>
      <c r="R86" s="5"/>
      <c r="S86" s="118" t="str">
        <f t="shared" si="61"/>
        <v/>
      </c>
      <c r="T86" s="127"/>
      <c r="U86" s="126" t="str" cm="1">
        <f t="array" ref="U86">IF((_xlfn.IFS(TRIM(SUBSTITUTE(T86,CHAR(160),""))="Devis 1",IFERROR(VALUE(TRIM(SUBSTITUTE(K86,CHAR(160),""))),0),TRIM(SUBSTITUTE(T86,CHAR(160),""))="Devis 2",IFERROR(VALUE(TRIM(SUBSTITUTE(N86,CHAR(160),""))),0),TRIM(SUBSTITUTE(T86,CHAR(160),""))="Devis 3",IFERROR(VALUE(TRIM(SUBSTITUTE(Q86,CHAR(160),""))),0),TRUE,0)*IFERROR(VALUE(TRIM(SUBSTITUTE(C86,CHAR(160),""))),0))=0,"",_xlfn.IFS(TRIM(SUBSTITUTE(T86,CHAR(160),""))="Devis 1",IFERROR(VALUE(TRIM(SUBSTITUTE(K86,CHAR(160),""))),0),TRIM(SUBSTITUTE(T86,CHAR(160),""))="Devis 2",IFERROR(VALUE(TRIM(SUBSTITUTE(N86,CHAR(160),""))),0),TRIM(SUBSTITUTE(T86,CHAR(160),""))="Devis 3",IFERROR(VALUE(TRIM(SUBSTITUTE(Q86,CHAR(160),""))),0),TRUE,0)*IFERROR(VALUE(TRIM(SUBSTITUTE(C86,CHAR(160),""))),0))</f>
        <v/>
      </c>
      <c r="V86" s="66" t="str" cm="1">
        <f t="array" ref="V86">IF(_xlfn.IFS(TRIM(SUBSTITUTE(T86,CHAR(160),""))="Devis 1",IFERROR(VALUE(TRIM(SUBSTITUTE(L86,CHAR(160),""))),0),TRIM(SUBSTITUTE(T86,CHAR(160),""))="Devis 2",IFERROR(VALUE(TRIM(SUBSTITUTE(O86,CHAR(160),""))),0),TRIM(SUBSTITUTE(T86,CHAR(160),""))="Devis 3",IFERROR(VALUE(TRIM(SUBSTITUTE(R86,CHAR(160),""))),0),TRUE,0)*IFERROR(VALUE(TRIM(SUBSTITUTE(C86,CHAR(160),""))),0)=0,IF(U86&lt;&gt;"",0,""),_xlfn.IFS(TRIM(SUBSTITUTE(T86,CHAR(160),""))="Devis 1",IFERROR(VALUE(TRIM(SUBSTITUTE(L86,CHAR(160),""))),0),TRIM(SUBSTITUTE(T86,CHAR(160),""))="Devis 2",IFERROR(VALUE(TRIM(SUBSTITUTE(O86,CHAR(160),""))),0),TRIM(SUBSTITUTE(T86,CHAR(160),""))="Devis 3",IFERROR(VALUE(TRIM(SUBSTITUTE(R86,CHAR(160),""))),0),TRUE,0)*IFERROR(VALUE(TRIM(SUBSTITUTE(C86,CHAR(160),""))),0))</f>
        <v/>
      </c>
      <c r="W86" s="129" t="str">
        <f t="shared" si="62"/>
        <v/>
      </c>
      <c r="X86" s="130"/>
      <c r="Y86" s="37" t="str">
        <f t="shared" si="77"/>
        <v/>
      </c>
      <c r="Z86" s="38" t="str">
        <f t="shared" si="87"/>
        <v/>
      </c>
      <c r="AA86" s="11" t="str">
        <f t="shared" si="78"/>
        <v/>
      </c>
      <c r="AB86" s="11" t="str">
        <f t="shared" si="79"/>
        <v/>
      </c>
      <c r="AC86" s="11" t="str">
        <f t="shared" si="80"/>
        <v/>
      </c>
      <c r="AD86" s="11" t="str">
        <f t="shared" si="81"/>
        <v/>
      </c>
      <c r="AE86" s="39" t="str">
        <f t="shared" si="82"/>
        <v/>
      </c>
      <c r="AF86" s="11" t="str">
        <f t="shared" si="83"/>
        <v/>
      </c>
      <c r="AG86" s="40" t="str">
        <f t="shared" si="84"/>
        <v/>
      </c>
      <c r="AH86" s="41" t="str">
        <f t="shared" si="85"/>
        <v/>
      </c>
      <c r="AI86" s="14" t="str">
        <f t="shared" si="86"/>
        <v/>
      </c>
      <c r="AJ86" s="36" t="str">
        <f t="shared" si="63"/>
        <v/>
      </c>
      <c r="AK86" s="42" t="str">
        <f t="shared" si="64"/>
        <v/>
      </c>
      <c r="AL86" s="14" t="str">
        <f t="shared" si="65"/>
        <v/>
      </c>
      <c r="AM86" s="36" t="str">
        <f t="shared" si="66"/>
        <v/>
      </c>
      <c r="AN86" s="43" t="str">
        <f t="shared" si="67"/>
        <v/>
      </c>
      <c r="AO86" s="14" t="str">
        <f t="shared" si="68"/>
        <v/>
      </c>
      <c r="AP86" s="44" t="str">
        <f t="shared" si="69"/>
        <v/>
      </c>
      <c r="AQ86" s="37" t="str">
        <f t="shared" si="70"/>
        <v/>
      </c>
      <c r="AR86" s="487"/>
      <c r="AS86" s="45" t="str">
        <f t="shared" si="71"/>
        <v/>
      </c>
      <c r="AT86" s="45" t="str">
        <f t="shared" si="72"/>
        <v/>
      </c>
      <c r="AU86" s="45" t="str">
        <f t="shared" si="73"/>
        <v/>
      </c>
      <c r="AV86" s="67" t="str" cm="1">
        <f t="array" ref="AV86">IF($Z86="","",IF((IFERROR(_xlfn.IFS($AQ86="Devis 1",(IFERROR(VALUE(TRIM(SUBSTITUTE(AH86,CHAR(160),""))),0)),$AQ86="Devis 2",(IFERROR(VALUE(TRIM(SUBSTITUTE(AK86,CHAR(160),""))),0)),$AQ86="Devis 3",(IFERROR(VALUE(TRIM(SUBSTITUTE(AN86,CHAR(160),""))),0))),0))*(IFERROR(VALUE(TRIM(SUBSTITUTE($Z86,CHAR(160),""))),0))=0,"",(IFERROR(_xlfn.IFS($AQ86="Devis 1",(IFERROR(VALUE(TRIM(SUBSTITUTE(AH86,CHAR(160),""))),0)),$AQ86="Devis 2",(IFERROR(VALUE(TRIM(SUBSTITUTE(AK86,CHAR(160),""))),0)),$AQ86="Devis 3",(IFERROR(VALUE(TRIM(SUBSTITUTE(AN86,CHAR(160),""))),0))),0))*(IFERROR(VALUE(TRIM(SUBSTITUTE($Z86,CHAR(160),""))),0))))</f>
        <v/>
      </c>
      <c r="AW86" s="67" t="str" cm="1">
        <f t="array" ref="AW86">IF($Z86="","",IF((IFERROR(_xlfn.IFS(TRIM(SUBSTITUTE($AQ86,CHAR(160),""))="Devis 1", IFERROR(VALUE(TRIM(SUBSTITUTE(AI86,CHAR(160),""))),0),TRIM(SUBSTITUTE($AQ86,CHAR(160),""))="Devis 2", IFERROR(VALUE(TRIM(SUBSTITUTE(AL86,CHAR(160),""))),0),TRIM(SUBSTITUTE($AQ86,CHAR(160),""))="Devis 3", IFERROR(VALUE(TRIM(SUBSTITUTE(AO86,CHAR(160),""))),0)),0) * IFERROR(VALUE(TRIM(SUBSTITUTE($Z86,CHAR(160),""))),0)) = 0,IF(AV86&lt;&gt;"",0,""),(IFERROR(_xlfn.IFS(TRIM(SUBSTITUTE($AQ86,CHAR(160),""))="Devis 1", IFERROR(VALUE(TRIM(SUBSTITUTE(AI86,CHAR(160),""))),0),TRIM(SUBSTITUTE($AQ86,CHAR(160),""))="Devis 2", IFERROR(VALUE(TRIM(SUBSTITUTE(AL86,CHAR(160),""))),0),TRIM(SUBSTITUTE($AQ86,CHAR(160),""))="Devis 3", IFERROR(VALUE(TRIM(SUBSTITUTE(AO86,CHAR(160),""))),0)),0) * IFERROR(VALUE(TRIM(SUBSTITUTE($Z86,CHAR(160),""))),0))))</f>
        <v/>
      </c>
      <c r="AX86" s="67" t="str" cm="1">
        <f t="array" ref="AX86">IF($Z86="","",IF(IFERROR(_xlfn.IFS($AQ86="Devis 1",IFERROR(VALUE(TRIM(SUBSTITUTE(AJ86,CHAR(160),""))),0),$AQ86="Devis 2",IFERROR(VALUE(TRIM(SUBSTITUTE(AM86,CHAR(160),""))),0),$AQ86="Devis 3",IFERROR(VALUE(TRIM(SUBSTITUTE(AP86,CHAR(160),""))),0)),0)*IFERROR(VALUE(TRIM(SUBSTITUTE($Z86,CHAR(160),""))),0)=0,"",IFERROR(_xlfn.IFS($AQ86="Devis 1",IFERROR(VALUE(TRIM(SUBSTITUTE(AJ86,CHAR(160),""))),0),$AQ86="Devis 2",IFERROR(VALUE(TRIM(SUBSTITUTE(AM86,CHAR(160),""))),0),$AQ86="Devis 3",IFERROR(VALUE(TRIM(SUBSTITUTE(AP86,CHAR(160),""))),0)),0)*IFERROR(VALUE(TRIM(SUBSTITUTE($Z86,CHAR(160),""))),0)))</f>
        <v/>
      </c>
      <c r="AY86" s="488"/>
      <c r="AZ86" s="10" t="str" cm="1">
        <f t="array" ref="AZ86">IF(OR(AX86="",AU86="",AV86="",AS86="",AW86="",AT86=""),"",_xlfn.IFS((IFERROR(VALUE(TRIM(SUBSTITUTE(AX86,CHAR(160),""))),0))&gt;(IFERROR(VALUE(TRIM(SUBSTITUTE(AU86,CHAR(160),""))),0)),"KO : Le montant retenu TTC est supérieur au montant raisonnable TTC. Merci de revoir la ligne de dépense ou plafonner son montant.",(IFERROR(VALUE(TRIM(SUBSTITUTE(AV86,CHAR(160),""))),0))&gt;(IFERROR(VALUE(TRIM(SUBSTITUTE(AS86,CHAR(160),""))),0)),"Attention : Le montant retenu HT est supérieur au montant HT raisonnable. Merci de revoir la ligne de dépense, plafonner son montant, ou justifier la reventillation HT / TVA.",(IFERROR(VALUE(TRIM(SUBSTITUTE(AW86,CHAR(160),""))),0))&gt;(IFERROR(VALUE(TRIM(SUBSTITUTE(AT86,CHAR(160),""))),0)),"Attention : Le montant TVA retenu est supérieur au montant TVA raisonnable. Merci de revoir la ligne de dépense, plafonner son montant, ou justifier la reventillation HT / TVA.",(IFERROR(VALUE(TRIM(SUBSTITUTE(AX86,CHAR(160),""))),0))=0,"",(IFERROR(VALUE(TRIM(SUBSTITUTE(AU86,CHAR(160),""))),0))=(IFERROR(VALUE(TRIM(SUBSTITUTE(AX86,CHAR(160),""))),0)),"OK",(IFERROR(VALUE(TRIM(SUBSTITUTE(AU86,CHAR(160),""))),0))&gt;(IFERROR(VALUE(TRIM(SUBSTITUTE(AX86,CHAR(160),""))),0))," OK : Montant instruit inférieur au montant raisonnable.",TRUE,""))</f>
        <v/>
      </c>
      <c r="BA86" s="160" t="str" cm="1">
        <f t="array" ref="BA86">IF(OR(AX86="",W86="",AV86="",U86="",AW86="",V86=""),"",_xlfn.IFS((IFERROR(VALUE(TRIM(SUBSTITUTE(AX86,CHAR(160),""))),0))&gt;(IFERROR(VALUE(TRIM(SUBSTITUTE(W86,CHAR(160),""))),0)),"KO : Le montant retenu TTC est supérieur au montant présenté TTC. Merci de revoir la ligne de dépense ou plafonner son montant.",(IFERROR(VALUE(TRIM(SUBSTITUTE(AV86,CHAR(160),""))),0))&gt;(IFERROR(VALUE(TRIM(SUBSTITUTE(U86,CHAR(160),""))),0)),"Attention : Le montant retenu HT est supérieur au montant HT présenté. Merci de revoir la ligne de dépense,plafonner son montant,ou justifier la reventillation HT/TVA.",(IFERROR(VALUE(TRIM(SUBSTITUTE(AW86,CHAR(160),""))),0))&gt;(IFERROR(VALUE(TRIM(SUBSTITUTE(V86,CHAR(160),""))),0)),"Attention : Le montant TVA retenu est supérieur au montant TVA présenté. Merci de revoir la ligne de dépense,plafonner son montant,ou justifier la reventillation HT/TVA.",(IFERROR(VALUE(TRIM(SUBSTITUTE(AX86,CHAR(160),""))),0))=0,"Attention : montant présenté entièrement écarté",(IFERROR(VALUE(TRIM(SUBSTITUTE(W86,CHAR(160),""))),0))=0,"",(IFERROR(VALUE(TRIM(SUBSTITUTE(AX86,CHAR(160),""))),0))=(IFERROR(VALUE(TRIM(SUBSTITUTE(W86,CHAR(160),""))),0)),"OK",(IFERROR(VALUE(TRIM(SUBSTITUTE(AX86,CHAR(160),""))),0))&lt;(IFERROR(VALUE(TRIM(SUBSTITUTE(W86,CHAR(160),""))),0)),"Attention : montant présenté partiellement écarté",TRUE,""))</f>
        <v/>
      </c>
      <c r="BB86" s="45" t="str">
        <f t="shared" si="74"/>
        <v/>
      </c>
      <c r="BC86" s="45" t="str">
        <f t="shared" si="75"/>
        <v/>
      </c>
      <c r="BD86" s="15" t="str">
        <f t="shared" si="76"/>
        <v/>
      </c>
    </row>
    <row r="87" spans="1:56" ht="15" customHeight="1">
      <c r="A87" s="64">
        <v>78</v>
      </c>
      <c r="B87" s="4"/>
      <c r="C87" s="8"/>
      <c r="D87" s="4"/>
      <c r="E87" s="4"/>
      <c r="F87" s="4"/>
      <c r="G87" s="4"/>
      <c r="H87" s="12"/>
      <c r="I87" s="4"/>
      <c r="J87" s="111"/>
      <c r="K87" s="117"/>
      <c r="L87" s="5"/>
      <c r="M87" s="36" t="str">
        <f t="shared" si="59"/>
        <v/>
      </c>
      <c r="N87" s="6"/>
      <c r="O87" s="5"/>
      <c r="P87" s="36" t="str">
        <f t="shared" si="60"/>
        <v/>
      </c>
      <c r="Q87" s="7"/>
      <c r="R87" s="5"/>
      <c r="S87" s="118" t="str">
        <f t="shared" si="61"/>
        <v/>
      </c>
      <c r="T87" s="127"/>
      <c r="U87" s="126" t="str" cm="1">
        <f t="array" ref="U87">IF((_xlfn.IFS(TRIM(SUBSTITUTE(T87,CHAR(160),""))="Devis 1",IFERROR(VALUE(TRIM(SUBSTITUTE(K87,CHAR(160),""))),0),TRIM(SUBSTITUTE(T87,CHAR(160),""))="Devis 2",IFERROR(VALUE(TRIM(SUBSTITUTE(N87,CHAR(160),""))),0),TRIM(SUBSTITUTE(T87,CHAR(160),""))="Devis 3",IFERROR(VALUE(TRIM(SUBSTITUTE(Q87,CHAR(160),""))),0),TRUE,0)*IFERROR(VALUE(TRIM(SUBSTITUTE(C87,CHAR(160),""))),0))=0,"",_xlfn.IFS(TRIM(SUBSTITUTE(T87,CHAR(160),""))="Devis 1",IFERROR(VALUE(TRIM(SUBSTITUTE(K87,CHAR(160),""))),0),TRIM(SUBSTITUTE(T87,CHAR(160),""))="Devis 2",IFERROR(VALUE(TRIM(SUBSTITUTE(N87,CHAR(160),""))),0),TRIM(SUBSTITUTE(T87,CHAR(160),""))="Devis 3",IFERROR(VALUE(TRIM(SUBSTITUTE(Q87,CHAR(160),""))),0),TRUE,0)*IFERROR(VALUE(TRIM(SUBSTITUTE(C87,CHAR(160),""))),0))</f>
        <v/>
      </c>
      <c r="V87" s="66" t="str" cm="1">
        <f t="array" ref="V87">IF(_xlfn.IFS(TRIM(SUBSTITUTE(T87,CHAR(160),""))="Devis 1",IFERROR(VALUE(TRIM(SUBSTITUTE(L87,CHAR(160),""))),0),TRIM(SUBSTITUTE(T87,CHAR(160),""))="Devis 2",IFERROR(VALUE(TRIM(SUBSTITUTE(O87,CHAR(160),""))),0),TRIM(SUBSTITUTE(T87,CHAR(160),""))="Devis 3",IFERROR(VALUE(TRIM(SUBSTITUTE(R87,CHAR(160),""))),0),TRUE,0)*IFERROR(VALUE(TRIM(SUBSTITUTE(C87,CHAR(160),""))),0)=0,IF(U87&lt;&gt;"",0,""),_xlfn.IFS(TRIM(SUBSTITUTE(T87,CHAR(160),""))="Devis 1",IFERROR(VALUE(TRIM(SUBSTITUTE(L87,CHAR(160),""))),0),TRIM(SUBSTITUTE(T87,CHAR(160),""))="Devis 2",IFERROR(VALUE(TRIM(SUBSTITUTE(O87,CHAR(160),""))),0),TRIM(SUBSTITUTE(T87,CHAR(160),""))="Devis 3",IFERROR(VALUE(TRIM(SUBSTITUTE(R87,CHAR(160),""))),0),TRUE,0)*IFERROR(VALUE(TRIM(SUBSTITUTE(C87,CHAR(160),""))),0))</f>
        <v/>
      </c>
      <c r="W87" s="129" t="str">
        <f t="shared" si="62"/>
        <v/>
      </c>
      <c r="X87" s="130"/>
      <c r="Y87" s="37" t="str">
        <f t="shared" si="77"/>
        <v/>
      </c>
      <c r="Z87" s="38" t="str">
        <f t="shared" si="87"/>
        <v/>
      </c>
      <c r="AA87" s="11" t="str">
        <f t="shared" si="78"/>
        <v/>
      </c>
      <c r="AB87" s="11" t="str">
        <f t="shared" si="79"/>
        <v/>
      </c>
      <c r="AC87" s="11" t="str">
        <f t="shared" si="80"/>
        <v/>
      </c>
      <c r="AD87" s="11" t="str">
        <f t="shared" si="81"/>
        <v/>
      </c>
      <c r="AE87" s="39" t="str">
        <f t="shared" si="82"/>
        <v/>
      </c>
      <c r="AF87" s="11" t="str">
        <f t="shared" si="83"/>
        <v/>
      </c>
      <c r="AG87" s="40" t="str">
        <f t="shared" si="84"/>
        <v/>
      </c>
      <c r="AH87" s="41" t="str">
        <f t="shared" si="85"/>
        <v/>
      </c>
      <c r="AI87" s="14" t="str">
        <f t="shared" si="86"/>
        <v/>
      </c>
      <c r="AJ87" s="36" t="str">
        <f t="shared" si="63"/>
        <v/>
      </c>
      <c r="AK87" s="42" t="str">
        <f t="shared" si="64"/>
        <v/>
      </c>
      <c r="AL87" s="14" t="str">
        <f t="shared" si="65"/>
        <v/>
      </c>
      <c r="AM87" s="36" t="str">
        <f t="shared" si="66"/>
        <v/>
      </c>
      <c r="AN87" s="43" t="str">
        <f t="shared" si="67"/>
        <v/>
      </c>
      <c r="AO87" s="14" t="str">
        <f t="shared" si="68"/>
        <v/>
      </c>
      <c r="AP87" s="44" t="str">
        <f t="shared" si="69"/>
        <v/>
      </c>
      <c r="AQ87" s="37" t="str">
        <f t="shared" si="70"/>
        <v/>
      </c>
      <c r="AR87" s="487"/>
      <c r="AS87" s="45" t="str">
        <f t="shared" si="71"/>
        <v/>
      </c>
      <c r="AT87" s="45" t="str">
        <f t="shared" si="72"/>
        <v/>
      </c>
      <c r="AU87" s="45" t="str">
        <f t="shared" si="73"/>
        <v/>
      </c>
      <c r="AV87" s="67" t="str" cm="1">
        <f t="array" ref="AV87">IF($Z87="","",IF((IFERROR(_xlfn.IFS($AQ87="Devis 1",(IFERROR(VALUE(TRIM(SUBSTITUTE(AH87,CHAR(160),""))),0)),$AQ87="Devis 2",(IFERROR(VALUE(TRIM(SUBSTITUTE(AK87,CHAR(160),""))),0)),$AQ87="Devis 3",(IFERROR(VALUE(TRIM(SUBSTITUTE(AN87,CHAR(160),""))),0))),0))*(IFERROR(VALUE(TRIM(SUBSTITUTE($Z87,CHAR(160),""))),0))=0,"",(IFERROR(_xlfn.IFS($AQ87="Devis 1",(IFERROR(VALUE(TRIM(SUBSTITUTE(AH87,CHAR(160),""))),0)),$AQ87="Devis 2",(IFERROR(VALUE(TRIM(SUBSTITUTE(AK87,CHAR(160),""))),0)),$AQ87="Devis 3",(IFERROR(VALUE(TRIM(SUBSTITUTE(AN87,CHAR(160),""))),0))),0))*(IFERROR(VALUE(TRIM(SUBSTITUTE($Z87,CHAR(160),""))),0))))</f>
        <v/>
      </c>
      <c r="AW87" s="67" t="str" cm="1">
        <f t="array" ref="AW87">IF($Z87="","",IF((IFERROR(_xlfn.IFS(TRIM(SUBSTITUTE($AQ87,CHAR(160),""))="Devis 1", IFERROR(VALUE(TRIM(SUBSTITUTE(AI87,CHAR(160),""))),0),TRIM(SUBSTITUTE($AQ87,CHAR(160),""))="Devis 2", IFERROR(VALUE(TRIM(SUBSTITUTE(AL87,CHAR(160),""))),0),TRIM(SUBSTITUTE($AQ87,CHAR(160),""))="Devis 3", IFERROR(VALUE(TRIM(SUBSTITUTE(AO87,CHAR(160),""))),0)),0) * IFERROR(VALUE(TRIM(SUBSTITUTE($Z87,CHAR(160),""))),0)) = 0,IF(AV87&lt;&gt;"",0,""),(IFERROR(_xlfn.IFS(TRIM(SUBSTITUTE($AQ87,CHAR(160),""))="Devis 1", IFERROR(VALUE(TRIM(SUBSTITUTE(AI87,CHAR(160),""))),0),TRIM(SUBSTITUTE($AQ87,CHAR(160),""))="Devis 2", IFERROR(VALUE(TRIM(SUBSTITUTE(AL87,CHAR(160),""))),0),TRIM(SUBSTITUTE($AQ87,CHAR(160),""))="Devis 3", IFERROR(VALUE(TRIM(SUBSTITUTE(AO87,CHAR(160),""))),0)),0) * IFERROR(VALUE(TRIM(SUBSTITUTE($Z87,CHAR(160),""))),0))))</f>
        <v/>
      </c>
      <c r="AX87" s="67" t="str" cm="1">
        <f t="array" ref="AX87">IF($Z87="","",IF(IFERROR(_xlfn.IFS($AQ87="Devis 1",IFERROR(VALUE(TRIM(SUBSTITUTE(AJ87,CHAR(160),""))),0),$AQ87="Devis 2",IFERROR(VALUE(TRIM(SUBSTITUTE(AM87,CHAR(160),""))),0),$AQ87="Devis 3",IFERROR(VALUE(TRIM(SUBSTITUTE(AP87,CHAR(160),""))),0)),0)*IFERROR(VALUE(TRIM(SUBSTITUTE($Z87,CHAR(160),""))),0)=0,"",IFERROR(_xlfn.IFS($AQ87="Devis 1",IFERROR(VALUE(TRIM(SUBSTITUTE(AJ87,CHAR(160),""))),0),$AQ87="Devis 2",IFERROR(VALUE(TRIM(SUBSTITUTE(AM87,CHAR(160),""))),0),$AQ87="Devis 3",IFERROR(VALUE(TRIM(SUBSTITUTE(AP87,CHAR(160),""))),0)),0)*IFERROR(VALUE(TRIM(SUBSTITUTE($Z87,CHAR(160),""))),0)))</f>
        <v/>
      </c>
      <c r="AY87" s="488"/>
      <c r="AZ87" s="10" t="str" cm="1">
        <f t="array" ref="AZ87">IF(OR(AX87="",AU87="",AV87="",AS87="",AW87="",AT87=""),"",_xlfn.IFS((IFERROR(VALUE(TRIM(SUBSTITUTE(AX87,CHAR(160),""))),0))&gt;(IFERROR(VALUE(TRIM(SUBSTITUTE(AU87,CHAR(160),""))),0)),"KO : Le montant retenu TTC est supérieur au montant raisonnable TTC. Merci de revoir la ligne de dépense ou plafonner son montant.",(IFERROR(VALUE(TRIM(SUBSTITUTE(AV87,CHAR(160),""))),0))&gt;(IFERROR(VALUE(TRIM(SUBSTITUTE(AS87,CHAR(160),""))),0)),"Attention : Le montant retenu HT est supérieur au montant HT raisonnable. Merci de revoir la ligne de dépense, plafonner son montant, ou justifier la reventillation HT / TVA.",(IFERROR(VALUE(TRIM(SUBSTITUTE(AW87,CHAR(160),""))),0))&gt;(IFERROR(VALUE(TRIM(SUBSTITUTE(AT87,CHAR(160),""))),0)),"Attention : Le montant TVA retenu est supérieur au montant TVA raisonnable. Merci de revoir la ligne de dépense, plafonner son montant, ou justifier la reventillation HT / TVA.",(IFERROR(VALUE(TRIM(SUBSTITUTE(AX87,CHAR(160),""))),0))=0,"",(IFERROR(VALUE(TRIM(SUBSTITUTE(AU87,CHAR(160),""))),0))=(IFERROR(VALUE(TRIM(SUBSTITUTE(AX87,CHAR(160),""))),0)),"OK",(IFERROR(VALUE(TRIM(SUBSTITUTE(AU87,CHAR(160),""))),0))&gt;(IFERROR(VALUE(TRIM(SUBSTITUTE(AX87,CHAR(160),""))),0))," OK : Montant instruit inférieur au montant raisonnable.",TRUE,""))</f>
        <v/>
      </c>
      <c r="BA87" s="160" t="str" cm="1">
        <f t="array" ref="BA87">IF(OR(AX87="",W87="",AV87="",U87="",AW87="",V87=""),"",_xlfn.IFS((IFERROR(VALUE(TRIM(SUBSTITUTE(AX87,CHAR(160),""))),0))&gt;(IFERROR(VALUE(TRIM(SUBSTITUTE(W87,CHAR(160),""))),0)),"KO : Le montant retenu TTC est supérieur au montant présenté TTC. Merci de revoir la ligne de dépense ou plafonner son montant.",(IFERROR(VALUE(TRIM(SUBSTITUTE(AV87,CHAR(160),""))),0))&gt;(IFERROR(VALUE(TRIM(SUBSTITUTE(U87,CHAR(160),""))),0)),"Attention : Le montant retenu HT est supérieur au montant HT présenté. Merci de revoir la ligne de dépense,plafonner son montant,ou justifier la reventillation HT/TVA.",(IFERROR(VALUE(TRIM(SUBSTITUTE(AW87,CHAR(160),""))),0))&gt;(IFERROR(VALUE(TRIM(SUBSTITUTE(V87,CHAR(160),""))),0)),"Attention : Le montant TVA retenu est supérieur au montant TVA présenté. Merci de revoir la ligne de dépense,plafonner son montant,ou justifier la reventillation HT/TVA.",(IFERROR(VALUE(TRIM(SUBSTITUTE(AX87,CHAR(160),""))),0))=0,"Attention : montant présenté entièrement écarté",(IFERROR(VALUE(TRIM(SUBSTITUTE(W87,CHAR(160),""))),0))=0,"",(IFERROR(VALUE(TRIM(SUBSTITUTE(AX87,CHAR(160),""))),0))=(IFERROR(VALUE(TRIM(SUBSTITUTE(W87,CHAR(160),""))),0)),"OK",(IFERROR(VALUE(TRIM(SUBSTITUTE(AX87,CHAR(160),""))),0))&lt;(IFERROR(VALUE(TRIM(SUBSTITUTE(W87,CHAR(160),""))),0)),"Attention : montant présenté partiellement écarté",TRUE,""))</f>
        <v/>
      </c>
      <c r="BB87" s="45" t="str">
        <f t="shared" si="74"/>
        <v/>
      </c>
      <c r="BC87" s="45" t="str">
        <f t="shared" si="75"/>
        <v/>
      </c>
      <c r="BD87" s="15" t="str">
        <f t="shared" si="76"/>
        <v/>
      </c>
    </row>
    <row r="88" spans="1:56" ht="15" customHeight="1">
      <c r="A88" s="64">
        <v>79</v>
      </c>
      <c r="B88" s="4"/>
      <c r="C88" s="8"/>
      <c r="D88" s="4"/>
      <c r="E88" s="4"/>
      <c r="F88" s="4"/>
      <c r="G88" s="4"/>
      <c r="H88" s="12"/>
      <c r="I88" s="4"/>
      <c r="J88" s="111"/>
      <c r="K88" s="117"/>
      <c r="L88" s="5"/>
      <c r="M88" s="36" t="str">
        <f t="shared" si="59"/>
        <v/>
      </c>
      <c r="N88" s="6"/>
      <c r="O88" s="5"/>
      <c r="P88" s="36" t="str">
        <f t="shared" si="60"/>
        <v/>
      </c>
      <c r="Q88" s="7"/>
      <c r="R88" s="5"/>
      <c r="S88" s="118" t="str">
        <f t="shared" si="61"/>
        <v/>
      </c>
      <c r="T88" s="127"/>
      <c r="U88" s="126" t="str" cm="1">
        <f t="array" ref="U88">IF((_xlfn.IFS(TRIM(SUBSTITUTE(T88,CHAR(160),""))="Devis 1",IFERROR(VALUE(TRIM(SUBSTITUTE(K88,CHAR(160),""))),0),TRIM(SUBSTITUTE(T88,CHAR(160),""))="Devis 2",IFERROR(VALUE(TRIM(SUBSTITUTE(N88,CHAR(160),""))),0),TRIM(SUBSTITUTE(T88,CHAR(160),""))="Devis 3",IFERROR(VALUE(TRIM(SUBSTITUTE(Q88,CHAR(160),""))),0),TRUE,0)*IFERROR(VALUE(TRIM(SUBSTITUTE(C88,CHAR(160),""))),0))=0,"",_xlfn.IFS(TRIM(SUBSTITUTE(T88,CHAR(160),""))="Devis 1",IFERROR(VALUE(TRIM(SUBSTITUTE(K88,CHAR(160),""))),0),TRIM(SUBSTITUTE(T88,CHAR(160),""))="Devis 2",IFERROR(VALUE(TRIM(SUBSTITUTE(N88,CHAR(160),""))),0),TRIM(SUBSTITUTE(T88,CHAR(160),""))="Devis 3",IFERROR(VALUE(TRIM(SUBSTITUTE(Q88,CHAR(160),""))),0),TRUE,0)*IFERROR(VALUE(TRIM(SUBSTITUTE(C88,CHAR(160),""))),0))</f>
        <v/>
      </c>
      <c r="V88" s="66" t="str" cm="1">
        <f t="array" ref="V88">IF(_xlfn.IFS(TRIM(SUBSTITUTE(T88,CHAR(160),""))="Devis 1",IFERROR(VALUE(TRIM(SUBSTITUTE(L88,CHAR(160),""))),0),TRIM(SUBSTITUTE(T88,CHAR(160),""))="Devis 2",IFERROR(VALUE(TRIM(SUBSTITUTE(O88,CHAR(160),""))),0),TRIM(SUBSTITUTE(T88,CHAR(160),""))="Devis 3",IFERROR(VALUE(TRIM(SUBSTITUTE(R88,CHAR(160),""))),0),TRUE,0)*IFERROR(VALUE(TRIM(SUBSTITUTE(C88,CHAR(160),""))),0)=0,IF(U88&lt;&gt;"",0,""),_xlfn.IFS(TRIM(SUBSTITUTE(T88,CHAR(160),""))="Devis 1",IFERROR(VALUE(TRIM(SUBSTITUTE(L88,CHAR(160),""))),0),TRIM(SUBSTITUTE(T88,CHAR(160),""))="Devis 2",IFERROR(VALUE(TRIM(SUBSTITUTE(O88,CHAR(160),""))),0),TRIM(SUBSTITUTE(T88,CHAR(160),""))="Devis 3",IFERROR(VALUE(TRIM(SUBSTITUTE(R88,CHAR(160),""))),0),TRUE,0)*IFERROR(VALUE(TRIM(SUBSTITUTE(C88,CHAR(160),""))),0))</f>
        <v/>
      </c>
      <c r="W88" s="129" t="str">
        <f t="shared" si="62"/>
        <v/>
      </c>
      <c r="X88" s="130"/>
      <c r="Y88" s="37" t="str">
        <f t="shared" si="77"/>
        <v/>
      </c>
      <c r="Z88" s="38" t="str">
        <f t="shared" si="87"/>
        <v/>
      </c>
      <c r="AA88" s="11" t="str">
        <f t="shared" si="78"/>
        <v/>
      </c>
      <c r="AB88" s="11" t="str">
        <f t="shared" si="79"/>
        <v/>
      </c>
      <c r="AC88" s="11" t="str">
        <f t="shared" si="80"/>
        <v/>
      </c>
      <c r="AD88" s="11" t="str">
        <f t="shared" si="81"/>
        <v/>
      </c>
      <c r="AE88" s="39" t="str">
        <f t="shared" si="82"/>
        <v/>
      </c>
      <c r="AF88" s="11" t="str">
        <f t="shared" si="83"/>
        <v/>
      </c>
      <c r="AG88" s="40" t="str">
        <f t="shared" si="84"/>
        <v/>
      </c>
      <c r="AH88" s="41" t="str">
        <f t="shared" si="85"/>
        <v/>
      </c>
      <c r="AI88" s="14" t="str">
        <f t="shared" si="86"/>
        <v/>
      </c>
      <c r="AJ88" s="36" t="str">
        <f t="shared" si="63"/>
        <v/>
      </c>
      <c r="AK88" s="42" t="str">
        <f t="shared" si="64"/>
        <v/>
      </c>
      <c r="AL88" s="14" t="str">
        <f t="shared" si="65"/>
        <v/>
      </c>
      <c r="AM88" s="36" t="str">
        <f t="shared" si="66"/>
        <v/>
      </c>
      <c r="AN88" s="43" t="str">
        <f t="shared" si="67"/>
        <v/>
      </c>
      <c r="AO88" s="14" t="str">
        <f t="shared" si="68"/>
        <v/>
      </c>
      <c r="AP88" s="44" t="str">
        <f t="shared" si="69"/>
        <v/>
      </c>
      <c r="AQ88" s="37" t="str">
        <f t="shared" si="70"/>
        <v/>
      </c>
      <c r="AR88" s="487"/>
      <c r="AS88" s="45" t="str">
        <f t="shared" si="71"/>
        <v/>
      </c>
      <c r="AT88" s="45" t="str">
        <f t="shared" si="72"/>
        <v/>
      </c>
      <c r="AU88" s="45" t="str">
        <f t="shared" si="73"/>
        <v/>
      </c>
      <c r="AV88" s="67" t="str" cm="1">
        <f t="array" ref="AV88">IF($Z88="","",IF((IFERROR(_xlfn.IFS($AQ88="Devis 1",(IFERROR(VALUE(TRIM(SUBSTITUTE(AH88,CHAR(160),""))),0)),$AQ88="Devis 2",(IFERROR(VALUE(TRIM(SUBSTITUTE(AK88,CHAR(160),""))),0)),$AQ88="Devis 3",(IFERROR(VALUE(TRIM(SUBSTITUTE(AN88,CHAR(160),""))),0))),0))*(IFERROR(VALUE(TRIM(SUBSTITUTE($Z88,CHAR(160),""))),0))=0,"",(IFERROR(_xlfn.IFS($AQ88="Devis 1",(IFERROR(VALUE(TRIM(SUBSTITUTE(AH88,CHAR(160),""))),0)),$AQ88="Devis 2",(IFERROR(VALUE(TRIM(SUBSTITUTE(AK88,CHAR(160),""))),0)),$AQ88="Devis 3",(IFERROR(VALUE(TRIM(SUBSTITUTE(AN88,CHAR(160),""))),0))),0))*(IFERROR(VALUE(TRIM(SUBSTITUTE($Z88,CHAR(160),""))),0))))</f>
        <v/>
      </c>
      <c r="AW88" s="67" t="str" cm="1">
        <f t="array" ref="AW88">IF($Z88="","",IF((IFERROR(_xlfn.IFS(TRIM(SUBSTITUTE($AQ88,CHAR(160),""))="Devis 1", IFERROR(VALUE(TRIM(SUBSTITUTE(AI88,CHAR(160),""))),0),TRIM(SUBSTITUTE($AQ88,CHAR(160),""))="Devis 2", IFERROR(VALUE(TRIM(SUBSTITUTE(AL88,CHAR(160),""))),0),TRIM(SUBSTITUTE($AQ88,CHAR(160),""))="Devis 3", IFERROR(VALUE(TRIM(SUBSTITUTE(AO88,CHAR(160),""))),0)),0) * IFERROR(VALUE(TRIM(SUBSTITUTE($Z88,CHAR(160),""))),0)) = 0,IF(AV88&lt;&gt;"",0,""),(IFERROR(_xlfn.IFS(TRIM(SUBSTITUTE($AQ88,CHAR(160),""))="Devis 1", IFERROR(VALUE(TRIM(SUBSTITUTE(AI88,CHAR(160),""))),0),TRIM(SUBSTITUTE($AQ88,CHAR(160),""))="Devis 2", IFERROR(VALUE(TRIM(SUBSTITUTE(AL88,CHAR(160),""))),0),TRIM(SUBSTITUTE($AQ88,CHAR(160),""))="Devis 3", IFERROR(VALUE(TRIM(SUBSTITUTE(AO88,CHAR(160),""))),0)),0) * IFERROR(VALUE(TRIM(SUBSTITUTE($Z88,CHAR(160),""))),0))))</f>
        <v/>
      </c>
      <c r="AX88" s="67" t="str" cm="1">
        <f t="array" ref="AX88">IF($Z88="","",IF(IFERROR(_xlfn.IFS($AQ88="Devis 1",IFERROR(VALUE(TRIM(SUBSTITUTE(AJ88,CHAR(160),""))),0),$AQ88="Devis 2",IFERROR(VALUE(TRIM(SUBSTITUTE(AM88,CHAR(160),""))),0),$AQ88="Devis 3",IFERROR(VALUE(TRIM(SUBSTITUTE(AP88,CHAR(160),""))),0)),0)*IFERROR(VALUE(TRIM(SUBSTITUTE($Z88,CHAR(160),""))),0)=0,"",IFERROR(_xlfn.IFS($AQ88="Devis 1",IFERROR(VALUE(TRIM(SUBSTITUTE(AJ88,CHAR(160),""))),0),$AQ88="Devis 2",IFERROR(VALUE(TRIM(SUBSTITUTE(AM88,CHAR(160),""))),0),$AQ88="Devis 3",IFERROR(VALUE(TRIM(SUBSTITUTE(AP88,CHAR(160),""))),0)),0)*IFERROR(VALUE(TRIM(SUBSTITUTE($Z88,CHAR(160),""))),0)))</f>
        <v/>
      </c>
      <c r="AY88" s="488"/>
      <c r="AZ88" s="10" t="str" cm="1">
        <f t="array" ref="AZ88">IF(OR(AX88="",AU88="",AV88="",AS88="",AW88="",AT88=""),"",_xlfn.IFS((IFERROR(VALUE(TRIM(SUBSTITUTE(AX88,CHAR(160),""))),0))&gt;(IFERROR(VALUE(TRIM(SUBSTITUTE(AU88,CHAR(160),""))),0)),"KO : Le montant retenu TTC est supérieur au montant raisonnable TTC. Merci de revoir la ligne de dépense ou plafonner son montant.",(IFERROR(VALUE(TRIM(SUBSTITUTE(AV88,CHAR(160),""))),0))&gt;(IFERROR(VALUE(TRIM(SUBSTITUTE(AS88,CHAR(160),""))),0)),"Attention : Le montant retenu HT est supérieur au montant HT raisonnable. Merci de revoir la ligne de dépense, plafonner son montant, ou justifier la reventillation HT / TVA.",(IFERROR(VALUE(TRIM(SUBSTITUTE(AW88,CHAR(160),""))),0))&gt;(IFERROR(VALUE(TRIM(SUBSTITUTE(AT88,CHAR(160),""))),0)),"Attention : Le montant TVA retenu est supérieur au montant TVA raisonnable. Merci de revoir la ligne de dépense, plafonner son montant, ou justifier la reventillation HT / TVA.",(IFERROR(VALUE(TRIM(SUBSTITUTE(AX88,CHAR(160),""))),0))=0,"",(IFERROR(VALUE(TRIM(SUBSTITUTE(AU88,CHAR(160),""))),0))=(IFERROR(VALUE(TRIM(SUBSTITUTE(AX88,CHAR(160),""))),0)),"OK",(IFERROR(VALUE(TRIM(SUBSTITUTE(AU88,CHAR(160),""))),0))&gt;(IFERROR(VALUE(TRIM(SUBSTITUTE(AX88,CHAR(160),""))),0))," OK : Montant instruit inférieur au montant raisonnable.",TRUE,""))</f>
        <v/>
      </c>
      <c r="BA88" s="160" t="str" cm="1">
        <f t="array" ref="BA88">IF(OR(AX88="",W88="",AV88="",U88="",AW88="",V88=""),"",_xlfn.IFS((IFERROR(VALUE(TRIM(SUBSTITUTE(AX88,CHAR(160),""))),0))&gt;(IFERROR(VALUE(TRIM(SUBSTITUTE(W88,CHAR(160),""))),0)),"KO : Le montant retenu TTC est supérieur au montant présenté TTC. Merci de revoir la ligne de dépense ou plafonner son montant.",(IFERROR(VALUE(TRIM(SUBSTITUTE(AV88,CHAR(160),""))),0))&gt;(IFERROR(VALUE(TRIM(SUBSTITUTE(U88,CHAR(160),""))),0)),"Attention : Le montant retenu HT est supérieur au montant HT présenté. Merci de revoir la ligne de dépense,plafonner son montant,ou justifier la reventillation HT/TVA.",(IFERROR(VALUE(TRIM(SUBSTITUTE(AW88,CHAR(160),""))),0))&gt;(IFERROR(VALUE(TRIM(SUBSTITUTE(V88,CHAR(160),""))),0)),"Attention : Le montant TVA retenu est supérieur au montant TVA présenté. Merci de revoir la ligne de dépense,plafonner son montant,ou justifier la reventillation HT/TVA.",(IFERROR(VALUE(TRIM(SUBSTITUTE(AX88,CHAR(160),""))),0))=0,"Attention : montant présenté entièrement écarté",(IFERROR(VALUE(TRIM(SUBSTITUTE(W88,CHAR(160),""))),0))=0,"",(IFERROR(VALUE(TRIM(SUBSTITUTE(AX88,CHAR(160),""))),0))=(IFERROR(VALUE(TRIM(SUBSTITUTE(W88,CHAR(160),""))),0)),"OK",(IFERROR(VALUE(TRIM(SUBSTITUTE(AX88,CHAR(160),""))),0))&lt;(IFERROR(VALUE(TRIM(SUBSTITUTE(W88,CHAR(160),""))),0)),"Attention : montant présenté partiellement écarté",TRUE,""))</f>
        <v/>
      </c>
      <c r="BB88" s="45" t="str">
        <f t="shared" si="74"/>
        <v/>
      </c>
      <c r="BC88" s="45" t="str">
        <f t="shared" si="75"/>
        <v/>
      </c>
      <c r="BD88" s="15" t="str">
        <f t="shared" si="76"/>
        <v/>
      </c>
    </row>
    <row r="89" spans="1:56" ht="15" customHeight="1">
      <c r="A89" s="64">
        <v>80</v>
      </c>
      <c r="B89" s="4"/>
      <c r="C89" s="8"/>
      <c r="D89" s="4"/>
      <c r="E89" s="4"/>
      <c r="F89" s="4"/>
      <c r="G89" s="4"/>
      <c r="H89" s="12"/>
      <c r="I89" s="4"/>
      <c r="J89" s="111"/>
      <c r="K89" s="117"/>
      <c r="L89" s="5"/>
      <c r="M89" s="36" t="str">
        <f t="shared" si="59"/>
        <v/>
      </c>
      <c r="N89" s="6"/>
      <c r="O89" s="5"/>
      <c r="P89" s="36" t="str">
        <f t="shared" si="60"/>
        <v/>
      </c>
      <c r="Q89" s="7"/>
      <c r="R89" s="5"/>
      <c r="S89" s="118" t="str">
        <f t="shared" si="61"/>
        <v/>
      </c>
      <c r="T89" s="127"/>
      <c r="U89" s="126" t="str" cm="1">
        <f t="array" ref="U89">IF((_xlfn.IFS(TRIM(SUBSTITUTE(T89,CHAR(160),""))="Devis 1",IFERROR(VALUE(TRIM(SUBSTITUTE(K89,CHAR(160),""))),0),TRIM(SUBSTITUTE(T89,CHAR(160),""))="Devis 2",IFERROR(VALUE(TRIM(SUBSTITUTE(N89,CHAR(160),""))),0),TRIM(SUBSTITUTE(T89,CHAR(160),""))="Devis 3",IFERROR(VALUE(TRIM(SUBSTITUTE(Q89,CHAR(160),""))),0),TRUE,0)*IFERROR(VALUE(TRIM(SUBSTITUTE(C89,CHAR(160),""))),0))=0,"",_xlfn.IFS(TRIM(SUBSTITUTE(T89,CHAR(160),""))="Devis 1",IFERROR(VALUE(TRIM(SUBSTITUTE(K89,CHAR(160),""))),0),TRIM(SUBSTITUTE(T89,CHAR(160),""))="Devis 2",IFERROR(VALUE(TRIM(SUBSTITUTE(N89,CHAR(160),""))),0),TRIM(SUBSTITUTE(T89,CHAR(160),""))="Devis 3",IFERROR(VALUE(TRIM(SUBSTITUTE(Q89,CHAR(160),""))),0),TRUE,0)*IFERROR(VALUE(TRIM(SUBSTITUTE(C89,CHAR(160),""))),0))</f>
        <v/>
      </c>
      <c r="V89" s="66" t="str" cm="1">
        <f t="array" ref="V89">IF(_xlfn.IFS(TRIM(SUBSTITUTE(T89,CHAR(160),""))="Devis 1",IFERROR(VALUE(TRIM(SUBSTITUTE(L89,CHAR(160),""))),0),TRIM(SUBSTITUTE(T89,CHAR(160),""))="Devis 2",IFERROR(VALUE(TRIM(SUBSTITUTE(O89,CHAR(160),""))),0),TRIM(SUBSTITUTE(T89,CHAR(160),""))="Devis 3",IFERROR(VALUE(TRIM(SUBSTITUTE(R89,CHAR(160),""))),0),TRUE,0)*IFERROR(VALUE(TRIM(SUBSTITUTE(C89,CHAR(160),""))),0)=0,IF(U89&lt;&gt;"",0,""),_xlfn.IFS(TRIM(SUBSTITUTE(T89,CHAR(160),""))="Devis 1",IFERROR(VALUE(TRIM(SUBSTITUTE(L89,CHAR(160),""))),0),TRIM(SUBSTITUTE(T89,CHAR(160),""))="Devis 2",IFERROR(VALUE(TRIM(SUBSTITUTE(O89,CHAR(160),""))),0),TRIM(SUBSTITUTE(T89,CHAR(160),""))="Devis 3",IFERROR(VALUE(TRIM(SUBSTITUTE(R89,CHAR(160),""))),0),TRUE,0)*IFERROR(VALUE(TRIM(SUBSTITUTE(C89,CHAR(160),""))),0))</f>
        <v/>
      </c>
      <c r="W89" s="129" t="str">
        <f t="shared" si="62"/>
        <v/>
      </c>
      <c r="X89" s="130"/>
      <c r="Y89" s="37" t="str">
        <f t="shared" si="77"/>
        <v/>
      </c>
      <c r="Z89" s="38" t="str">
        <f t="shared" si="87"/>
        <v/>
      </c>
      <c r="AA89" s="11" t="str">
        <f t="shared" si="78"/>
        <v/>
      </c>
      <c r="AB89" s="11" t="str">
        <f t="shared" si="79"/>
        <v/>
      </c>
      <c r="AC89" s="11" t="str">
        <f t="shared" si="80"/>
        <v/>
      </c>
      <c r="AD89" s="11" t="str">
        <f t="shared" si="81"/>
        <v/>
      </c>
      <c r="AE89" s="39" t="str">
        <f t="shared" si="82"/>
        <v/>
      </c>
      <c r="AF89" s="11" t="str">
        <f t="shared" si="83"/>
        <v/>
      </c>
      <c r="AG89" s="40" t="str">
        <f t="shared" si="84"/>
        <v/>
      </c>
      <c r="AH89" s="41" t="str">
        <f t="shared" si="85"/>
        <v/>
      </c>
      <c r="AI89" s="14" t="str">
        <f t="shared" si="86"/>
        <v/>
      </c>
      <c r="AJ89" s="36" t="str">
        <f t="shared" si="63"/>
        <v/>
      </c>
      <c r="AK89" s="42" t="str">
        <f t="shared" si="64"/>
        <v/>
      </c>
      <c r="AL89" s="14" t="str">
        <f t="shared" si="65"/>
        <v/>
      </c>
      <c r="AM89" s="36" t="str">
        <f t="shared" si="66"/>
        <v/>
      </c>
      <c r="AN89" s="43" t="str">
        <f t="shared" si="67"/>
        <v/>
      </c>
      <c r="AO89" s="14" t="str">
        <f t="shared" si="68"/>
        <v/>
      </c>
      <c r="AP89" s="44" t="str">
        <f t="shared" si="69"/>
        <v/>
      </c>
      <c r="AQ89" s="37" t="str">
        <f t="shared" si="70"/>
        <v/>
      </c>
      <c r="AR89" s="487"/>
      <c r="AS89" s="45" t="str">
        <f t="shared" si="71"/>
        <v/>
      </c>
      <c r="AT89" s="45" t="str">
        <f t="shared" si="72"/>
        <v/>
      </c>
      <c r="AU89" s="45" t="str">
        <f t="shared" si="73"/>
        <v/>
      </c>
      <c r="AV89" s="67" t="str" cm="1">
        <f t="array" ref="AV89">IF($Z89="","",IF((IFERROR(_xlfn.IFS($AQ89="Devis 1",(IFERROR(VALUE(TRIM(SUBSTITUTE(AH89,CHAR(160),""))),0)),$AQ89="Devis 2",(IFERROR(VALUE(TRIM(SUBSTITUTE(AK89,CHAR(160),""))),0)),$AQ89="Devis 3",(IFERROR(VALUE(TRIM(SUBSTITUTE(AN89,CHAR(160),""))),0))),0))*(IFERROR(VALUE(TRIM(SUBSTITUTE($Z89,CHAR(160),""))),0))=0,"",(IFERROR(_xlfn.IFS($AQ89="Devis 1",(IFERROR(VALUE(TRIM(SUBSTITUTE(AH89,CHAR(160),""))),0)),$AQ89="Devis 2",(IFERROR(VALUE(TRIM(SUBSTITUTE(AK89,CHAR(160),""))),0)),$AQ89="Devis 3",(IFERROR(VALUE(TRIM(SUBSTITUTE(AN89,CHAR(160),""))),0))),0))*(IFERROR(VALUE(TRIM(SUBSTITUTE($Z89,CHAR(160),""))),0))))</f>
        <v/>
      </c>
      <c r="AW89" s="67" t="str" cm="1">
        <f t="array" ref="AW89">IF($Z89="","",IF((IFERROR(_xlfn.IFS(TRIM(SUBSTITUTE($AQ89,CHAR(160),""))="Devis 1", IFERROR(VALUE(TRIM(SUBSTITUTE(AI89,CHAR(160),""))),0),TRIM(SUBSTITUTE($AQ89,CHAR(160),""))="Devis 2", IFERROR(VALUE(TRIM(SUBSTITUTE(AL89,CHAR(160),""))),0),TRIM(SUBSTITUTE($AQ89,CHAR(160),""))="Devis 3", IFERROR(VALUE(TRIM(SUBSTITUTE(AO89,CHAR(160),""))),0)),0) * IFERROR(VALUE(TRIM(SUBSTITUTE($Z89,CHAR(160),""))),0)) = 0,IF(AV89&lt;&gt;"",0,""),(IFERROR(_xlfn.IFS(TRIM(SUBSTITUTE($AQ89,CHAR(160),""))="Devis 1", IFERROR(VALUE(TRIM(SUBSTITUTE(AI89,CHAR(160),""))),0),TRIM(SUBSTITUTE($AQ89,CHAR(160),""))="Devis 2", IFERROR(VALUE(TRIM(SUBSTITUTE(AL89,CHAR(160),""))),0),TRIM(SUBSTITUTE($AQ89,CHAR(160),""))="Devis 3", IFERROR(VALUE(TRIM(SUBSTITUTE(AO89,CHAR(160),""))),0)),0) * IFERROR(VALUE(TRIM(SUBSTITUTE($Z89,CHAR(160),""))),0))))</f>
        <v/>
      </c>
      <c r="AX89" s="67" t="str" cm="1">
        <f t="array" ref="AX89">IF($Z89="","",IF(IFERROR(_xlfn.IFS($AQ89="Devis 1",IFERROR(VALUE(TRIM(SUBSTITUTE(AJ89,CHAR(160),""))),0),$AQ89="Devis 2",IFERROR(VALUE(TRIM(SUBSTITUTE(AM89,CHAR(160),""))),0),$AQ89="Devis 3",IFERROR(VALUE(TRIM(SUBSTITUTE(AP89,CHAR(160),""))),0)),0)*IFERROR(VALUE(TRIM(SUBSTITUTE($Z89,CHAR(160),""))),0)=0,"",IFERROR(_xlfn.IFS($AQ89="Devis 1",IFERROR(VALUE(TRIM(SUBSTITUTE(AJ89,CHAR(160),""))),0),$AQ89="Devis 2",IFERROR(VALUE(TRIM(SUBSTITUTE(AM89,CHAR(160),""))),0),$AQ89="Devis 3",IFERROR(VALUE(TRIM(SUBSTITUTE(AP89,CHAR(160),""))),0)),0)*IFERROR(VALUE(TRIM(SUBSTITUTE($Z89,CHAR(160),""))),0)))</f>
        <v/>
      </c>
      <c r="AY89" s="488"/>
      <c r="AZ89" s="10" t="str" cm="1">
        <f t="array" ref="AZ89">IF(OR(AX89="",AU89="",AV89="",AS89="",AW89="",AT89=""),"",_xlfn.IFS((IFERROR(VALUE(TRIM(SUBSTITUTE(AX89,CHAR(160),""))),0))&gt;(IFERROR(VALUE(TRIM(SUBSTITUTE(AU89,CHAR(160),""))),0)),"KO : Le montant retenu TTC est supérieur au montant raisonnable TTC. Merci de revoir la ligne de dépense ou plafonner son montant.",(IFERROR(VALUE(TRIM(SUBSTITUTE(AV89,CHAR(160),""))),0))&gt;(IFERROR(VALUE(TRIM(SUBSTITUTE(AS89,CHAR(160),""))),0)),"Attention : Le montant retenu HT est supérieur au montant HT raisonnable. Merci de revoir la ligne de dépense, plafonner son montant, ou justifier la reventillation HT / TVA.",(IFERROR(VALUE(TRIM(SUBSTITUTE(AW89,CHAR(160),""))),0))&gt;(IFERROR(VALUE(TRIM(SUBSTITUTE(AT89,CHAR(160),""))),0)),"Attention : Le montant TVA retenu est supérieur au montant TVA raisonnable. Merci de revoir la ligne de dépense, plafonner son montant, ou justifier la reventillation HT / TVA.",(IFERROR(VALUE(TRIM(SUBSTITUTE(AX89,CHAR(160),""))),0))=0,"",(IFERROR(VALUE(TRIM(SUBSTITUTE(AU89,CHAR(160),""))),0))=(IFERROR(VALUE(TRIM(SUBSTITUTE(AX89,CHAR(160),""))),0)),"OK",(IFERROR(VALUE(TRIM(SUBSTITUTE(AU89,CHAR(160),""))),0))&gt;(IFERROR(VALUE(TRIM(SUBSTITUTE(AX89,CHAR(160),""))),0))," OK : Montant instruit inférieur au montant raisonnable.",TRUE,""))</f>
        <v/>
      </c>
      <c r="BA89" s="160" t="str" cm="1">
        <f t="array" ref="BA89">IF(OR(AX89="",W89="",AV89="",U89="",AW89="",V89=""),"",_xlfn.IFS((IFERROR(VALUE(TRIM(SUBSTITUTE(AX89,CHAR(160),""))),0))&gt;(IFERROR(VALUE(TRIM(SUBSTITUTE(W89,CHAR(160),""))),0)),"KO : Le montant retenu TTC est supérieur au montant présenté TTC. Merci de revoir la ligne de dépense ou plafonner son montant.",(IFERROR(VALUE(TRIM(SUBSTITUTE(AV89,CHAR(160),""))),0))&gt;(IFERROR(VALUE(TRIM(SUBSTITUTE(U89,CHAR(160),""))),0)),"Attention : Le montant retenu HT est supérieur au montant HT présenté. Merci de revoir la ligne de dépense,plafonner son montant,ou justifier la reventillation HT/TVA.",(IFERROR(VALUE(TRIM(SUBSTITUTE(AW89,CHAR(160),""))),0))&gt;(IFERROR(VALUE(TRIM(SUBSTITUTE(V89,CHAR(160),""))),0)),"Attention : Le montant TVA retenu est supérieur au montant TVA présenté. Merci de revoir la ligne de dépense,plafonner son montant,ou justifier la reventillation HT/TVA.",(IFERROR(VALUE(TRIM(SUBSTITUTE(AX89,CHAR(160),""))),0))=0,"Attention : montant présenté entièrement écarté",(IFERROR(VALUE(TRIM(SUBSTITUTE(W89,CHAR(160),""))),0))=0,"",(IFERROR(VALUE(TRIM(SUBSTITUTE(AX89,CHAR(160),""))),0))=(IFERROR(VALUE(TRIM(SUBSTITUTE(W89,CHAR(160),""))),0)),"OK",(IFERROR(VALUE(TRIM(SUBSTITUTE(AX89,CHAR(160),""))),0))&lt;(IFERROR(VALUE(TRIM(SUBSTITUTE(W89,CHAR(160),""))),0)),"Attention : montant présenté partiellement écarté",TRUE,""))</f>
        <v/>
      </c>
      <c r="BB89" s="45" t="str">
        <f t="shared" si="74"/>
        <v/>
      </c>
      <c r="BC89" s="45" t="str">
        <f t="shared" si="75"/>
        <v/>
      </c>
      <c r="BD89" s="15" t="str">
        <f t="shared" si="76"/>
        <v/>
      </c>
    </row>
    <row r="90" spans="1:56" ht="15" customHeight="1">
      <c r="A90" s="64">
        <v>81</v>
      </c>
      <c r="B90" s="4"/>
      <c r="C90" s="8"/>
      <c r="D90" s="4"/>
      <c r="E90" s="4"/>
      <c r="F90" s="4"/>
      <c r="G90" s="4"/>
      <c r="H90" s="12"/>
      <c r="I90" s="4"/>
      <c r="J90" s="111"/>
      <c r="K90" s="117"/>
      <c r="L90" s="5"/>
      <c r="M90" s="36" t="str">
        <f t="shared" si="59"/>
        <v/>
      </c>
      <c r="N90" s="6"/>
      <c r="O90" s="5"/>
      <c r="P90" s="36" t="str">
        <f t="shared" si="60"/>
        <v/>
      </c>
      <c r="Q90" s="7"/>
      <c r="R90" s="5"/>
      <c r="S90" s="118" t="str">
        <f t="shared" si="61"/>
        <v/>
      </c>
      <c r="T90" s="127"/>
      <c r="U90" s="126" t="str" cm="1">
        <f t="array" ref="U90">IF((_xlfn.IFS(TRIM(SUBSTITUTE(T90,CHAR(160),""))="Devis 1",IFERROR(VALUE(TRIM(SUBSTITUTE(K90,CHAR(160),""))),0),TRIM(SUBSTITUTE(T90,CHAR(160),""))="Devis 2",IFERROR(VALUE(TRIM(SUBSTITUTE(N90,CHAR(160),""))),0),TRIM(SUBSTITUTE(T90,CHAR(160),""))="Devis 3",IFERROR(VALUE(TRIM(SUBSTITUTE(Q90,CHAR(160),""))),0),TRUE,0)*IFERROR(VALUE(TRIM(SUBSTITUTE(C90,CHAR(160),""))),0))=0,"",_xlfn.IFS(TRIM(SUBSTITUTE(T90,CHAR(160),""))="Devis 1",IFERROR(VALUE(TRIM(SUBSTITUTE(K90,CHAR(160),""))),0),TRIM(SUBSTITUTE(T90,CHAR(160),""))="Devis 2",IFERROR(VALUE(TRIM(SUBSTITUTE(N90,CHAR(160),""))),0),TRIM(SUBSTITUTE(T90,CHAR(160),""))="Devis 3",IFERROR(VALUE(TRIM(SUBSTITUTE(Q90,CHAR(160),""))),0),TRUE,0)*IFERROR(VALUE(TRIM(SUBSTITUTE(C90,CHAR(160),""))),0))</f>
        <v/>
      </c>
      <c r="V90" s="66" t="str" cm="1">
        <f t="array" ref="V90">IF(_xlfn.IFS(TRIM(SUBSTITUTE(T90,CHAR(160),""))="Devis 1",IFERROR(VALUE(TRIM(SUBSTITUTE(L90,CHAR(160),""))),0),TRIM(SUBSTITUTE(T90,CHAR(160),""))="Devis 2",IFERROR(VALUE(TRIM(SUBSTITUTE(O90,CHAR(160),""))),0),TRIM(SUBSTITUTE(T90,CHAR(160),""))="Devis 3",IFERROR(VALUE(TRIM(SUBSTITUTE(R90,CHAR(160),""))),0),TRUE,0)*IFERROR(VALUE(TRIM(SUBSTITUTE(C90,CHAR(160),""))),0)=0,IF(U90&lt;&gt;"",0,""),_xlfn.IFS(TRIM(SUBSTITUTE(T90,CHAR(160),""))="Devis 1",IFERROR(VALUE(TRIM(SUBSTITUTE(L90,CHAR(160),""))),0),TRIM(SUBSTITUTE(T90,CHAR(160),""))="Devis 2",IFERROR(VALUE(TRIM(SUBSTITUTE(O90,CHAR(160),""))),0),TRIM(SUBSTITUTE(T90,CHAR(160),""))="Devis 3",IFERROR(VALUE(TRIM(SUBSTITUTE(R90,CHAR(160),""))),0),TRUE,0)*IFERROR(VALUE(TRIM(SUBSTITUTE(C90,CHAR(160),""))),0))</f>
        <v/>
      </c>
      <c r="W90" s="129" t="str">
        <f t="shared" si="62"/>
        <v/>
      </c>
      <c r="X90" s="130"/>
      <c r="Y90" s="37" t="str">
        <f t="shared" si="77"/>
        <v/>
      </c>
      <c r="Z90" s="38" t="str">
        <f t="shared" si="87"/>
        <v/>
      </c>
      <c r="AA90" s="11" t="str">
        <f t="shared" si="78"/>
        <v/>
      </c>
      <c r="AB90" s="11" t="str">
        <f t="shared" si="79"/>
        <v/>
      </c>
      <c r="AC90" s="11" t="str">
        <f t="shared" si="80"/>
        <v/>
      </c>
      <c r="AD90" s="11" t="str">
        <f t="shared" si="81"/>
        <v/>
      </c>
      <c r="AE90" s="39" t="str">
        <f t="shared" si="82"/>
        <v/>
      </c>
      <c r="AF90" s="11" t="str">
        <f t="shared" si="83"/>
        <v/>
      </c>
      <c r="AG90" s="40" t="str">
        <f t="shared" si="84"/>
        <v/>
      </c>
      <c r="AH90" s="41" t="str">
        <f t="shared" si="85"/>
        <v/>
      </c>
      <c r="AI90" s="14" t="str">
        <f t="shared" si="86"/>
        <v/>
      </c>
      <c r="AJ90" s="36" t="str">
        <f t="shared" si="63"/>
        <v/>
      </c>
      <c r="AK90" s="42" t="str">
        <f t="shared" si="64"/>
        <v/>
      </c>
      <c r="AL90" s="14" t="str">
        <f t="shared" si="65"/>
        <v/>
      </c>
      <c r="AM90" s="36" t="str">
        <f t="shared" si="66"/>
        <v/>
      </c>
      <c r="AN90" s="43" t="str">
        <f t="shared" si="67"/>
        <v/>
      </c>
      <c r="AO90" s="14" t="str">
        <f t="shared" si="68"/>
        <v/>
      </c>
      <c r="AP90" s="44" t="str">
        <f t="shared" si="69"/>
        <v/>
      </c>
      <c r="AQ90" s="37" t="str">
        <f t="shared" si="70"/>
        <v/>
      </c>
      <c r="AR90" s="487"/>
      <c r="AS90" s="45" t="str">
        <f t="shared" si="71"/>
        <v/>
      </c>
      <c r="AT90" s="45" t="str">
        <f t="shared" si="72"/>
        <v/>
      </c>
      <c r="AU90" s="45" t="str">
        <f t="shared" si="73"/>
        <v/>
      </c>
      <c r="AV90" s="67" t="str" cm="1">
        <f t="array" ref="AV90">IF($Z90="","",IF((IFERROR(_xlfn.IFS($AQ90="Devis 1",(IFERROR(VALUE(TRIM(SUBSTITUTE(AH90,CHAR(160),""))),0)),$AQ90="Devis 2",(IFERROR(VALUE(TRIM(SUBSTITUTE(AK90,CHAR(160),""))),0)),$AQ90="Devis 3",(IFERROR(VALUE(TRIM(SUBSTITUTE(AN90,CHAR(160),""))),0))),0))*(IFERROR(VALUE(TRIM(SUBSTITUTE($Z90,CHAR(160),""))),0))=0,"",(IFERROR(_xlfn.IFS($AQ90="Devis 1",(IFERROR(VALUE(TRIM(SUBSTITUTE(AH90,CHAR(160),""))),0)),$AQ90="Devis 2",(IFERROR(VALUE(TRIM(SUBSTITUTE(AK90,CHAR(160),""))),0)),$AQ90="Devis 3",(IFERROR(VALUE(TRIM(SUBSTITUTE(AN90,CHAR(160),""))),0))),0))*(IFERROR(VALUE(TRIM(SUBSTITUTE($Z90,CHAR(160),""))),0))))</f>
        <v/>
      </c>
      <c r="AW90" s="67" t="str" cm="1">
        <f t="array" ref="AW90">IF($Z90="","",IF((IFERROR(_xlfn.IFS(TRIM(SUBSTITUTE($AQ90,CHAR(160),""))="Devis 1", IFERROR(VALUE(TRIM(SUBSTITUTE(AI90,CHAR(160),""))),0),TRIM(SUBSTITUTE($AQ90,CHAR(160),""))="Devis 2", IFERROR(VALUE(TRIM(SUBSTITUTE(AL90,CHAR(160),""))),0),TRIM(SUBSTITUTE($AQ90,CHAR(160),""))="Devis 3", IFERROR(VALUE(TRIM(SUBSTITUTE(AO90,CHAR(160),""))),0)),0) * IFERROR(VALUE(TRIM(SUBSTITUTE($Z90,CHAR(160),""))),0)) = 0,IF(AV90&lt;&gt;"",0,""),(IFERROR(_xlfn.IFS(TRIM(SUBSTITUTE($AQ90,CHAR(160),""))="Devis 1", IFERROR(VALUE(TRIM(SUBSTITUTE(AI90,CHAR(160),""))),0),TRIM(SUBSTITUTE($AQ90,CHAR(160),""))="Devis 2", IFERROR(VALUE(TRIM(SUBSTITUTE(AL90,CHAR(160),""))),0),TRIM(SUBSTITUTE($AQ90,CHAR(160),""))="Devis 3", IFERROR(VALUE(TRIM(SUBSTITUTE(AO90,CHAR(160),""))),0)),0) * IFERROR(VALUE(TRIM(SUBSTITUTE($Z90,CHAR(160),""))),0))))</f>
        <v/>
      </c>
      <c r="AX90" s="67" t="str" cm="1">
        <f t="array" ref="AX90">IF($Z90="","",IF(IFERROR(_xlfn.IFS($AQ90="Devis 1",IFERROR(VALUE(TRIM(SUBSTITUTE(AJ90,CHAR(160),""))),0),$AQ90="Devis 2",IFERROR(VALUE(TRIM(SUBSTITUTE(AM90,CHAR(160),""))),0),$AQ90="Devis 3",IFERROR(VALUE(TRIM(SUBSTITUTE(AP90,CHAR(160),""))),0)),0)*IFERROR(VALUE(TRIM(SUBSTITUTE($Z90,CHAR(160),""))),0)=0,"",IFERROR(_xlfn.IFS($AQ90="Devis 1",IFERROR(VALUE(TRIM(SUBSTITUTE(AJ90,CHAR(160),""))),0),$AQ90="Devis 2",IFERROR(VALUE(TRIM(SUBSTITUTE(AM90,CHAR(160),""))),0),$AQ90="Devis 3",IFERROR(VALUE(TRIM(SUBSTITUTE(AP90,CHAR(160),""))),0)),0)*IFERROR(VALUE(TRIM(SUBSTITUTE($Z90,CHAR(160),""))),0)))</f>
        <v/>
      </c>
      <c r="AY90" s="488"/>
      <c r="AZ90" s="10" t="str" cm="1">
        <f t="array" ref="AZ90">IF(OR(AX90="",AU90="",AV90="",AS90="",AW90="",AT90=""),"",_xlfn.IFS((IFERROR(VALUE(TRIM(SUBSTITUTE(AX90,CHAR(160),""))),0))&gt;(IFERROR(VALUE(TRIM(SUBSTITUTE(AU90,CHAR(160),""))),0)),"KO : Le montant retenu TTC est supérieur au montant raisonnable TTC. Merci de revoir la ligne de dépense ou plafonner son montant.",(IFERROR(VALUE(TRIM(SUBSTITUTE(AV90,CHAR(160),""))),0))&gt;(IFERROR(VALUE(TRIM(SUBSTITUTE(AS90,CHAR(160),""))),0)),"Attention : Le montant retenu HT est supérieur au montant HT raisonnable. Merci de revoir la ligne de dépense, plafonner son montant, ou justifier la reventillation HT / TVA.",(IFERROR(VALUE(TRIM(SUBSTITUTE(AW90,CHAR(160),""))),0))&gt;(IFERROR(VALUE(TRIM(SUBSTITUTE(AT90,CHAR(160),""))),0)),"Attention : Le montant TVA retenu est supérieur au montant TVA raisonnable. Merci de revoir la ligne de dépense, plafonner son montant, ou justifier la reventillation HT / TVA.",(IFERROR(VALUE(TRIM(SUBSTITUTE(AX90,CHAR(160),""))),0))=0,"",(IFERROR(VALUE(TRIM(SUBSTITUTE(AU90,CHAR(160),""))),0))=(IFERROR(VALUE(TRIM(SUBSTITUTE(AX90,CHAR(160),""))),0)),"OK",(IFERROR(VALUE(TRIM(SUBSTITUTE(AU90,CHAR(160),""))),0))&gt;(IFERROR(VALUE(TRIM(SUBSTITUTE(AX90,CHAR(160),""))),0))," OK : Montant instruit inférieur au montant raisonnable.",TRUE,""))</f>
        <v/>
      </c>
      <c r="BA90" s="160" t="str" cm="1">
        <f t="array" ref="BA90">IF(OR(AX90="",W90="",AV90="",U90="",AW90="",V90=""),"",_xlfn.IFS((IFERROR(VALUE(TRIM(SUBSTITUTE(AX90,CHAR(160),""))),0))&gt;(IFERROR(VALUE(TRIM(SUBSTITUTE(W90,CHAR(160),""))),0)),"KO : Le montant retenu TTC est supérieur au montant présenté TTC. Merci de revoir la ligne de dépense ou plafonner son montant.",(IFERROR(VALUE(TRIM(SUBSTITUTE(AV90,CHAR(160),""))),0))&gt;(IFERROR(VALUE(TRIM(SUBSTITUTE(U90,CHAR(160),""))),0)),"Attention : Le montant retenu HT est supérieur au montant HT présenté. Merci de revoir la ligne de dépense,plafonner son montant,ou justifier la reventillation HT/TVA.",(IFERROR(VALUE(TRIM(SUBSTITUTE(AW90,CHAR(160),""))),0))&gt;(IFERROR(VALUE(TRIM(SUBSTITUTE(V90,CHAR(160),""))),0)),"Attention : Le montant TVA retenu est supérieur au montant TVA présenté. Merci de revoir la ligne de dépense,plafonner son montant,ou justifier la reventillation HT/TVA.",(IFERROR(VALUE(TRIM(SUBSTITUTE(AX90,CHAR(160),""))),0))=0,"Attention : montant présenté entièrement écarté",(IFERROR(VALUE(TRIM(SUBSTITUTE(W90,CHAR(160),""))),0))=0,"",(IFERROR(VALUE(TRIM(SUBSTITUTE(AX90,CHAR(160),""))),0))=(IFERROR(VALUE(TRIM(SUBSTITUTE(W90,CHAR(160),""))),0)),"OK",(IFERROR(VALUE(TRIM(SUBSTITUTE(AX90,CHAR(160),""))),0))&lt;(IFERROR(VALUE(TRIM(SUBSTITUTE(W90,CHAR(160),""))),0)),"Attention : montant présenté partiellement écarté",TRUE,""))</f>
        <v/>
      </c>
      <c r="BB90" s="45" t="str">
        <f t="shared" si="74"/>
        <v/>
      </c>
      <c r="BC90" s="45" t="str">
        <f t="shared" si="75"/>
        <v/>
      </c>
      <c r="BD90" s="15" t="str">
        <f t="shared" si="76"/>
        <v/>
      </c>
    </row>
    <row r="91" spans="1:56" ht="15" customHeight="1">
      <c r="A91" s="64">
        <v>82</v>
      </c>
      <c r="B91" s="4"/>
      <c r="C91" s="8"/>
      <c r="D91" s="4"/>
      <c r="E91" s="4"/>
      <c r="F91" s="4"/>
      <c r="G91" s="4"/>
      <c r="H91" s="12"/>
      <c r="I91" s="4"/>
      <c r="J91" s="111"/>
      <c r="K91" s="117"/>
      <c r="L91" s="5"/>
      <c r="M91" s="36" t="str">
        <f t="shared" si="59"/>
        <v/>
      </c>
      <c r="N91" s="6"/>
      <c r="O91" s="5"/>
      <c r="P91" s="36" t="str">
        <f t="shared" si="60"/>
        <v/>
      </c>
      <c r="Q91" s="7"/>
      <c r="R91" s="5"/>
      <c r="S91" s="118" t="str">
        <f t="shared" si="61"/>
        <v/>
      </c>
      <c r="T91" s="127"/>
      <c r="U91" s="126" t="str" cm="1">
        <f t="array" ref="U91">IF((_xlfn.IFS(TRIM(SUBSTITUTE(T91,CHAR(160),""))="Devis 1",IFERROR(VALUE(TRIM(SUBSTITUTE(K91,CHAR(160),""))),0),TRIM(SUBSTITUTE(T91,CHAR(160),""))="Devis 2",IFERROR(VALUE(TRIM(SUBSTITUTE(N91,CHAR(160),""))),0),TRIM(SUBSTITUTE(T91,CHAR(160),""))="Devis 3",IFERROR(VALUE(TRIM(SUBSTITUTE(Q91,CHAR(160),""))),0),TRUE,0)*IFERROR(VALUE(TRIM(SUBSTITUTE(C91,CHAR(160),""))),0))=0,"",_xlfn.IFS(TRIM(SUBSTITUTE(T91,CHAR(160),""))="Devis 1",IFERROR(VALUE(TRIM(SUBSTITUTE(K91,CHAR(160),""))),0),TRIM(SUBSTITUTE(T91,CHAR(160),""))="Devis 2",IFERROR(VALUE(TRIM(SUBSTITUTE(N91,CHAR(160),""))),0),TRIM(SUBSTITUTE(T91,CHAR(160),""))="Devis 3",IFERROR(VALUE(TRIM(SUBSTITUTE(Q91,CHAR(160),""))),0),TRUE,0)*IFERROR(VALUE(TRIM(SUBSTITUTE(C91,CHAR(160),""))),0))</f>
        <v/>
      </c>
      <c r="V91" s="66" t="str" cm="1">
        <f t="array" ref="V91">IF(_xlfn.IFS(TRIM(SUBSTITUTE(T91,CHAR(160),""))="Devis 1",IFERROR(VALUE(TRIM(SUBSTITUTE(L91,CHAR(160),""))),0),TRIM(SUBSTITUTE(T91,CHAR(160),""))="Devis 2",IFERROR(VALUE(TRIM(SUBSTITUTE(O91,CHAR(160),""))),0),TRIM(SUBSTITUTE(T91,CHAR(160),""))="Devis 3",IFERROR(VALUE(TRIM(SUBSTITUTE(R91,CHAR(160),""))),0),TRUE,0)*IFERROR(VALUE(TRIM(SUBSTITUTE(C91,CHAR(160),""))),0)=0,IF(U91&lt;&gt;"",0,""),_xlfn.IFS(TRIM(SUBSTITUTE(T91,CHAR(160),""))="Devis 1",IFERROR(VALUE(TRIM(SUBSTITUTE(L91,CHAR(160),""))),0),TRIM(SUBSTITUTE(T91,CHAR(160),""))="Devis 2",IFERROR(VALUE(TRIM(SUBSTITUTE(O91,CHAR(160),""))),0),TRIM(SUBSTITUTE(T91,CHAR(160),""))="Devis 3",IFERROR(VALUE(TRIM(SUBSTITUTE(R91,CHAR(160),""))),0),TRUE,0)*IFERROR(VALUE(TRIM(SUBSTITUTE(C91,CHAR(160),""))),0))</f>
        <v/>
      </c>
      <c r="W91" s="129" t="str">
        <f t="shared" si="62"/>
        <v/>
      </c>
      <c r="X91" s="130"/>
      <c r="Y91" s="37" t="str">
        <f t="shared" si="77"/>
        <v/>
      </c>
      <c r="Z91" s="38" t="str">
        <f t="shared" si="87"/>
        <v/>
      </c>
      <c r="AA91" s="11" t="str">
        <f t="shared" si="78"/>
        <v/>
      </c>
      <c r="AB91" s="11" t="str">
        <f t="shared" si="79"/>
        <v/>
      </c>
      <c r="AC91" s="11" t="str">
        <f t="shared" si="80"/>
        <v/>
      </c>
      <c r="AD91" s="11" t="str">
        <f t="shared" si="81"/>
        <v/>
      </c>
      <c r="AE91" s="39" t="str">
        <f t="shared" si="82"/>
        <v/>
      </c>
      <c r="AF91" s="11" t="str">
        <f t="shared" si="83"/>
        <v/>
      </c>
      <c r="AG91" s="40" t="str">
        <f t="shared" si="84"/>
        <v/>
      </c>
      <c r="AH91" s="41" t="str">
        <f t="shared" si="85"/>
        <v/>
      </c>
      <c r="AI91" s="14" t="str">
        <f t="shared" si="86"/>
        <v/>
      </c>
      <c r="AJ91" s="36" t="str">
        <f t="shared" si="63"/>
        <v/>
      </c>
      <c r="AK91" s="42" t="str">
        <f t="shared" si="64"/>
        <v/>
      </c>
      <c r="AL91" s="14" t="str">
        <f t="shared" si="65"/>
        <v/>
      </c>
      <c r="AM91" s="36" t="str">
        <f t="shared" si="66"/>
        <v/>
      </c>
      <c r="AN91" s="43" t="str">
        <f t="shared" si="67"/>
        <v/>
      </c>
      <c r="AO91" s="14" t="str">
        <f t="shared" si="68"/>
        <v/>
      </c>
      <c r="AP91" s="44" t="str">
        <f t="shared" si="69"/>
        <v/>
      </c>
      <c r="AQ91" s="37" t="str">
        <f t="shared" si="70"/>
        <v/>
      </c>
      <c r="AR91" s="487"/>
      <c r="AS91" s="45" t="str">
        <f t="shared" si="71"/>
        <v/>
      </c>
      <c r="AT91" s="45" t="str">
        <f t="shared" si="72"/>
        <v/>
      </c>
      <c r="AU91" s="45" t="str">
        <f t="shared" si="73"/>
        <v/>
      </c>
      <c r="AV91" s="67" t="str" cm="1">
        <f t="array" ref="AV91">IF($Z91="","",IF((IFERROR(_xlfn.IFS($AQ91="Devis 1",(IFERROR(VALUE(TRIM(SUBSTITUTE(AH91,CHAR(160),""))),0)),$AQ91="Devis 2",(IFERROR(VALUE(TRIM(SUBSTITUTE(AK91,CHAR(160),""))),0)),$AQ91="Devis 3",(IFERROR(VALUE(TRIM(SUBSTITUTE(AN91,CHAR(160),""))),0))),0))*(IFERROR(VALUE(TRIM(SUBSTITUTE($Z91,CHAR(160),""))),0))=0,"",(IFERROR(_xlfn.IFS($AQ91="Devis 1",(IFERROR(VALUE(TRIM(SUBSTITUTE(AH91,CHAR(160),""))),0)),$AQ91="Devis 2",(IFERROR(VALUE(TRIM(SUBSTITUTE(AK91,CHAR(160),""))),0)),$AQ91="Devis 3",(IFERROR(VALUE(TRIM(SUBSTITUTE(AN91,CHAR(160),""))),0))),0))*(IFERROR(VALUE(TRIM(SUBSTITUTE($Z91,CHAR(160),""))),0))))</f>
        <v/>
      </c>
      <c r="AW91" s="67" t="str" cm="1">
        <f t="array" ref="AW91">IF($Z91="","",IF((IFERROR(_xlfn.IFS(TRIM(SUBSTITUTE($AQ91,CHAR(160),""))="Devis 1", IFERROR(VALUE(TRIM(SUBSTITUTE(AI91,CHAR(160),""))),0),TRIM(SUBSTITUTE($AQ91,CHAR(160),""))="Devis 2", IFERROR(VALUE(TRIM(SUBSTITUTE(AL91,CHAR(160),""))),0),TRIM(SUBSTITUTE($AQ91,CHAR(160),""))="Devis 3", IFERROR(VALUE(TRIM(SUBSTITUTE(AO91,CHAR(160),""))),0)),0) * IFERROR(VALUE(TRIM(SUBSTITUTE($Z91,CHAR(160),""))),0)) = 0,IF(AV91&lt;&gt;"",0,""),(IFERROR(_xlfn.IFS(TRIM(SUBSTITUTE($AQ91,CHAR(160),""))="Devis 1", IFERROR(VALUE(TRIM(SUBSTITUTE(AI91,CHAR(160),""))),0),TRIM(SUBSTITUTE($AQ91,CHAR(160),""))="Devis 2", IFERROR(VALUE(TRIM(SUBSTITUTE(AL91,CHAR(160),""))),0),TRIM(SUBSTITUTE($AQ91,CHAR(160),""))="Devis 3", IFERROR(VALUE(TRIM(SUBSTITUTE(AO91,CHAR(160),""))),0)),0) * IFERROR(VALUE(TRIM(SUBSTITUTE($Z91,CHAR(160),""))),0))))</f>
        <v/>
      </c>
      <c r="AX91" s="67" t="str" cm="1">
        <f t="array" ref="AX91">IF($Z91="","",IF(IFERROR(_xlfn.IFS($AQ91="Devis 1",IFERROR(VALUE(TRIM(SUBSTITUTE(AJ91,CHAR(160),""))),0),$AQ91="Devis 2",IFERROR(VALUE(TRIM(SUBSTITUTE(AM91,CHAR(160),""))),0),$AQ91="Devis 3",IFERROR(VALUE(TRIM(SUBSTITUTE(AP91,CHAR(160),""))),0)),0)*IFERROR(VALUE(TRIM(SUBSTITUTE($Z91,CHAR(160),""))),0)=0,"",IFERROR(_xlfn.IFS($AQ91="Devis 1",IFERROR(VALUE(TRIM(SUBSTITUTE(AJ91,CHAR(160),""))),0),$AQ91="Devis 2",IFERROR(VALUE(TRIM(SUBSTITUTE(AM91,CHAR(160),""))),0),$AQ91="Devis 3",IFERROR(VALUE(TRIM(SUBSTITUTE(AP91,CHAR(160),""))),0)),0)*IFERROR(VALUE(TRIM(SUBSTITUTE($Z91,CHAR(160),""))),0)))</f>
        <v/>
      </c>
      <c r="AY91" s="488"/>
      <c r="AZ91" s="10" t="str" cm="1">
        <f t="array" ref="AZ91">IF(OR(AX91="",AU91="",AV91="",AS91="",AW91="",AT91=""),"",_xlfn.IFS((IFERROR(VALUE(TRIM(SUBSTITUTE(AX91,CHAR(160),""))),0))&gt;(IFERROR(VALUE(TRIM(SUBSTITUTE(AU91,CHAR(160),""))),0)),"KO : Le montant retenu TTC est supérieur au montant raisonnable TTC. Merci de revoir la ligne de dépense ou plafonner son montant.",(IFERROR(VALUE(TRIM(SUBSTITUTE(AV91,CHAR(160),""))),0))&gt;(IFERROR(VALUE(TRIM(SUBSTITUTE(AS91,CHAR(160),""))),0)),"Attention : Le montant retenu HT est supérieur au montant HT raisonnable. Merci de revoir la ligne de dépense, plafonner son montant, ou justifier la reventillation HT / TVA.",(IFERROR(VALUE(TRIM(SUBSTITUTE(AW91,CHAR(160),""))),0))&gt;(IFERROR(VALUE(TRIM(SUBSTITUTE(AT91,CHAR(160),""))),0)),"Attention : Le montant TVA retenu est supérieur au montant TVA raisonnable. Merci de revoir la ligne de dépense, plafonner son montant, ou justifier la reventillation HT / TVA.",(IFERROR(VALUE(TRIM(SUBSTITUTE(AX91,CHAR(160),""))),0))=0,"",(IFERROR(VALUE(TRIM(SUBSTITUTE(AU91,CHAR(160),""))),0))=(IFERROR(VALUE(TRIM(SUBSTITUTE(AX91,CHAR(160),""))),0)),"OK",(IFERROR(VALUE(TRIM(SUBSTITUTE(AU91,CHAR(160),""))),0))&gt;(IFERROR(VALUE(TRIM(SUBSTITUTE(AX91,CHAR(160),""))),0))," OK : Montant instruit inférieur au montant raisonnable.",TRUE,""))</f>
        <v/>
      </c>
      <c r="BA91" s="160" t="str" cm="1">
        <f t="array" ref="BA91">IF(OR(AX91="",W91="",AV91="",U91="",AW91="",V91=""),"",_xlfn.IFS((IFERROR(VALUE(TRIM(SUBSTITUTE(AX91,CHAR(160),""))),0))&gt;(IFERROR(VALUE(TRIM(SUBSTITUTE(W91,CHAR(160),""))),0)),"KO : Le montant retenu TTC est supérieur au montant présenté TTC. Merci de revoir la ligne de dépense ou plafonner son montant.",(IFERROR(VALUE(TRIM(SUBSTITUTE(AV91,CHAR(160),""))),0))&gt;(IFERROR(VALUE(TRIM(SUBSTITUTE(U91,CHAR(160),""))),0)),"Attention : Le montant retenu HT est supérieur au montant HT présenté. Merci de revoir la ligne de dépense,plafonner son montant,ou justifier la reventillation HT/TVA.",(IFERROR(VALUE(TRIM(SUBSTITUTE(AW91,CHAR(160),""))),0))&gt;(IFERROR(VALUE(TRIM(SUBSTITUTE(V91,CHAR(160),""))),0)),"Attention : Le montant TVA retenu est supérieur au montant TVA présenté. Merci de revoir la ligne de dépense,plafonner son montant,ou justifier la reventillation HT/TVA.",(IFERROR(VALUE(TRIM(SUBSTITUTE(AX91,CHAR(160),""))),0))=0,"Attention : montant présenté entièrement écarté",(IFERROR(VALUE(TRIM(SUBSTITUTE(W91,CHAR(160),""))),0))=0,"",(IFERROR(VALUE(TRIM(SUBSTITUTE(AX91,CHAR(160),""))),0))=(IFERROR(VALUE(TRIM(SUBSTITUTE(W91,CHAR(160),""))),0)),"OK",(IFERROR(VALUE(TRIM(SUBSTITUTE(AX91,CHAR(160),""))),0))&lt;(IFERROR(VALUE(TRIM(SUBSTITUTE(W91,CHAR(160),""))),0)),"Attention : montant présenté partiellement écarté",TRUE,""))</f>
        <v/>
      </c>
      <c r="BB91" s="45" t="str">
        <f t="shared" si="74"/>
        <v/>
      </c>
      <c r="BC91" s="45" t="str">
        <f t="shared" si="75"/>
        <v/>
      </c>
      <c r="BD91" s="15" t="str">
        <f t="shared" si="76"/>
        <v/>
      </c>
    </row>
    <row r="92" spans="1:56" ht="15" customHeight="1">
      <c r="A92" s="64">
        <v>83</v>
      </c>
      <c r="B92" s="4"/>
      <c r="C92" s="8"/>
      <c r="D92" s="4"/>
      <c r="E92" s="4"/>
      <c r="F92" s="4"/>
      <c r="G92" s="4"/>
      <c r="H92" s="12"/>
      <c r="I92" s="4"/>
      <c r="J92" s="111"/>
      <c r="K92" s="117"/>
      <c r="L92" s="5"/>
      <c r="M92" s="36" t="str">
        <f t="shared" si="59"/>
        <v/>
      </c>
      <c r="N92" s="6"/>
      <c r="O92" s="5"/>
      <c r="P92" s="36" t="str">
        <f t="shared" si="60"/>
        <v/>
      </c>
      <c r="Q92" s="7"/>
      <c r="R92" s="5"/>
      <c r="S92" s="118" t="str">
        <f t="shared" si="61"/>
        <v/>
      </c>
      <c r="T92" s="127"/>
      <c r="U92" s="126" t="str" cm="1">
        <f t="array" ref="U92">IF((_xlfn.IFS(TRIM(SUBSTITUTE(T92,CHAR(160),""))="Devis 1",IFERROR(VALUE(TRIM(SUBSTITUTE(K92,CHAR(160),""))),0),TRIM(SUBSTITUTE(T92,CHAR(160),""))="Devis 2",IFERROR(VALUE(TRIM(SUBSTITUTE(N92,CHAR(160),""))),0),TRIM(SUBSTITUTE(T92,CHAR(160),""))="Devis 3",IFERROR(VALUE(TRIM(SUBSTITUTE(Q92,CHAR(160),""))),0),TRUE,0)*IFERROR(VALUE(TRIM(SUBSTITUTE(C92,CHAR(160),""))),0))=0,"",_xlfn.IFS(TRIM(SUBSTITUTE(T92,CHAR(160),""))="Devis 1",IFERROR(VALUE(TRIM(SUBSTITUTE(K92,CHAR(160),""))),0),TRIM(SUBSTITUTE(T92,CHAR(160),""))="Devis 2",IFERROR(VALUE(TRIM(SUBSTITUTE(N92,CHAR(160),""))),0),TRIM(SUBSTITUTE(T92,CHAR(160),""))="Devis 3",IFERROR(VALUE(TRIM(SUBSTITUTE(Q92,CHAR(160),""))),0),TRUE,0)*IFERROR(VALUE(TRIM(SUBSTITUTE(C92,CHAR(160),""))),0))</f>
        <v/>
      </c>
      <c r="V92" s="66" t="str" cm="1">
        <f t="array" ref="V92">IF(_xlfn.IFS(TRIM(SUBSTITUTE(T92,CHAR(160),""))="Devis 1",IFERROR(VALUE(TRIM(SUBSTITUTE(L92,CHAR(160),""))),0),TRIM(SUBSTITUTE(T92,CHAR(160),""))="Devis 2",IFERROR(VALUE(TRIM(SUBSTITUTE(O92,CHAR(160),""))),0),TRIM(SUBSTITUTE(T92,CHAR(160),""))="Devis 3",IFERROR(VALUE(TRIM(SUBSTITUTE(R92,CHAR(160),""))),0),TRUE,0)*IFERROR(VALUE(TRIM(SUBSTITUTE(C92,CHAR(160),""))),0)=0,IF(U92&lt;&gt;"",0,""),_xlfn.IFS(TRIM(SUBSTITUTE(T92,CHAR(160),""))="Devis 1",IFERROR(VALUE(TRIM(SUBSTITUTE(L92,CHAR(160),""))),0),TRIM(SUBSTITUTE(T92,CHAR(160),""))="Devis 2",IFERROR(VALUE(TRIM(SUBSTITUTE(O92,CHAR(160),""))),0),TRIM(SUBSTITUTE(T92,CHAR(160),""))="Devis 3",IFERROR(VALUE(TRIM(SUBSTITUTE(R92,CHAR(160),""))),0),TRUE,0)*IFERROR(VALUE(TRIM(SUBSTITUTE(C92,CHAR(160),""))),0))</f>
        <v/>
      </c>
      <c r="W92" s="129" t="str">
        <f t="shared" si="62"/>
        <v/>
      </c>
      <c r="X92" s="130"/>
      <c r="Y92" s="37" t="str">
        <f t="shared" si="77"/>
        <v/>
      </c>
      <c r="Z92" s="38" t="str">
        <f t="shared" si="87"/>
        <v/>
      </c>
      <c r="AA92" s="11" t="str">
        <f t="shared" si="78"/>
        <v/>
      </c>
      <c r="AB92" s="11" t="str">
        <f t="shared" si="79"/>
        <v/>
      </c>
      <c r="AC92" s="11" t="str">
        <f t="shared" si="80"/>
        <v/>
      </c>
      <c r="AD92" s="11" t="str">
        <f t="shared" si="81"/>
        <v/>
      </c>
      <c r="AE92" s="39" t="str">
        <f t="shared" si="82"/>
        <v/>
      </c>
      <c r="AF92" s="11" t="str">
        <f t="shared" si="83"/>
        <v/>
      </c>
      <c r="AG92" s="40" t="str">
        <f t="shared" si="84"/>
        <v/>
      </c>
      <c r="AH92" s="41" t="str">
        <f t="shared" si="85"/>
        <v/>
      </c>
      <c r="AI92" s="14" t="str">
        <f t="shared" si="86"/>
        <v/>
      </c>
      <c r="AJ92" s="36" t="str">
        <f t="shared" si="63"/>
        <v/>
      </c>
      <c r="AK92" s="42" t="str">
        <f t="shared" si="64"/>
        <v/>
      </c>
      <c r="AL92" s="14" t="str">
        <f t="shared" si="65"/>
        <v/>
      </c>
      <c r="AM92" s="36" t="str">
        <f t="shared" si="66"/>
        <v/>
      </c>
      <c r="AN92" s="43" t="str">
        <f t="shared" si="67"/>
        <v/>
      </c>
      <c r="AO92" s="14" t="str">
        <f t="shared" si="68"/>
        <v/>
      </c>
      <c r="AP92" s="44" t="str">
        <f t="shared" si="69"/>
        <v/>
      </c>
      <c r="AQ92" s="37" t="str">
        <f t="shared" si="70"/>
        <v/>
      </c>
      <c r="AR92" s="487"/>
      <c r="AS92" s="45" t="str">
        <f t="shared" si="71"/>
        <v/>
      </c>
      <c r="AT92" s="45" t="str">
        <f t="shared" si="72"/>
        <v/>
      </c>
      <c r="AU92" s="45" t="str">
        <f t="shared" si="73"/>
        <v/>
      </c>
      <c r="AV92" s="67" t="str" cm="1">
        <f t="array" ref="AV92">IF($Z92="","",IF((IFERROR(_xlfn.IFS($AQ92="Devis 1",(IFERROR(VALUE(TRIM(SUBSTITUTE(AH92,CHAR(160),""))),0)),$AQ92="Devis 2",(IFERROR(VALUE(TRIM(SUBSTITUTE(AK92,CHAR(160),""))),0)),$AQ92="Devis 3",(IFERROR(VALUE(TRIM(SUBSTITUTE(AN92,CHAR(160),""))),0))),0))*(IFERROR(VALUE(TRIM(SUBSTITUTE($Z92,CHAR(160),""))),0))=0,"",(IFERROR(_xlfn.IFS($AQ92="Devis 1",(IFERROR(VALUE(TRIM(SUBSTITUTE(AH92,CHAR(160),""))),0)),$AQ92="Devis 2",(IFERROR(VALUE(TRIM(SUBSTITUTE(AK92,CHAR(160),""))),0)),$AQ92="Devis 3",(IFERROR(VALUE(TRIM(SUBSTITUTE(AN92,CHAR(160),""))),0))),0))*(IFERROR(VALUE(TRIM(SUBSTITUTE($Z92,CHAR(160),""))),0))))</f>
        <v/>
      </c>
      <c r="AW92" s="67" t="str" cm="1">
        <f t="array" ref="AW92">IF($Z92="","",IF((IFERROR(_xlfn.IFS(TRIM(SUBSTITUTE($AQ92,CHAR(160),""))="Devis 1", IFERROR(VALUE(TRIM(SUBSTITUTE(AI92,CHAR(160),""))),0),TRIM(SUBSTITUTE($AQ92,CHAR(160),""))="Devis 2", IFERROR(VALUE(TRIM(SUBSTITUTE(AL92,CHAR(160),""))),0),TRIM(SUBSTITUTE($AQ92,CHAR(160),""))="Devis 3", IFERROR(VALUE(TRIM(SUBSTITUTE(AO92,CHAR(160),""))),0)),0) * IFERROR(VALUE(TRIM(SUBSTITUTE($Z92,CHAR(160),""))),0)) = 0,IF(AV92&lt;&gt;"",0,""),(IFERROR(_xlfn.IFS(TRIM(SUBSTITUTE($AQ92,CHAR(160),""))="Devis 1", IFERROR(VALUE(TRIM(SUBSTITUTE(AI92,CHAR(160),""))),0),TRIM(SUBSTITUTE($AQ92,CHAR(160),""))="Devis 2", IFERROR(VALUE(TRIM(SUBSTITUTE(AL92,CHAR(160),""))),0),TRIM(SUBSTITUTE($AQ92,CHAR(160),""))="Devis 3", IFERROR(VALUE(TRIM(SUBSTITUTE(AO92,CHAR(160),""))),0)),0) * IFERROR(VALUE(TRIM(SUBSTITUTE($Z92,CHAR(160),""))),0))))</f>
        <v/>
      </c>
      <c r="AX92" s="67" t="str" cm="1">
        <f t="array" ref="AX92">IF($Z92="","",IF(IFERROR(_xlfn.IFS($AQ92="Devis 1",IFERROR(VALUE(TRIM(SUBSTITUTE(AJ92,CHAR(160),""))),0),$AQ92="Devis 2",IFERROR(VALUE(TRIM(SUBSTITUTE(AM92,CHAR(160),""))),0),$AQ92="Devis 3",IFERROR(VALUE(TRIM(SUBSTITUTE(AP92,CHAR(160),""))),0)),0)*IFERROR(VALUE(TRIM(SUBSTITUTE($Z92,CHAR(160),""))),0)=0,"",IFERROR(_xlfn.IFS($AQ92="Devis 1",IFERROR(VALUE(TRIM(SUBSTITUTE(AJ92,CHAR(160),""))),0),$AQ92="Devis 2",IFERROR(VALUE(TRIM(SUBSTITUTE(AM92,CHAR(160),""))),0),$AQ92="Devis 3",IFERROR(VALUE(TRIM(SUBSTITUTE(AP92,CHAR(160),""))),0)),0)*IFERROR(VALUE(TRIM(SUBSTITUTE($Z92,CHAR(160),""))),0)))</f>
        <v/>
      </c>
      <c r="AY92" s="488"/>
      <c r="AZ92" s="10" t="str" cm="1">
        <f t="array" ref="AZ92">IF(OR(AX92="",AU92="",AV92="",AS92="",AW92="",AT92=""),"",_xlfn.IFS((IFERROR(VALUE(TRIM(SUBSTITUTE(AX92,CHAR(160),""))),0))&gt;(IFERROR(VALUE(TRIM(SUBSTITUTE(AU92,CHAR(160),""))),0)),"KO : Le montant retenu TTC est supérieur au montant raisonnable TTC. Merci de revoir la ligne de dépense ou plafonner son montant.",(IFERROR(VALUE(TRIM(SUBSTITUTE(AV92,CHAR(160),""))),0))&gt;(IFERROR(VALUE(TRIM(SUBSTITUTE(AS92,CHAR(160),""))),0)),"Attention : Le montant retenu HT est supérieur au montant HT raisonnable. Merci de revoir la ligne de dépense, plafonner son montant, ou justifier la reventillation HT / TVA.",(IFERROR(VALUE(TRIM(SUBSTITUTE(AW92,CHAR(160),""))),0))&gt;(IFERROR(VALUE(TRIM(SUBSTITUTE(AT92,CHAR(160),""))),0)),"Attention : Le montant TVA retenu est supérieur au montant TVA raisonnable. Merci de revoir la ligne de dépense, plafonner son montant, ou justifier la reventillation HT / TVA.",(IFERROR(VALUE(TRIM(SUBSTITUTE(AX92,CHAR(160),""))),0))=0,"",(IFERROR(VALUE(TRIM(SUBSTITUTE(AU92,CHAR(160),""))),0))=(IFERROR(VALUE(TRIM(SUBSTITUTE(AX92,CHAR(160),""))),0)),"OK",(IFERROR(VALUE(TRIM(SUBSTITUTE(AU92,CHAR(160),""))),0))&gt;(IFERROR(VALUE(TRIM(SUBSTITUTE(AX92,CHAR(160),""))),0))," OK : Montant instruit inférieur au montant raisonnable.",TRUE,""))</f>
        <v/>
      </c>
      <c r="BA92" s="160" t="str" cm="1">
        <f t="array" ref="BA92">IF(OR(AX92="",W92="",AV92="",U92="",AW92="",V92=""),"",_xlfn.IFS((IFERROR(VALUE(TRIM(SUBSTITUTE(AX92,CHAR(160),""))),0))&gt;(IFERROR(VALUE(TRIM(SUBSTITUTE(W92,CHAR(160),""))),0)),"KO : Le montant retenu TTC est supérieur au montant présenté TTC. Merci de revoir la ligne de dépense ou plafonner son montant.",(IFERROR(VALUE(TRIM(SUBSTITUTE(AV92,CHAR(160),""))),0))&gt;(IFERROR(VALUE(TRIM(SUBSTITUTE(U92,CHAR(160),""))),0)),"Attention : Le montant retenu HT est supérieur au montant HT présenté. Merci de revoir la ligne de dépense,plafonner son montant,ou justifier la reventillation HT/TVA.",(IFERROR(VALUE(TRIM(SUBSTITUTE(AW92,CHAR(160),""))),0))&gt;(IFERROR(VALUE(TRIM(SUBSTITUTE(V92,CHAR(160),""))),0)),"Attention : Le montant TVA retenu est supérieur au montant TVA présenté. Merci de revoir la ligne de dépense,plafonner son montant,ou justifier la reventillation HT/TVA.",(IFERROR(VALUE(TRIM(SUBSTITUTE(AX92,CHAR(160),""))),0))=0,"Attention : montant présenté entièrement écarté",(IFERROR(VALUE(TRIM(SUBSTITUTE(W92,CHAR(160),""))),0))=0,"",(IFERROR(VALUE(TRIM(SUBSTITUTE(AX92,CHAR(160),""))),0))=(IFERROR(VALUE(TRIM(SUBSTITUTE(W92,CHAR(160),""))),0)),"OK",(IFERROR(VALUE(TRIM(SUBSTITUTE(AX92,CHAR(160),""))),0))&lt;(IFERROR(VALUE(TRIM(SUBSTITUTE(W92,CHAR(160),""))),0)),"Attention : montant présenté partiellement écarté",TRUE,""))</f>
        <v/>
      </c>
      <c r="BB92" s="45" t="str">
        <f t="shared" si="74"/>
        <v/>
      </c>
      <c r="BC92" s="45" t="str">
        <f t="shared" si="75"/>
        <v/>
      </c>
      <c r="BD92" s="15" t="str">
        <f t="shared" si="76"/>
        <v/>
      </c>
    </row>
    <row r="93" spans="1:56" ht="15" customHeight="1">
      <c r="A93" s="64">
        <v>84</v>
      </c>
      <c r="B93" s="4"/>
      <c r="C93" s="8"/>
      <c r="D93" s="4"/>
      <c r="E93" s="4"/>
      <c r="F93" s="4"/>
      <c r="G93" s="4"/>
      <c r="H93" s="12"/>
      <c r="I93" s="4"/>
      <c r="J93" s="111"/>
      <c r="K93" s="117"/>
      <c r="L93" s="5"/>
      <c r="M93" s="36" t="str">
        <f t="shared" si="59"/>
        <v/>
      </c>
      <c r="N93" s="6"/>
      <c r="O93" s="5"/>
      <c r="P93" s="36" t="str">
        <f t="shared" si="60"/>
        <v/>
      </c>
      <c r="Q93" s="7"/>
      <c r="R93" s="5"/>
      <c r="S93" s="118" t="str">
        <f t="shared" si="61"/>
        <v/>
      </c>
      <c r="T93" s="127"/>
      <c r="U93" s="126" t="str" cm="1">
        <f t="array" ref="U93">IF((_xlfn.IFS(TRIM(SUBSTITUTE(T93,CHAR(160),""))="Devis 1",IFERROR(VALUE(TRIM(SUBSTITUTE(K93,CHAR(160),""))),0),TRIM(SUBSTITUTE(T93,CHAR(160),""))="Devis 2",IFERROR(VALUE(TRIM(SUBSTITUTE(N93,CHAR(160),""))),0),TRIM(SUBSTITUTE(T93,CHAR(160),""))="Devis 3",IFERROR(VALUE(TRIM(SUBSTITUTE(Q93,CHAR(160),""))),0),TRUE,0)*IFERROR(VALUE(TRIM(SUBSTITUTE(C93,CHAR(160),""))),0))=0,"",_xlfn.IFS(TRIM(SUBSTITUTE(T93,CHAR(160),""))="Devis 1",IFERROR(VALUE(TRIM(SUBSTITUTE(K93,CHAR(160),""))),0),TRIM(SUBSTITUTE(T93,CHAR(160),""))="Devis 2",IFERROR(VALUE(TRIM(SUBSTITUTE(N93,CHAR(160),""))),0),TRIM(SUBSTITUTE(T93,CHAR(160),""))="Devis 3",IFERROR(VALUE(TRIM(SUBSTITUTE(Q93,CHAR(160),""))),0),TRUE,0)*IFERROR(VALUE(TRIM(SUBSTITUTE(C93,CHAR(160),""))),0))</f>
        <v/>
      </c>
      <c r="V93" s="66" t="str" cm="1">
        <f t="array" ref="V93">IF(_xlfn.IFS(TRIM(SUBSTITUTE(T93,CHAR(160),""))="Devis 1",IFERROR(VALUE(TRIM(SUBSTITUTE(L93,CHAR(160),""))),0),TRIM(SUBSTITUTE(T93,CHAR(160),""))="Devis 2",IFERROR(VALUE(TRIM(SUBSTITUTE(O93,CHAR(160),""))),0),TRIM(SUBSTITUTE(T93,CHAR(160),""))="Devis 3",IFERROR(VALUE(TRIM(SUBSTITUTE(R93,CHAR(160),""))),0),TRUE,0)*IFERROR(VALUE(TRIM(SUBSTITUTE(C93,CHAR(160),""))),0)=0,IF(U93&lt;&gt;"",0,""),_xlfn.IFS(TRIM(SUBSTITUTE(T93,CHAR(160),""))="Devis 1",IFERROR(VALUE(TRIM(SUBSTITUTE(L93,CHAR(160),""))),0),TRIM(SUBSTITUTE(T93,CHAR(160),""))="Devis 2",IFERROR(VALUE(TRIM(SUBSTITUTE(O93,CHAR(160),""))),0),TRIM(SUBSTITUTE(T93,CHAR(160),""))="Devis 3",IFERROR(VALUE(TRIM(SUBSTITUTE(R93,CHAR(160),""))),0),TRUE,0)*IFERROR(VALUE(TRIM(SUBSTITUTE(C93,CHAR(160),""))),0))</f>
        <v/>
      </c>
      <c r="W93" s="129" t="str">
        <f t="shared" si="62"/>
        <v/>
      </c>
      <c r="X93" s="130"/>
      <c r="Y93" s="37" t="str">
        <f t="shared" si="77"/>
        <v/>
      </c>
      <c r="Z93" s="38" t="str">
        <f t="shared" si="87"/>
        <v/>
      </c>
      <c r="AA93" s="11" t="str">
        <f t="shared" si="78"/>
        <v/>
      </c>
      <c r="AB93" s="11" t="str">
        <f t="shared" si="79"/>
        <v/>
      </c>
      <c r="AC93" s="11" t="str">
        <f t="shared" si="80"/>
        <v/>
      </c>
      <c r="AD93" s="11" t="str">
        <f t="shared" si="81"/>
        <v/>
      </c>
      <c r="AE93" s="39" t="str">
        <f t="shared" si="82"/>
        <v/>
      </c>
      <c r="AF93" s="11" t="str">
        <f t="shared" si="83"/>
        <v/>
      </c>
      <c r="AG93" s="40" t="str">
        <f t="shared" si="84"/>
        <v/>
      </c>
      <c r="AH93" s="41" t="str">
        <f t="shared" si="85"/>
        <v/>
      </c>
      <c r="AI93" s="14" t="str">
        <f t="shared" si="86"/>
        <v/>
      </c>
      <c r="AJ93" s="36" t="str">
        <f t="shared" si="63"/>
        <v/>
      </c>
      <c r="AK93" s="42" t="str">
        <f t="shared" si="64"/>
        <v/>
      </c>
      <c r="AL93" s="14" t="str">
        <f t="shared" si="65"/>
        <v/>
      </c>
      <c r="AM93" s="36" t="str">
        <f t="shared" si="66"/>
        <v/>
      </c>
      <c r="AN93" s="43" t="str">
        <f t="shared" si="67"/>
        <v/>
      </c>
      <c r="AO93" s="14" t="str">
        <f t="shared" si="68"/>
        <v/>
      </c>
      <c r="AP93" s="44" t="str">
        <f t="shared" si="69"/>
        <v/>
      </c>
      <c r="AQ93" s="37" t="str">
        <f t="shared" si="70"/>
        <v/>
      </c>
      <c r="AR93" s="487"/>
      <c r="AS93" s="45" t="str">
        <f t="shared" si="71"/>
        <v/>
      </c>
      <c r="AT93" s="45" t="str">
        <f t="shared" si="72"/>
        <v/>
      </c>
      <c r="AU93" s="45" t="str">
        <f t="shared" si="73"/>
        <v/>
      </c>
      <c r="AV93" s="67" t="str" cm="1">
        <f t="array" ref="AV93">IF($Z93="","",IF((IFERROR(_xlfn.IFS($AQ93="Devis 1",(IFERROR(VALUE(TRIM(SUBSTITUTE(AH93,CHAR(160),""))),0)),$AQ93="Devis 2",(IFERROR(VALUE(TRIM(SUBSTITUTE(AK93,CHAR(160),""))),0)),$AQ93="Devis 3",(IFERROR(VALUE(TRIM(SUBSTITUTE(AN93,CHAR(160),""))),0))),0))*(IFERROR(VALUE(TRIM(SUBSTITUTE($Z93,CHAR(160),""))),0))=0,"",(IFERROR(_xlfn.IFS($AQ93="Devis 1",(IFERROR(VALUE(TRIM(SUBSTITUTE(AH93,CHAR(160),""))),0)),$AQ93="Devis 2",(IFERROR(VALUE(TRIM(SUBSTITUTE(AK93,CHAR(160),""))),0)),$AQ93="Devis 3",(IFERROR(VALUE(TRIM(SUBSTITUTE(AN93,CHAR(160),""))),0))),0))*(IFERROR(VALUE(TRIM(SUBSTITUTE($Z93,CHAR(160),""))),0))))</f>
        <v/>
      </c>
      <c r="AW93" s="67" t="str" cm="1">
        <f t="array" ref="AW93">IF($Z93="","",IF((IFERROR(_xlfn.IFS(TRIM(SUBSTITUTE($AQ93,CHAR(160),""))="Devis 1", IFERROR(VALUE(TRIM(SUBSTITUTE(AI93,CHAR(160),""))),0),TRIM(SUBSTITUTE($AQ93,CHAR(160),""))="Devis 2", IFERROR(VALUE(TRIM(SUBSTITUTE(AL93,CHAR(160),""))),0),TRIM(SUBSTITUTE($AQ93,CHAR(160),""))="Devis 3", IFERROR(VALUE(TRIM(SUBSTITUTE(AO93,CHAR(160),""))),0)),0) * IFERROR(VALUE(TRIM(SUBSTITUTE($Z93,CHAR(160),""))),0)) = 0,IF(AV93&lt;&gt;"",0,""),(IFERROR(_xlfn.IFS(TRIM(SUBSTITUTE($AQ93,CHAR(160),""))="Devis 1", IFERROR(VALUE(TRIM(SUBSTITUTE(AI93,CHAR(160),""))),0),TRIM(SUBSTITUTE($AQ93,CHAR(160),""))="Devis 2", IFERROR(VALUE(TRIM(SUBSTITUTE(AL93,CHAR(160),""))),0),TRIM(SUBSTITUTE($AQ93,CHAR(160),""))="Devis 3", IFERROR(VALUE(TRIM(SUBSTITUTE(AO93,CHAR(160),""))),0)),0) * IFERROR(VALUE(TRIM(SUBSTITUTE($Z93,CHAR(160),""))),0))))</f>
        <v/>
      </c>
      <c r="AX93" s="67" t="str" cm="1">
        <f t="array" ref="AX93">IF($Z93="","",IF(IFERROR(_xlfn.IFS($AQ93="Devis 1",IFERROR(VALUE(TRIM(SUBSTITUTE(AJ93,CHAR(160),""))),0),$AQ93="Devis 2",IFERROR(VALUE(TRIM(SUBSTITUTE(AM93,CHAR(160),""))),0),$AQ93="Devis 3",IFERROR(VALUE(TRIM(SUBSTITUTE(AP93,CHAR(160),""))),0)),0)*IFERROR(VALUE(TRIM(SUBSTITUTE($Z93,CHAR(160),""))),0)=0,"",IFERROR(_xlfn.IFS($AQ93="Devis 1",IFERROR(VALUE(TRIM(SUBSTITUTE(AJ93,CHAR(160),""))),0),$AQ93="Devis 2",IFERROR(VALUE(TRIM(SUBSTITUTE(AM93,CHAR(160),""))),0),$AQ93="Devis 3",IFERROR(VALUE(TRIM(SUBSTITUTE(AP93,CHAR(160),""))),0)),0)*IFERROR(VALUE(TRIM(SUBSTITUTE($Z93,CHAR(160),""))),0)))</f>
        <v/>
      </c>
      <c r="AY93" s="488"/>
      <c r="AZ93" s="10" t="str" cm="1">
        <f t="array" ref="AZ93">IF(OR(AX93="",AU93="",AV93="",AS93="",AW93="",AT93=""),"",_xlfn.IFS((IFERROR(VALUE(TRIM(SUBSTITUTE(AX93,CHAR(160),""))),0))&gt;(IFERROR(VALUE(TRIM(SUBSTITUTE(AU93,CHAR(160),""))),0)),"KO : Le montant retenu TTC est supérieur au montant raisonnable TTC. Merci de revoir la ligne de dépense ou plafonner son montant.",(IFERROR(VALUE(TRIM(SUBSTITUTE(AV93,CHAR(160),""))),0))&gt;(IFERROR(VALUE(TRIM(SUBSTITUTE(AS93,CHAR(160),""))),0)),"Attention : Le montant retenu HT est supérieur au montant HT raisonnable. Merci de revoir la ligne de dépense, plafonner son montant, ou justifier la reventillation HT / TVA.",(IFERROR(VALUE(TRIM(SUBSTITUTE(AW93,CHAR(160),""))),0))&gt;(IFERROR(VALUE(TRIM(SUBSTITUTE(AT93,CHAR(160),""))),0)),"Attention : Le montant TVA retenu est supérieur au montant TVA raisonnable. Merci de revoir la ligne de dépense, plafonner son montant, ou justifier la reventillation HT / TVA.",(IFERROR(VALUE(TRIM(SUBSTITUTE(AX93,CHAR(160),""))),0))=0,"",(IFERROR(VALUE(TRIM(SUBSTITUTE(AU93,CHAR(160),""))),0))=(IFERROR(VALUE(TRIM(SUBSTITUTE(AX93,CHAR(160),""))),0)),"OK",(IFERROR(VALUE(TRIM(SUBSTITUTE(AU93,CHAR(160),""))),0))&gt;(IFERROR(VALUE(TRIM(SUBSTITUTE(AX93,CHAR(160),""))),0))," OK : Montant instruit inférieur au montant raisonnable.",TRUE,""))</f>
        <v/>
      </c>
      <c r="BA93" s="160" t="str" cm="1">
        <f t="array" ref="BA93">IF(OR(AX93="",W93="",AV93="",U93="",AW93="",V93=""),"",_xlfn.IFS((IFERROR(VALUE(TRIM(SUBSTITUTE(AX93,CHAR(160),""))),0))&gt;(IFERROR(VALUE(TRIM(SUBSTITUTE(W93,CHAR(160),""))),0)),"KO : Le montant retenu TTC est supérieur au montant présenté TTC. Merci de revoir la ligne de dépense ou plafonner son montant.",(IFERROR(VALUE(TRIM(SUBSTITUTE(AV93,CHAR(160),""))),0))&gt;(IFERROR(VALUE(TRIM(SUBSTITUTE(U93,CHAR(160),""))),0)),"Attention : Le montant retenu HT est supérieur au montant HT présenté. Merci de revoir la ligne de dépense,plafonner son montant,ou justifier la reventillation HT/TVA.",(IFERROR(VALUE(TRIM(SUBSTITUTE(AW93,CHAR(160),""))),0))&gt;(IFERROR(VALUE(TRIM(SUBSTITUTE(V93,CHAR(160),""))),0)),"Attention : Le montant TVA retenu est supérieur au montant TVA présenté. Merci de revoir la ligne de dépense,plafonner son montant,ou justifier la reventillation HT/TVA.",(IFERROR(VALUE(TRIM(SUBSTITUTE(AX93,CHAR(160),""))),0))=0,"Attention : montant présenté entièrement écarté",(IFERROR(VALUE(TRIM(SUBSTITUTE(W93,CHAR(160),""))),0))=0,"",(IFERROR(VALUE(TRIM(SUBSTITUTE(AX93,CHAR(160),""))),0))=(IFERROR(VALUE(TRIM(SUBSTITUTE(W93,CHAR(160),""))),0)),"OK",(IFERROR(VALUE(TRIM(SUBSTITUTE(AX93,CHAR(160),""))),0))&lt;(IFERROR(VALUE(TRIM(SUBSTITUTE(W93,CHAR(160),""))),0)),"Attention : montant présenté partiellement écarté",TRUE,""))</f>
        <v/>
      </c>
      <c r="BB93" s="45" t="str">
        <f t="shared" si="74"/>
        <v/>
      </c>
      <c r="BC93" s="45" t="str">
        <f t="shared" si="75"/>
        <v/>
      </c>
      <c r="BD93" s="15" t="str">
        <f t="shared" si="76"/>
        <v/>
      </c>
    </row>
    <row r="94" spans="1:56" ht="15" customHeight="1">
      <c r="A94" s="64">
        <v>85</v>
      </c>
      <c r="B94" s="4"/>
      <c r="C94" s="8"/>
      <c r="D94" s="4"/>
      <c r="E94" s="4"/>
      <c r="F94" s="4"/>
      <c r="G94" s="4"/>
      <c r="H94" s="12"/>
      <c r="I94" s="4"/>
      <c r="J94" s="111"/>
      <c r="K94" s="117"/>
      <c r="L94" s="5"/>
      <c r="M94" s="36" t="str">
        <f t="shared" si="59"/>
        <v/>
      </c>
      <c r="N94" s="6"/>
      <c r="O94" s="5"/>
      <c r="P94" s="36" t="str">
        <f t="shared" si="60"/>
        <v/>
      </c>
      <c r="Q94" s="7"/>
      <c r="R94" s="5"/>
      <c r="S94" s="118" t="str">
        <f t="shared" si="61"/>
        <v/>
      </c>
      <c r="T94" s="127"/>
      <c r="U94" s="126" t="str" cm="1">
        <f t="array" ref="U94">IF((_xlfn.IFS(TRIM(SUBSTITUTE(T94,CHAR(160),""))="Devis 1",IFERROR(VALUE(TRIM(SUBSTITUTE(K94,CHAR(160),""))),0),TRIM(SUBSTITUTE(T94,CHAR(160),""))="Devis 2",IFERROR(VALUE(TRIM(SUBSTITUTE(N94,CHAR(160),""))),0),TRIM(SUBSTITUTE(T94,CHAR(160),""))="Devis 3",IFERROR(VALUE(TRIM(SUBSTITUTE(Q94,CHAR(160),""))),0),TRUE,0)*IFERROR(VALUE(TRIM(SUBSTITUTE(C94,CHAR(160),""))),0))=0,"",_xlfn.IFS(TRIM(SUBSTITUTE(T94,CHAR(160),""))="Devis 1",IFERROR(VALUE(TRIM(SUBSTITUTE(K94,CHAR(160),""))),0),TRIM(SUBSTITUTE(T94,CHAR(160),""))="Devis 2",IFERROR(VALUE(TRIM(SUBSTITUTE(N94,CHAR(160),""))),0),TRIM(SUBSTITUTE(T94,CHAR(160),""))="Devis 3",IFERROR(VALUE(TRIM(SUBSTITUTE(Q94,CHAR(160),""))),0),TRUE,0)*IFERROR(VALUE(TRIM(SUBSTITUTE(C94,CHAR(160),""))),0))</f>
        <v/>
      </c>
      <c r="V94" s="66" t="str" cm="1">
        <f t="array" ref="V94">IF(_xlfn.IFS(TRIM(SUBSTITUTE(T94,CHAR(160),""))="Devis 1",IFERROR(VALUE(TRIM(SUBSTITUTE(L94,CHAR(160),""))),0),TRIM(SUBSTITUTE(T94,CHAR(160),""))="Devis 2",IFERROR(VALUE(TRIM(SUBSTITUTE(O94,CHAR(160),""))),0),TRIM(SUBSTITUTE(T94,CHAR(160),""))="Devis 3",IFERROR(VALUE(TRIM(SUBSTITUTE(R94,CHAR(160),""))),0),TRUE,0)*IFERROR(VALUE(TRIM(SUBSTITUTE(C94,CHAR(160),""))),0)=0,IF(U94&lt;&gt;"",0,""),_xlfn.IFS(TRIM(SUBSTITUTE(T94,CHAR(160),""))="Devis 1",IFERROR(VALUE(TRIM(SUBSTITUTE(L94,CHAR(160),""))),0),TRIM(SUBSTITUTE(T94,CHAR(160),""))="Devis 2",IFERROR(VALUE(TRIM(SUBSTITUTE(O94,CHAR(160),""))),0),TRIM(SUBSTITUTE(T94,CHAR(160),""))="Devis 3",IFERROR(VALUE(TRIM(SUBSTITUTE(R94,CHAR(160),""))),0),TRUE,0)*IFERROR(VALUE(TRIM(SUBSTITUTE(C94,CHAR(160),""))),0))</f>
        <v/>
      </c>
      <c r="W94" s="129" t="str">
        <f t="shared" si="62"/>
        <v/>
      </c>
      <c r="X94" s="130"/>
      <c r="Y94" s="37" t="str">
        <f t="shared" si="77"/>
        <v/>
      </c>
      <c r="Z94" s="38" t="str">
        <f t="shared" si="87"/>
        <v/>
      </c>
      <c r="AA94" s="11" t="str">
        <f t="shared" si="78"/>
        <v/>
      </c>
      <c r="AB94" s="11" t="str">
        <f t="shared" si="79"/>
        <v/>
      </c>
      <c r="AC94" s="11" t="str">
        <f t="shared" si="80"/>
        <v/>
      </c>
      <c r="AD94" s="11" t="str">
        <f t="shared" si="81"/>
        <v/>
      </c>
      <c r="AE94" s="39" t="str">
        <f t="shared" si="82"/>
        <v/>
      </c>
      <c r="AF94" s="11" t="str">
        <f t="shared" si="83"/>
        <v/>
      </c>
      <c r="AG94" s="40" t="str">
        <f t="shared" si="84"/>
        <v/>
      </c>
      <c r="AH94" s="41" t="str">
        <f t="shared" si="85"/>
        <v/>
      </c>
      <c r="AI94" s="14" t="str">
        <f t="shared" si="86"/>
        <v/>
      </c>
      <c r="AJ94" s="36" t="str">
        <f t="shared" si="63"/>
        <v/>
      </c>
      <c r="AK94" s="42" t="str">
        <f t="shared" si="64"/>
        <v/>
      </c>
      <c r="AL94" s="14" t="str">
        <f t="shared" si="65"/>
        <v/>
      </c>
      <c r="AM94" s="36" t="str">
        <f t="shared" si="66"/>
        <v/>
      </c>
      <c r="AN94" s="43" t="str">
        <f t="shared" si="67"/>
        <v/>
      </c>
      <c r="AO94" s="14" t="str">
        <f t="shared" si="68"/>
        <v/>
      </c>
      <c r="AP94" s="44" t="str">
        <f t="shared" si="69"/>
        <v/>
      </c>
      <c r="AQ94" s="37" t="str">
        <f t="shared" si="70"/>
        <v/>
      </c>
      <c r="AR94" s="487"/>
      <c r="AS94" s="45" t="str">
        <f t="shared" si="71"/>
        <v/>
      </c>
      <c r="AT94" s="45" t="str">
        <f t="shared" si="72"/>
        <v/>
      </c>
      <c r="AU94" s="45" t="str">
        <f t="shared" si="73"/>
        <v/>
      </c>
      <c r="AV94" s="67" t="str" cm="1">
        <f t="array" ref="AV94">IF($Z94="","",IF((IFERROR(_xlfn.IFS($AQ94="Devis 1",(IFERROR(VALUE(TRIM(SUBSTITUTE(AH94,CHAR(160),""))),0)),$AQ94="Devis 2",(IFERROR(VALUE(TRIM(SUBSTITUTE(AK94,CHAR(160),""))),0)),$AQ94="Devis 3",(IFERROR(VALUE(TRIM(SUBSTITUTE(AN94,CHAR(160),""))),0))),0))*(IFERROR(VALUE(TRIM(SUBSTITUTE($Z94,CHAR(160),""))),0))=0,"",(IFERROR(_xlfn.IFS($AQ94="Devis 1",(IFERROR(VALUE(TRIM(SUBSTITUTE(AH94,CHAR(160),""))),0)),$AQ94="Devis 2",(IFERROR(VALUE(TRIM(SUBSTITUTE(AK94,CHAR(160),""))),0)),$AQ94="Devis 3",(IFERROR(VALUE(TRIM(SUBSTITUTE(AN94,CHAR(160),""))),0))),0))*(IFERROR(VALUE(TRIM(SUBSTITUTE($Z94,CHAR(160),""))),0))))</f>
        <v/>
      </c>
      <c r="AW94" s="67" t="str" cm="1">
        <f t="array" ref="AW94">IF($Z94="","",IF((IFERROR(_xlfn.IFS(TRIM(SUBSTITUTE($AQ94,CHAR(160),""))="Devis 1", IFERROR(VALUE(TRIM(SUBSTITUTE(AI94,CHAR(160),""))),0),TRIM(SUBSTITUTE($AQ94,CHAR(160),""))="Devis 2", IFERROR(VALUE(TRIM(SUBSTITUTE(AL94,CHAR(160),""))),0),TRIM(SUBSTITUTE($AQ94,CHAR(160),""))="Devis 3", IFERROR(VALUE(TRIM(SUBSTITUTE(AO94,CHAR(160),""))),0)),0) * IFERROR(VALUE(TRIM(SUBSTITUTE($Z94,CHAR(160),""))),0)) = 0,IF(AV94&lt;&gt;"",0,""),(IFERROR(_xlfn.IFS(TRIM(SUBSTITUTE($AQ94,CHAR(160),""))="Devis 1", IFERROR(VALUE(TRIM(SUBSTITUTE(AI94,CHAR(160),""))),0),TRIM(SUBSTITUTE($AQ94,CHAR(160),""))="Devis 2", IFERROR(VALUE(TRIM(SUBSTITUTE(AL94,CHAR(160),""))),0),TRIM(SUBSTITUTE($AQ94,CHAR(160),""))="Devis 3", IFERROR(VALUE(TRIM(SUBSTITUTE(AO94,CHAR(160),""))),0)),0) * IFERROR(VALUE(TRIM(SUBSTITUTE($Z94,CHAR(160),""))),0))))</f>
        <v/>
      </c>
      <c r="AX94" s="67" t="str" cm="1">
        <f t="array" ref="AX94">IF($Z94="","",IF(IFERROR(_xlfn.IFS($AQ94="Devis 1",IFERROR(VALUE(TRIM(SUBSTITUTE(AJ94,CHAR(160),""))),0),$AQ94="Devis 2",IFERROR(VALUE(TRIM(SUBSTITUTE(AM94,CHAR(160),""))),0),$AQ94="Devis 3",IFERROR(VALUE(TRIM(SUBSTITUTE(AP94,CHAR(160),""))),0)),0)*IFERROR(VALUE(TRIM(SUBSTITUTE($Z94,CHAR(160),""))),0)=0,"",IFERROR(_xlfn.IFS($AQ94="Devis 1",IFERROR(VALUE(TRIM(SUBSTITUTE(AJ94,CHAR(160),""))),0),$AQ94="Devis 2",IFERROR(VALUE(TRIM(SUBSTITUTE(AM94,CHAR(160),""))),0),$AQ94="Devis 3",IFERROR(VALUE(TRIM(SUBSTITUTE(AP94,CHAR(160),""))),0)),0)*IFERROR(VALUE(TRIM(SUBSTITUTE($Z94,CHAR(160),""))),0)))</f>
        <v/>
      </c>
      <c r="AY94" s="488"/>
      <c r="AZ94" s="10" t="str" cm="1">
        <f t="array" ref="AZ94">IF(OR(AX94="",AU94="",AV94="",AS94="",AW94="",AT94=""),"",_xlfn.IFS((IFERROR(VALUE(TRIM(SUBSTITUTE(AX94,CHAR(160),""))),0))&gt;(IFERROR(VALUE(TRIM(SUBSTITUTE(AU94,CHAR(160),""))),0)),"KO : Le montant retenu TTC est supérieur au montant raisonnable TTC. Merci de revoir la ligne de dépense ou plafonner son montant.",(IFERROR(VALUE(TRIM(SUBSTITUTE(AV94,CHAR(160),""))),0))&gt;(IFERROR(VALUE(TRIM(SUBSTITUTE(AS94,CHAR(160),""))),0)),"Attention : Le montant retenu HT est supérieur au montant HT raisonnable. Merci de revoir la ligne de dépense, plafonner son montant, ou justifier la reventillation HT / TVA.",(IFERROR(VALUE(TRIM(SUBSTITUTE(AW94,CHAR(160),""))),0))&gt;(IFERROR(VALUE(TRIM(SUBSTITUTE(AT94,CHAR(160),""))),0)),"Attention : Le montant TVA retenu est supérieur au montant TVA raisonnable. Merci de revoir la ligne de dépense, plafonner son montant, ou justifier la reventillation HT / TVA.",(IFERROR(VALUE(TRIM(SUBSTITUTE(AX94,CHAR(160),""))),0))=0,"",(IFERROR(VALUE(TRIM(SUBSTITUTE(AU94,CHAR(160),""))),0))=(IFERROR(VALUE(TRIM(SUBSTITUTE(AX94,CHAR(160),""))),0)),"OK",(IFERROR(VALUE(TRIM(SUBSTITUTE(AU94,CHAR(160),""))),0))&gt;(IFERROR(VALUE(TRIM(SUBSTITUTE(AX94,CHAR(160),""))),0))," OK : Montant instruit inférieur au montant raisonnable.",TRUE,""))</f>
        <v/>
      </c>
      <c r="BA94" s="160" t="str" cm="1">
        <f t="array" ref="BA94">IF(OR(AX94="",W94="",AV94="",U94="",AW94="",V94=""),"",_xlfn.IFS((IFERROR(VALUE(TRIM(SUBSTITUTE(AX94,CHAR(160),""))),0))&gt;(IFERROR(VALUE(TRIM(SUBSTITUTE(W94,CHAR(160),""))),0)),"KO : Le montant retenu TTC est supérieur au montant présenté TTC. Merci de revoir la ligne de dépense ou plafonner son montant.",(IFERROR(VALUE(TRIM(SUBSTITUTE(AV94,CHAR(160),""))),0))&gt;(IFERROR(VALUE(TRIM(SUBSTITUTE(U94,CHAR(160),""))),0)),"Attention : Le montant retenu HT est supérieur au montant HT présenté. Merci de revoir la ligne de dépense,plafonner son montant,ou justifier la reventillation HT/TVA.",(IFERROR(VALUE(TRIM(SUBSTITUTE(AW94,CHAR(160),""))),0))&gt;(IFERROR(VALUE(TRIM(SUBSTITUTE(V94,CHAR(160),""))),0)),"Attention : Le montant TVA retenu est supérieur au montant TVA présenté. Merci de revoir la ligne de dépense,plafonner son montant,ou justifier la reventillation HT/TVA.",(IFERROR(VALUE(TRIM(SUBSTITUTE(AX94,CHAR(160),""))),0))=0,"Attention : montant présenté entièrement écarté",(IFERROR(VALUE(TRIM(SUBSTITUTE(W94,CHAR(160),""))),0))=0,"",(IFERROR(VALUE(TRIM(SUBSTITUTE(AX94,CHAR(160),""))),0))=(IFERROR(VALUE(TRIM(SUBSTITUTE(W94,CHAR(160),""))),0)),"OK",(IFERROR(VALUE(TRIM(SUBSTITUTE(AX94,CHAR(160),""))),0))&lt;(IFERROR(VALUE(TRIM(SUBSTITUTE(W94,CHAR(160),""))),0)),"Attention : montant présenté partiellement écarté",TRUE,""))</f>
        <v/>
      </c>
      <c r="BB94" s="45" t="str">
        <f t="shared" si="74"/>
        <v/>
      </c>
      <c r="BC94" s="45" t="str">
        <f t="shared" si="75"/>
        <v/>
      </c>
      <c r="BD94" s="15" t="str">
        <f t="shared" si="76"/>
        <v/>
      </c>
    </row>
    <row r="95" spans="1:56" ht="15" customHeight="1">
      <c r="A95" s="64">
        <v>86</v>
      </c>
      <c r="B95" s="4"/>
      <c r="C95" s="8"/>
      <c r="D95" s="4"/>
      <c r="E95" s="4"/>
      <c r="F95" s="4"/>
      <c r="G95" s="4"/>
      <c r="H95" s="12"/>
      <c r="I95" s="4"/>
      <c r="J95" s="111"/>
      <c r="K95" s="117"/>
      <c r="L95" s="5"/>
      <c r="M95" s="36" t="str">
        <f t="shared" si="59"/>
        <v/>
      </c>
      <c r="N95" s="6"/>
      <c r="O95" s="5"/>
      <c r="P95" s="36" t="str">
        <f t="shared" si="60"/>
        <v/>
      </c>
      <c r="Q95" s="7"/>
      <c r="R95" s="5"/>
      <c r="S95" s="118" t="str">
        <f t="shared" si="61"/>
        <v/>
      </c>
      <c r="T95" s="127"/>
      <c r="U95" s="126" t="str" cm="1">
        <f t="array" ref="U95">IF((_xlfn.IFS(TRIM(SUBSTITUTE(T95,CHAR(160),""))="Devis 1",IFERROR(VALUE(TRIM(SUBSTITUTE(K95,CHAR(160),""))),0),TRIM(SUBSTITUTE(T95,CHAR(160),""))="Devis 2",IFERROR(VALUE(TRIM(SUBSTITUTE(N95,CHAR(160),""))),0),TRIM(SUBSTITUTE(T95,CHAR(160),""))="Devis 3",IFERROR(VALUE(TRIM(SUBSTITUTE(Q95,CHAR(160),""))),0),TRUE,0)*IFERROR(VALUE(TRIM(SUBSTITUTE(C95,CHAR(160),""))),0))=0,"",_xlfn.IFS(TRIM(SUBSTITUTE(T95,CHAR(160),""))="Devis 1",IFERROR(VALUE(TRIM(SUBSTITUTE(K95,CHAR(160),""))),0),TRIM(SUBSTITUTE(T95,CHAR(160),""))="Devis 2",IFERROR(VALUE(TRIM(SUBSTITUTE(N95,CHAR(160),""))),0),TRIM(SUBSTITUTE(T95,CHAR(160),""))="Devis 3",IFERROR(VALUE(TRIM(SUBSTITUTE(Q95,CHAR(160),""))),0),TRUE,0)*IFERROR(VALUE(TRIM(SUBSTITUTE(C95,CHAR(160),""))),0))</f>
        <v/>
      </c>
      <c r="V95" s="66" t="str" cm="1">
        <f t="array" ref="V95">IF(_xlfn.IFS(TRIM(SUBSTITUTE(T95,CHAR(160),""))="Devis 1",IFERROR(VALUE(TRIM(SUBSTITUTE(L95,CHAR(160),""))),0),TRIM(SUBSTITUTE(T95,CHAR(160),""))="Devis 2",IFERROR(VALUE(TRIM(SUBSTITUTE(O95,CHAR(160),""))),0),TRIM(SUBSTITUTE(T95,CHAR(160),""))="Devis 3",IFERROR(VALUE(TRIM(SUBSTITUTE(R95,CHAR(160),""))),0),TRUE,0)*IFERROR(VALUE(TRIM(SUBSTITUTE(C95,CHAR(160),""))),0)=0,IF(U95&lt;&gt;"",0,""),_xlfn.IFS(TRIM(SUBSTITUTE(T95,CHAR(160),""))="Devis 1",IFERROR(VALUE(TRIM(SUBSTITUTE(L95,CHAR(160),""))),0),TRIM(SUBSTITUTE(T95,CHAR(160),""))="Devis 2",IFERROR(VALUE(TRIM(SUBSTITUTE(O95,CHAR(160),""))),0),TRIM(SUBSTITUTE(T95,CHAR(160),""))="Devis 3",IFERROR(VALUE(TRIM(SUBSTITUTE(R95,CHAR(160),""))),0),TRUE,0)*IFERROR(VALUE(TRIM(SUBSTITUTE(C95,CHAR(160),""))),0))</f>
        <v/>
      </c>
      <c r="W95" s="129" t="str">
        <f t="shared" si="62"/>
        <v/>
      </c>
      <c r="X95" s="130"/>
      <c r="Y95" s="37" t="str">
        <f t="shared" si="77"/>
        <v/>
      </c>
      <c r="Z95" s="38" t="str">
        <f t="shared" si="87"/>
        <v/>
      </c>
      <c r="AA95" s="11" t="str">
        <f t="shared" si="78"/>
        <v/>
      </c>
      <c r="AB95" s="11" t="str">
        <f t="shared" si="79"/>
        <v/>
      </c>
      <c r="AC95" s="11" t="str">
        <f t="shared" si="80"/>
        <v/>
      </c>
      <c r="AD95" s="11" t="str">
        <f t="shared" si="81"/>
        <v/>
      </c>
      <c r="AE95" s="39" t="str">
        <f t="shared" si="82"/>
        <v/>
      </c>
      <c r="AF95" s="11" t="str">
        <f t="shared" si="83"/>
        <v/>
      </c>
      <c r="AG95" s="40" t="str">
        <f t="shared" si="84"/>
        <v/>
      </c>
      <c r="AH95" s="41" t="str">
        <f t="shared" si="85"/>
        <v/>
      </c>
      <c r="AI95" s="14" t="str">
        <f t="shared" si="86"/>
        <v/>
      </c>
      <c r="AJ95" s="36" t="str">
        <f t="shared" si="63"/>
        <v/>
      </c>
      <c r="AK95" s="42" t="str">
        <f t="shared" si="64"/>
        <v/>
      </c>
      <c r="AL95" s="14" t="str">
        <f t="shared" si="65"/>
        <v/>
      </c>
      <c r="AM95" s="36" t="str">
        <f t="shared" si="66"/>
        <v/>
      </c>
      <c r="AN95" s="43" t="str">
        <f t="shared" si="67"/>
        <v/>
      </c>
      <c r="AO95" s="14" t="str">
        <f t="shared" si="68"/>
        <v/>
      </c>
      <c r="AP95" s="44" t="str">
        <f t="shared" si="69"/>
        <v/>
      </c>
      <c r="AQ95" s="37" t="str">
        <f t="shared" si="70"/>
        <v/>
      </c>
      <c r="AR95" s="487"/>
      <c r="AS95" s="45" t="str">
        <f t="shared" si="71"/>
        <v/>
      </c>
      <c r="AT95" s="45" t="str">
        <f t="shared" si="72"/>
        <v/>
      </c>
      <c r="AU95" s="45" t="str">
        <f t="shared" si="73"/>
        <v/>
      </c>
      <c r="AV95" s="67" t="str" cm="1">
        <f t="array" ref="AV95">IF($Z95="","",IF((IFERROR(_xlfn.IFS($AQ95="Devis 1",(IFERROR(VALUE(TRIM(SUBSTITUTE(AH95,CHAR(160),""))),0)),$AQ95="Devis 2",(IFERROR(VALUE(TRIM(SUBSTITUTE(AK95,CHAR(160),""))),0)),$AQ95="Devis 3",(IFERROR(VALUE(TRIM(SUBSTITUTE(AN95,CHAR(160),""))),0))),0))*(IFERROR(VALUE(TRIM(SUBSTITUTE($Z95,CHAR(160),""))),0))=0,"",(IFERROR(_xlfn.IFS($AQ95="Devis 1",(IFERROR(VALUE(TRIM(SUBSTITUTE(AH95,CHAR(160),""))),0)),$AQ95="Devis 2",(IFERROR(VALUE(TRIM(SUBSTITUTE(AK95,CHAR(160),""))),0)),$AQ95="Devis 3",(IFERROR(VALUE(TRIM(SUBSTITUTE(AN95,CHAR(160),""))),0))),0))*(IFERROR(VALUE(TRIM(SUBSTITUTE($Z95,CHAR(160),""))),0))))</f>
        <v/>
      </c>
      <c r="AW95" s="67" t="str" cm="1">
        <f t="array" ref="AW95">IF($Z95="","",IF((IFERROR(_xlfn.IFS(TRIM(SUBSTITUTE($AQ95,CHAR(160),""))="Devis 1", IFERROR(VALUE(TRIM(SUBSTITUTE(AI95,CHAR(160),""))),0),TRIM(SUBSTITUTE($AQ95,CHAR(160),""))="Devis 2", IFERROR(VALUE(TRIM(SUBSTITUTE(AL95,CHAR(160),""))),0),TRIM(SUBSTITUTE($AQ95,CHAR(160),""))="Devis 3", IFERROR(VALUE(TRIM(SUBSTITUTE(AO95,CHAR(160),""))),0)),0) * IFERROR(VALUE(TRIM(SUBSTITUTE($Z95,CHAR(160),""))),0)) = 0,IF(AV95&lt;&gt;"",0,""),(IFERROR(_xlfn.IFS(TRIM(SUBSTITUTE($AQ95,CHAR(160),""))="Devis 1", IFERROR(VALUE(TRIM(SUBSTITUTE(AI95,CHAR(160),""))),0),TRIM(SUBSTITUTE($AQ95,CHAR(160),""))="Devis 2", IFERROR(VALUE(TRIM(SUBSTITUTE(AL95,CHAR(160),""))),0),TRIM(SUBSTITUTE($AQ95,CHAR(160),""))="Devis 3", IFERROR(VALUE(TRIM(SUBSTITUTE(AO95,CHAR(160),""))),0)),0) * IFERROR(VALUE(TRIM(SUBSTITUTE($Z95,CHAR(160),""))),0))))</f>
        <v/>
      </c>
      <c r="AX95" s="67" t="str" cm="1">
        <f t="array" ref="AX95">IF($Z95="","",IF(IFERROR(_xlfn.IFS($AQ95="Devis 1",IFERROR(VALUE(TRIM(SUBSTITUTE(AJ95,CHAR(160),""))),0),$AQ95="Devis 2",IFERROR(VALUE(TRIM(SUBSTITUTE(AM95,CHAR(160),""))),0),$AQ95="Devis 3",IFERROR(VALUE(TRIM(SUBSTITUTE(AP95,CHAR(160),""))),0)),0)*IFERROR(VALUE(TRIM(SUBSTITUTE($Z95,CHAR(160),""))),0)=0,"",IFERROR(_xlfn.IFS($AQ95="Devis 1",IFERROR(VALUE(TRIM(SUBSTITUTE(AJ95,CHAR(160),""))),0),$AQ95="Devis 2",IFERROR(VALUE(TRIM(SUBSTITUTE(AM95,CHAR(160),""))),0),$AQ95="Devis 3",IFERROR(VALUE(TRIM(SUBSTITUTE(AP95,CHAR(160),""))),0)),0)*IFERROR(VALUE(TRIM(SUBSTITUTE($Z95,CHAR(160),""))),0)))</f>
        <v/>
      </c>
      <c r="AY95" s="488"/>
      <c r="AZ95" s="10" t="str" cm="1">
        <f t="array" ref="AZ95">IF(OR(AX95="",AU95="",AV95="",AS95="",AW95="",AT95=""),"",_xlfn.IFS((IFERROR(VALUE(TRIM(SUBSTITUTE(AX95,CHAR(160),""))),0))&gt;(IFERROR(VALUE(TRIM(SUBSTITUTE(AU95,CHAR(160),""))),0)),"KO : Le montant retenu TTC est supérieur au montant raisonnable TTC. Merci de revoir la ligne de dépense ou plafonner son montant.",(IFERROR(VALUE(TRIM(SUBSTITUTE(AV95,CHAR(160),""))),0))&gt;(IFERROR(VALUE(TRIM(SUBSTITUTE(AS95,CHAR(160),""))),0)),"Attention : Le montant retenu HT est supérieur au montant HT raisonnable. Merci de revoir la ligne de dépense, plafonner son montant, ou justifier la reventillation HT / TVA.",(IFERROR(VALUE(TRIM(SUBSTITUTE(AW95,CHAR(160),""))),0))&gt;(IFERROR(VALUE(TRIM(SUBSTITUTE(AT95,CHAR(160),""))),0)),"Attention : Le montant TVA retenu est supérieur au montant TVA raisonnable. Merci de revoir la ligne de dépense, plafonner son montant, ou justifier la reventillation HT / TVA.",(IFERROR(VALUE(TRIM(SUBSTITUTE(AX95,CHAR(160),""))),0))=0,"",(IFERROR(VALUE(TRIM(SUBSTITUTE(AU95,CHAR(160),""))),0))=(IFERROR(VALUE(TRIM(SUBSTITUTE(AX95,CHAR(160),""))),0)),"OK",(IFERROR(VALUE(TRIM(SUBSTITUTE(AU95,CHAR(160),""))),0))&gt;(IFERROR(VALUE(TRIM(SUBSTITUTE(AX95,CHAR(160),""))),0))," OK : Montant instruit inférieur au montant raisonnable.",TRUE,""))</f>
        <v/>
      </c>
      <c r="BA95" s="160" t="str" cm="1">
        <f t="array" ref="BA95">IF(OR(AX95="",W95="",AV95="",U95="",AW95="",V95=""),"",_xlfn.IFS((IFERROR(VALUE(TRIM(SUBSTITUTE(AX95,CHAR(160),""))),0))&gt;(IFERROR(VALUE(TRIM(SUBSTITUTE(W95,CHAR(160),""))),0)),"KO : Le montant retenu TTC est supérieur au montant présenté TTC. Merci de revoir la ligne de dépense ou plafonner son montant.",(IFERROR(VALUE(TRIM(SUBSTITUTE(AV95,CHAR(160),""))),0))&gt;(IFERROR(VALUE(TRIM(SUBSTITUTE(U95,CHAR(160),""))),0)),"Attention : Le montant retenu HT est supérieur au montant HT présenté. Merci de revoir la ligne de dépense,plafonner son montant,ou justifier la reventillation HT/TVA.",(IFERROR(VALUE(TRIM(SUBSTITUTE(AW95,CHAR(160),""))),0))&gt;(IFERROR(VALUE(TRIM(SUBSTITUTE(V95,CHAR(160),""))),0)),"Attention : Le montant TVA retenu est supérieur au montant TVA présenté. Merci de revoir la ligne de dépense,plafonner son montant,ou justifier la reventillation HT/TVA.",(IFERROR(VALUE(TRIM(SUBSTITUTE(AX95,CHAR(160),""))),0))=0,"Attention : montant présenté entièrement écarté",(IFERROR(VALUE(TRIM(SUBSTITUTE(W95,CHAR(160),""))),0))=0,"",(IFERROR(VALUE(TRIM(SUBSTITUTE(AX95,CHAR(160),""))),0))=(IFERROR(VALUE(TRIM(SUBSTITUTE(W95,CHAR(160),""))),0)),"OK",(IFERROR(VALUE(TRIM(SUBSTITUTE(AX95,CHAR(160),""))),0))&lt;(IFERROR(VALUE(TRIM(SUBSTITUTE(W95,CHAR(160),""))),0)),"Attention : montant présenté partiellement écarté",TRUE,""))</f>
        <v/>
      </c>
      <c r="BB95" s="45" t="str">
        <f t="shared" si="74"/>
        <v/>
      </c>
      <c r="BC95" s="45" t="str">
        <f t="shared" si="75"/>
        <v/>
      </c>
      <c r="BD95" s="15" t="str">
        <f t="shared" si="76"/>
        <v/>
      </c>
    </row>
    <row r="96" spans="1:56" ht="15" customHeight="1">
      <c r="A96" s="64">
        <v>87</v>
      </c>
      <c r="B96" s="4"/>
      <c r="C96" s="8"/>
      <c r="D96" s="4"/>
      <c r="E96" s="4"/>
      <c r="F96" s="4"/>
      <c r="G96" s="4"/>
      <c r="H96" s="12"/>
      <c r="I96" s="4"/>
      <c r="J96" s="111"/>
      <c r="K96" s="117"/>
      <c r="L96" s="5"/>
      <c r="M96" s="36" t="str">
        <f t="shared" si="59"/>
        <v/>
      </c>
      <c r="N96" s="6"/>
      <c r="O96" s="5"/>
      <c r="P96" s="36" t="str">
        <f t="shared" si="60"/>
        <v/>
      </c>
      <c r="Q96" s="7"/>
      <c r="R96" s="5"/>
      <c r="S96" s="118" t="str">
        <f t="shared" si="61"/>
        <v/>
      </c>
      <c r="T96" s="127"/>
      <c r="U96" s="126" t="str" cm="1">
        <f t="array" ref="U96">IF((_xlfn.IFS(TRIM(SUBSTITUTE(T96,CHAR(160),""))="Devis 1",IFERROR(VALUE(TRIM(SUBSTITUTE(K96,CHAR(160),""))),0),TRIM(SUBSTITUTE(T96,CHAR(160),""))="Devis 2",IFERROR(VALUE(TRIM(SUBSTITUTE(N96,CHAR(160),""))),0),TRIM(SUBSTITUTE(T96,CHAR(160),""))="Devis 3",IFERROR(VALUE(TRIM(SUBSTITUTE(Q96,CHAR(160),""))),0),TRUE,0)*IFERROR(VALUE(TRIM(SUBSTITUTE(C96,CHAR(160),""))),0))=0,"",_xlfn.IFS(TRIM(SUBSTITUTE(T96,CHAR(160),""))="Devis 1",IFERROR(VALUE(TRIM(SUBSTITUTE(K96,CHAR(160),""))),0),TRIM(SUBSTITUTE(T96,CHAR(160),""))="Devis 2",IFERROR(VALUE(TRIM(SUBSTITUTE(N96,CHAR(160),""))),0),TRIM(SUBSTITUTE(T96,CHAR(160),""))="Devis 3",IFERROR(VALUE(TRIM(SUBSTITUTE(Q96,CHAR(160),""))),0),TRUE,0)*IFERROR(VALUE(TRIM(SUBSTITUTE(C96,CHAR(160),""))),0))</f>
        <v/>
      </c>
      <c r="V96" s="66" t="str" cm="1">
        <f t="array" ref="V96">IF(_xlfn.IFS(TRIM(SUBSTITUTE(T96,CHAR(160),""))="Devis 1",IFERROR(VALUE(TRIM(SUBSTITUTE(L96,CHAR(160),""))),0),TRIM(SUBSTITUTE(T96,CHAR(160),""))="Devis 2",IFERROR(VALUE(TRIM(SUBSTITUTE(O96,CHAR(160),""))),0),TRIM(SUBSTITUTE(T96,CHAR(160),""))="Devis 3",IFERROR(VALUE(TRIM(SUBSTITUTE(R96,CHAR(160),""))),0),TRUE,0)*IFERROR(VALUE(TRIM(SUBSTITUTE(C96,CHAR(160),""))),0)=0,IF(U96&lt;&gt;"",0,""),_xlfn.IFS(TRIM(SUBSTITUTE(T96,CHAR(160),""))="Devis 1",IFERROR(VALUE(TRIM(SUBSTITUTE(L96,CHAR(160),""))),0),TRIM(SUBSTITUTE(T96,CHAR(160),""))="Devis 2",IFERROR(VALUE(TRIM(SUBSTITUTE(O96,CHAR(160),""))),0),TRIM(SUBSTITUTE(T96,CHAR(160),""))="Devis 3",IFERROR(VALUE(TRIM(SUBSTITUTE(R96,CHAR(160),""))),0),TRUE,0)*IFERROR(VALUE(TRIM(SUBSTITUTE(C96,CHAR(160),""))),0))</f>
        <v/>
      </c>
      <c r="W96" s="129" t="str">
        <f t="shared" si="62"/>
        <v/>
      </c>
      <c r="X96" s="130"/>
      <c r="Y96" s="37" t="str">
        <f t="shared" si="77"/>
        <v/>
      </c>
      <c r="Z96" s="38" t="str">
        <f t="shared" si="87"/>
        <v/>
      </c>
      <c r="AA96" s="11" t="str">
        <f t="shared" si="78"/>
        <v/>
      </c>
      <c r="AB96" s="11" t="str">
        <f t="shared" si="79"/>
        <v/>
      </c>
      <c r="AC96" s="11" t="str">
        <f t="shared" si="80"/>
        <v/>
      </c>
      <c r="AD96" s="11" t="str">
        <f t="shared" si="81"/>
        <v/>
      </c>
      <c r="AE96" s="39" t="str">
        <f t="shared" si="82"/>
        <v/>
      </c>
      <c r="AF96" s="11" t="str">
        <f t="shared" si="83"/>
        <v/>
      </c>
      <c r="AG96" s="40" t="str">
        <f t="shared" si="84"/>
        <v/>
      </c>
      <c r="AH96" s="41" t="str">
        <f t="shared" si="85"/>
        <v/>
      </c>
      <c r="AI96" s="14" t="str">
        <f t="shared" si="86"/>
        <v/>
      </c>
      <c r="AJ96" s="36" t="str">
        <f t="shared" si="63"/>
        <v/>
      </c>
      <c r="AK96" s="42" t="str">
        <f t="shared" si="64"/>
        <v/>
      </c>
      <c r="AL96" s="14" t="str">
        <f t="shared" si="65"/>
        <v/>
      </c>
      <c r="AM96" s="36" t="str">
        <f t="shared" si="66"/>
        <v/>
      </c>
      <c r="AN96" s="43" t="str">
        <f t="shared" si="67"/>
        <v/>
      </c>
      <c r="AO96" s="14" t="str">
        <f t="shared" si="68"/>
        <v/>
      </c>
      <c r="AP96" s="44" t="str">
        <f t="shared" si="69"/>
        <v/>
      </c>
      <c r="AQ96" s="37" t="str">
        <f t="shared" si="70"/>
        <v/>
      </c>
      <c r="AR96" s="487"/>
      <c r="AS96" s="45" t="str">
        <f t="shared" si="71"/>
        <v/>
      </c>
      <c r="AT96" s="45" t="str">
        <f t="shared" si="72"/>
        <v/>
      </c>
      <c r="AU96" s="45" t="str">
        <f t="shared" si="73"/>
        <v/>
      </c>
      <c r="AV96" s="67" t="str" cm="1">
        <f t="array" ref="AV96">IF($Z96="","",IF((IFERROR(_xlfn.IFS($AQ96="Devis 1",(IFERROR(VALUE(TRIM(SUBSTITUTE(AH96,CHAR(160),""))),0)),$AQ96="Devis 2",(IFERROR(VALUE(TRIM(SUBSTITUTE(AK96,CHAR(160),""))),0)),$AQ96="Devis 3",(IFERROR(VALUE(TRIM(SUBSTITUTE(AN96,CHAR(160),""))),0))),0))*(IFERROR(VALUE(TRIM(SUBSTITUTE($Z96,CHAR(160),""))),0))=0,"",(IFERROR(_xlfn.IFS($AQ96="Devis 1",(IFERROR(VALUE(TRIM(SUBSTITUTE(AH96,CHAR(160),""))),0)),$AQ96="Devis 2",(IFERROR(VALUE(TRIM(SUBSTITUTE(AK96,CHAR(160),""))),0)),$AQ96="Devis 3",(IFERROR(VALUE(TRIM(SUBSTITUTE(AN96,CHAR(160),""))),0))),0))*(IFERROR(VALUE(TRIM(SUBSTITUTE($Z96,CHAR(160),""))),0))))</f>
        <v/>
      </c>
      <c r="AW96" s="67" t="str" cm="1">
        <f t="array" ref="AW96">IF($Z96="","",IF((IFERROR(_xlfn.IFS(TRIM(SUBSTITUTE($AQ96,CHAR(160),""))="Devis 1", IFERROR(VALUE(TRIM(SUBSTITUTE(AI96,CHAR(160),""))),0),TRIM(SUBSTITUTE($AQ96,CHAR(160),""))="Devis 2", IFERROR(VALUE(TRIM(SUBSTITUTE(AL96,CHAR(160),""))),0),TRIM(SUBSTITUTE($AQ96,CHAR(160),""))="Devis 3", IFERROR(VALUE(TRIM(SUBSTITUTE(AO96,CHAR(160),""))),0)),0) * IFERROR(VALUE(TRIM(SUBSTITUTE($Z96,CHAR(160),""))),0)) = 0,IF(AV96&lt;&gt;"",0,""),(IFERROR(_xlfn.IFS(TRIM(SUBSTITUTE($AQ96,CHAR(160),""))="Devis 1", IFERROR(VALUE(TRIM(SUBSTITUTE(AI96,CHAR(160),""))),0),TRIM(SUBSTITUTE($AQ96,CHAR(160),""))="Devis 2", IFERROR(VALUE(TRIM(SUBSTITUTE(AL96,CHAR(160),""))),0),TRIM(SUBSTITUTE($AQ96,CHAR(160),""))="Devis 3", IFERROR(VALUE(TRIM(SUBSTITUTE(AO96,CHAR(160),""))),0)),0) * IFERROR(VALUE(TRIM(SUBSTITUTE($Z96,CHAR(160),""))),0))))</f>
        <v/>
      </c>
      <c r="AX96" s="67" t="str" cm="1">
        <f t="array" ref="AX96">IF($Z96="","",IF(IFERROR(_xlfn.IFS($AQ96="Devis 1",IFERROR(VALUE(TRIM(SUBSTITUTE(AJ96,CHAR(160),""))),0),$AQ96="Devis 2",IFERROR(VALUE(TRIM(SUBSTITUTE(AM96,CHAR(160),""))),0),$AQ96="Devis 3",IFERROR(VALUE(TRIM(SUBSTITUTE(AP96,CHAR(160),""))),0)),0)*IFERROR(VALUE(TRIM(SUBSTITUTE($Z96,CHAR(160),""))),0)=0,"",IFERROR(_xlfn.IFS($AQ96="Devis 1",IFERROR(VALUE(TRIM(SUBSTITUTE(AJ96,CHAR(160),""))),0),$AQ96="Devis 2",IFERROR(VALUE(TRIM(SUBSTITUTE(AM96,CHAR(160),""))),0),$AQ96="Devis 3",IFERROR(VALUE(TRIM(SUBSTITUTE(AP96,CHAR(160),""))),0)),0)*IFERROR(VALUE(TRIM(SUBSTITUTE($Z96,CHAR(160),""))),0)))</f>
        <v/>
      </c>
      <c r="AY96" s="488"/>
      <c r="AZ96" s="10" t="str" cm="1">
        <f t="array" ref="AZ96">IF(OR(AX96="",AU96="",AV96="",AS96="",AW96="",AT96=""),"",_xlfn.IFS((IFERROR(VALUE(TRIM(SUBSTITUTE(AX96,CHAR(160),""))),0))&gt;(IFERROR(VALUE(TRIM(SUBSTITUTE(AU96,CHAR(160),""))),0)),"KO : Le montant retenu TTC est supérieur au montant raisonnable TTC. Merci de revoir la ligne de dépense ou plafonner son montant.",(IFERROR(VALUE(TRIM(SUBSTITUTE(AV96,CHAR(160),""))),0))&gt;(IFERROR(VALUE(TRIM(SUBSTITUTE(AS96,CHAR(160),""))),0)),"Attention : Le montant retenu HT est supérieur au montant HT raisonnable. Merci de revoir la ligne de dépense, plafonner son montant, ou justifier la reventillation HT / TVA.",(IFERROR(VALUE(TRIM(SUBSTITUTE(AW96,CHAR(160),""))),0))&gt;(IFERROR(VALUE(TRIM(SUBSTITUTE(AT96,CHAR(160),""))),0)),"Attention : Le montant TVA retenu est supérieur au montant TVA raisonnable. Merci de revoir la ligne de dépense, plafonner son montant, ou justifier la reventillation HT / TVA.",(IFERROR(VALUE(TRIM(SUBSTITUTE(AX96,CHAR(160),""))),0))=0,"",(IFERROR(VALUE(TRIM(SUBSTITUTE(AU96,CHAR(160),""))),0))=(IFERROR(VALUE(TRIM(SUBSTITUTE(AX96,CHAR(160),""))),0)),"OK",(IFERROR(VALUE(TRIM(SUBSTITUTE(AU96,CHAR(160),""))),0))&gt;(IFERROR(VALUE(TRIM(SUBSTITUTE(AX96,CHAR(160),""))),0))," OK : Montant instruit inférieur au montant raisonnable.",TRUE,""))</f>
        <v/>
      </c>
      <c r="BA96" s="160" t="str" cm="1">
        <f t="array" ref="BA96">IF(OR(AX96="",W96="",AV96="",U96="",AW96="",V96=""),"",_xlfn.IFS((IFERROR(VALUE(TRIM(SUBSTITUTE(AX96,CHAR(160),""))),0))&gt;(IFERROR(VALUE(TRIM(SUBSTITUTE(W96,CHAR(160),""))),0)),"KO : Le montant retenu TTC est supérieur au montant présenté TTC. Merci de revoir la ligne de dépense ou plafonner son montant.",(IFERROR(VALUE(TRIM(SUBSTITUTE(AV96,CHAR(160),""))),0))&gt;(IFERROR(VALUE(TRIM(SUBSTITUTE(U96,CHAR(160),""))),0)),"Attention : Le montant retenu HT est supérieur au montant HT présenté. Merci de revoir la ligne de dépense,plafonner son montant,ou justifier la reventillation HT/TVA.",(IFERROR(VALUE(TRIM(SUBSTITUTE(AW96,CHAR(160),""))),0))&gt;(IFERROR(VALUE(TRIM(SUBSTITUTE(V96,CHAR(160),""))),0)),"Attention : Le montant TVA retenu est supérieur au montant TVA présenté. Merci de revoir la ligne de dépense,plafonner son montant,ou justifier la reventillation HT/TVA.",(IFERROR(VALUE(TRIM(SUBSTITUTE(AX96,CHAR(160),""))),0))=0,"Attention : montant présenté entièrement écarté",(IFERROR(VALUE(TRIM(SUBSTITUTE(W96,CHAR(160),""))),0))=0,"",(IFERROR(VALUE(TRIM(SUBSTITUTE(AX96,CHAR(160),""))),0))=(IFERROR(VALUE(TRIM(SUBSTITUTE(W96,CHAR(160),""))),0)),"OK",(IFERROR(VALUE(TRIM(SUBSTITUTE(AX96,CHAR(160),""))),0))&lt;(IFERROR(VALUE(TRIM(SUBSTITUTE(W96,CHAR(160),""))),0)),"Attention : montant présenté partiellement écarté",TRUE,""))</f>
        <v/>
      </c>
      <c r="BB96" s="45" t="str">
        <f t="shared" si="74"/>
        <v/>
      </c>
      <c r="BC96" s="45" t="str">
        <f t="shared" si="75"/>
        <v/>
      </c>
      <c r="BD96" s="15" t="str">
        <f t="shared" si="76"/>
        <v/>
      </c>
    </row>
    <row r="97" spans="1:56" ht="15" customHeight="1">
      <c r="A97" s="64">
        <v>88</v>
      </c>
      <c r="B97" s="4"/>
      <c r="C97" s="8"/>
      <c r="D97" s="4"/>
      <c r="E97" s="4"/>
      <c r="F97" s="4"/>
      <c r="G97" s="4"/>
      <c r="H97" s="12"/>
      <c r="I97" s="4"/>
      <c r="J97" s="111"/>
      <c r="K97" s="117"/>
      <c r="L97" s="5"/>
      <c r="M97" s="36" t="str">
        <f t="shared" si="59"/>
        <v/>
      </c>
      <c r="N97" s="6"/>
      <c r="O97" s="5"/>
      <c r="P97" s="36" t="str">
        <f t="shared" si="60"/>
        <v/>
      </c>
      <c r="Q97" s="7"/>
      <c r="R97" s="5"/>
      <c r="S97" s="118" t="str">
        <f t="shared" si="61"/>
        <v/>
      </c>
      <c r="T97" s="127"/>
      <c r="U97" s="126" t="str" cm="1">
        <f t="array" ref="U97">IF((_xlfn.IFS(TRIM(SUBSTITUTE(T97,CHAR(160),""))="Devis 1",IFERROR(VALUE(TRIM(SUBSTITUTE(K97,CHAR(160),""))),0),TRIM(SUBSTITUTE(T97,CHAR(160),""))="Devis 2",IFERROR(VALUE(TRIM(SUBSTITUTE(N97,CHAR(160),""))),0),TRIM(SUBSTITUTE(T97,CHAR(160),""))="Devis 3",IFERROR(VALUE(TRIM(SUBSTITUTE(Q97,CHAR(160),""))),0),TRUE,0)*IFERROR(VALUE(TRIM(SUBSTITUTE(C97,CHAR(160),""))),0))=0,"",_xlfn.IFS(TRIM(SUBSTITUTE(T97,CHAR(160),""))="Devis 1",IFERROR(VALUE(TRIM(SUBSTITUTE(K97,CHAR(160),""))),0),TRIM(SUBSTITUTE(T97,CHAR(160),""))="Devis 2",IFERROR(VALUE(TRIM(SUBSTITUTE(N97,CHAR(160),""))),0),TRIM(SUBSTITUTE(T97,CHAR(160),""))="Devis 3",IFERROR(VALUE(TRIM(SUBSTITUTE(Q97,CHAR(160),""))),0),TRUE,0)*IFERROR(VALUE(TRIM(SUBSTITUTE(C97,CHAR(160),""))),0))</f>
        <v/>
      </c>
      <c r="V97" s="66" t="str" cm="1">
        <f t="array" ref="V97">IF(_xlfn.IFS(TRIM(SUBSTITUTE(T97,CHAR(160),""))="Devis 1",IFERROR(VALUE(TRIM(SUBSTITUTE(L97,CHAR(160),""))),0),TRIM(SUBSTITUTE(T97,CHAR(160),""))="Devis 2",IFERROR(VALUE(TRIM(SUBSTITUTE(O97,CHAR(160),""))),0),TRIM(SUBSTITUTE(T97,CHAR(160),""))="Devis 3",IFERROR(VALUE(TRIM(SUBSTITUTE(R97,CHAR(160),""))),0),TRUE,0)*IFERROR(VALUE(TRIM(SUBSTITUTE(C97,CHAR(160),""))),0)=0,IF(U97&lt;&gt;"",0,""),_xlfn.IFS(TRIM(SUBSTITUTE(T97,CHAR(160),""))="Devis 1",IFERROR(VALUE(TRIM(SUBSTITUTE(L97,CHAR(160),""))),0),TRIM(SUBSTITUTE(T97,CHAR(160),""))="Devis 2",IFERROR(VALUE(TRIM(SUBSTITUTE(O97,CHAR(160),""))),0),TRIM(SUBSTITUTE(T97,CHAR(160),""))="Devis 3",IFERROR(VALUE(TRIM(SUBSTITUTE(R97,CHAR(160),""))),0),TRUE,0)*IFERROR(VALUE(TRIM(SUBSTITUTE(C97,CHAR(160),""))),0))</f>
        <v/>
      </c>
      <c r="W97" s="129" t="str">
        <f t="shared" si="62"/>
        <v/>
      </c>
      <c r="X97" s="130"/>
      <c r="Y97" s="37" t="str">
        <f t="shared" si="77"/>
        <v/>
      </c>
      <c r="Z97" s="38" t="str">
        <f t="shared" si="87"/>
        <v/>
      </c>
      <c r="AA97" s="11" t="str">
        <f t="shared" si="78"/>
        <v/>
      </c>
      <c r="AB97" s="11" t="str">
        <f t="shared" si="79"/>
        <v/>
      </c>
      <c r="AC97" s="11" t="str">
        <f t="shared" si="80"/>
        <v/>
      </c>
      <c r="AD97" s="11" t="str">
        <f t="shared" si="81"/>
        <v/>
      </c>
      <c r="AE97" s="39" t="str">
        <f t="shared" si="82"/>
        <v/>
      </c>
      <c r="AF97" s="11" t="str">
        <f t="shared" si="83"/>
        <v/>
      </c>
      <c r="AG97" s="40" t="str">
        <f t="shared" si="84"/>
        <v/>
      </c>
      <c r="AH97" s="41" t="str">
        <f t="shared" si="85"/>
        <v/>
      </c>
      <c r="AI97" s="14" t="str">
        <f t="shared" si="86"/>
        <v/>
      </c>
      <c r="AJ97" s="36" t="str">
        <f t="shared" si="63"/>
        <v/>
      </c>
      <c r="AK97" s="42" t="str">
        <f t="shared" si="64"/>
        <v/>
      </c>
      <c r="AL97" s="14" t="str">
        <f t="shared" si="65"/>
        <v/>
      </c>
      <c r="AM97" s="36" t="str">
        <f t="shared" si="66"/>
        <v/>
      </c>
      <c r="AN97" s="43" t="str">
        <f t="shared" si="67"/>
        <v/>
      </c>
      <c r="AO97" s="14" t="str">
        <f t="shared" si="68"/>
        <v/>
      </c>
      <c r="AP97" s="44" t="str">
        <f t="shared" si="69"/>
        <v/>
      </c>
      <c r="AQ97" s="37" t="str">
        <f t="shared" si="70"/>
        <v/>
      </c>
      <c r="AR97" s="487"/>
      <c r="AS97" s="45" t="str">
        <f t="shared" si="71"/>
        <v/>
      </c>
      <c r="AT97" s="45" t="str">
        <f t="shared" si="72"/>
        <v/>
      </c>
      <c r="AU97" s="45" t="str">
        <f t="shared" si="73"/>
        <v/>
      </c>
      <c r="AV97" s="67" t="str" cm="1">
        <f t="array" ref="AV97">IF($Z97="","",IF((IFERROR(_xlfn.IFS($AQ97="Devis 1",(IFERROR(VALUE(TRIM(SUBSTITUTE(AH97,CHAR(160),""))),0)),$AQ97="Devis 2",(IFERROR(VALUE(TRIM(SUBSTITUTE(AK97,CHAR(160),""))),0)),$AQ97="Devis 3",(IFERROR(VALUE(TRIM(SUBSTITUTE(AN97,CHAR(160),""))),0))),0))*(IFERROR(VALUE(TRIM(SUBSTITUTE($Z97,CHAR(160),""))),0))=0,"",(IFERROR(_xlfn.IFS($AQ97="Devis 1",(IFERROR(VALUE(TRIM(SUBSTITUTE(AH97,CHAR(160),""))),0)),$AQ97="Devis 2",(IFERROR(VALUE(TRIM(SUBSTITUTE(AK97,CHAR(160),""))),0)),$AQ97="Devis 3",(IFERROR(VALUE(TRIM(SUBSTITUTE(AN97,CHAR(160),""))),0))),0))*(IFERROR(VALUE(TRIM(SUBSTITUTE($Z97,CHAR(160),""))),0))))</f>
        <v/>
      </c>
      <c r="AW97" s="67" t="str" cm="1">
        <f t="array" ref="AW97">IF($Z97="","",IF((IFERROR(_xlfn.IFS(TRIM(SUBSTITUTE($AQ97,CHAR(160),""))="Devis 1", IFERROR(VALUE(TRIM(SUBSTITUTE(AI97,CHAR(160),""))),0),TRIM(SUBSTITUTE($AQ97,CHAR(160),""))="Devis 2", IFERROR(VALUE(TRIM(SUBSTITUTE(AL97,CHAR(160),""))),0),TRIM(SUBSTITUTE($AQ97,CHAR(160),""))="Devis 3", IFERROR(VALUE(TRIM(SUBSTITUTE(AO97,CHAR(160),""))),0)),0) * IFERROR(VALUE(TRIM(SUBSTITUTE($Z97,CHAR(160),""))),0)) = 0,IF(AV97&lt;&gt;"",0,""),(IFERROR(_xlfn.IFS(TRIM(SUBSTITUTE($AQ97,CHAR(160),""))="Devis 1", IFERROR(VALUE(TRIM(SUBSTITUTE(AI97,CHAR(160),""))),0),TRIM(SUBSTITUTE($AQ97,CHAR(160),""))="Devis 2", IFERROR(VALUE(TRIM(SUBSTITUTE(AL97,CHAR(160),""))),0),TRIM(SUBSTITUTE($AQ97,CHAR(160),""))="Devis 3", IFERROR(VALUE(TRIM(SUBSTITUTE(AO97,CHAR(160),""))),0)),0) * IFERROR(VALUE(TRIM(SUBSTITUTE($Z97,CHAR(160),""))),0))))</f>
        <v/>
      </c>
      <c r="AX97" s="67" t="str" cm="1">
        <f t="array" ref="AX97">IF($Z97="","",IF(IFERROR(_xlfn.IFS($AQ97="Devis 1",IFERROR(VALUE(TRIM(SUBSTITUTE(AJ97,CHAR(160),""))),0),$AQ97="Devis 2",IFERROR(VALUE(TRIM(SUBSTITUTE(AM97,CHAR(160),""))),0),$AQ97="Devis 3",IFERROR(VALUE(TRIM(SUBSTITUTE(AP97,CHAR(160),""))),0)),0)*IFERROR(VALUE(TRIM(SUBSTITUTE($Z97,CHAR(160),""))),0)=0,"",IFERROR(_xlfn.IFS($AQ97="Devis 1",IFERROR(VALUE(TRIM(SUBSTITUTE(AJ97,CHAR(160),""))),0),$AQ97="Devis 2",IFERROR(VALUE(TRIM(SUBSTITUTE(AM97,CHAR(160),""))),0),$AQ97="Devis 3",IFERROR(VALUE(TRIM(SUBSTITUTE(AP97,CHAR(160),""))),0)),0)*IFERROR(VALUE(TRIM(SUBSTITUTE($Z97,CHAR(160),""))),0)))</f>
        <v/>
      </c>
      <c r="AY97" s="488"/>
      <c r="AZ97" s="10" t="str" cm="1">
        <f t="array" ref="AZ97">IF(OR(AX97="",AU97="",AV97="",AS97="",AW97="",AT97=""),"",_xlfn.IFS((IFERROR(VALUE(TRIM(SUBSTITUTE(AX97,CHAR(160),""))),0))&gt;(IFERROR(VALUE(TRIM(SUBSTITUTE(AU97,CHAR(160),""))),0)),"KO : Le montant retenu TTC est supérieur au montant raisonnable TTC. Merci de revoir la ligne de dépense ou plafonner son montant.",(IFERROR(VALUE(TRIM(SUBSTITUTE(AV97,CHAR(160),""))),0))&gt;(IFERROR(VALUE(TRIM(SUBSTITUTE(AS97,CHAR(160),""))),0)),"Attention : Le montant retenu HT est supérieur au montant HT raisonnable. Merci de revoir la ligne de dépense, plafonner son montant, ou justifier la reventillation HT / TVA.",(IFERROR(VALUE(TRIM(SUBSTITUTE(AW97,CHAR(160),""))),0))&gt;(IFERROR(VALUE(TRIM(SUBSTITUTE(AT97,CHAR(160),""))),0)),"Attention : Le montant TVA retenu est supérieur au montant TVA raisonnable. Merci de revoir la ligne de dépense, plafonner son montant, ou justifier la reventillation HT / TVA.",(IFERROR(VALUE(TRIM(SUBSTITUTE(AX97,CHAR(160),""))),0))=0,"",(IFERROR(VALUE(TRIM(SUBSTITUTE(AU97,CHAR(160),""))),0))=(IFERROR(VALUE(TRIM(SUBSTITUTE(AX97,CHAR(160),""))),0)),"OK",(IFERROR(VALUE(TRIM(SUBSTITUTE(AU97,CHAR(160),""))),0))&gt;(IFERROR(VALUE(TRIM(SUBSTITUTE(AX97,CHAR(160),""))),0))," OK : Montant instruit inférieur au montant raisonnable.",TRUE,""))</f>
        <v/>
      </c>
      <c r="BA97" s="160" t="str" cm="1">
        <f t="array" ref="BA97">IF(OR(AX97="",W97="",AV97="",U97="",AW97="",V97=""),"",_xlfn.IFS((IFERROR(VALUE(TRIM(SUBSTITUTE(AX97,CHAR(160),""))),0))&gt;(IFERROR(VALUE(TRIM(SUBSTITUTE(W97,CHAR(160),""))),0)),"KO : Le montant retenu TTC est supérieur au montant présenté TTC. Merci de revoir la ligne de dépense ou plafonner son montant.",(IFERROR(VALUE(TRIM(SUBSTITUTE(AV97,CHAR(160),""))),0))&gt;(IFERROR(VALUE(TRIM(SUBSTITUTE(U97,CHAR(160),""))),0)),"Attention : Le montant retenu HT est supérieur au montant HT présenté. Merci de revoir la ligne de dépense,plafonner son montant,ou justifier la reventillation HT/TVA.",(IFERROR(VALUE(TRIM(SUBSTITUTE(AW97,CHAR(160),""))),0))&gt;(IFERROR(VALUE(TRIM(SUBSTITUTE(V97,CHAR(160),""))),0)),"Attention : Le montant TVA retenu est supérieur au montant TVA présenté. Merci de revoir la ligne de dépense,plafonner son montant,ou justifier la reventillation HT/TVA.",(IFERROR(VALUE(TRIM(SUBSTITUTE(AX97,CHAR(160),""))),0))=0,"Attention : montant présenté entièrement écarté",(IFERROR(VALUE(TRIM(SUBSTITUTE(W97,CHAR(160),""))),0))=0,"",(IFERROR(VALUE(TRIM(SUBSTITUTE(AX97,CHAR(160),""))),0))=(IFERROR(VALUE(TRIM(SUBSTITUTE(W97,CHAR(160),""))),0)),"OK",(IFERROR(VALUE(TRIM(SUBSTITUTE(AX97,CHAR(160),""))),0))&lt;(IFERROR(VALUE(TRIM(SUBSTITUTE(W97,CHAR(160),""))),0)),"Attention : montant présenté partiellement écarté",TRUE,""))</f>
        <v/>
      </c>
      <c r="BB97" s="45" t="str">
        <f t="shared" si="74"/>
        <v/>
      </c>
      <c r="BC97" s="45" t="str">
        <f t="shared" si="75"/>
        <v/>
      </c>
      <c r="BD97" s="15" t="str">
        <f t="shared" si="76"/>
        <v/>
      </c>
    </row>
    <row r="98" spans="1:56" ht="15" customHeight="1">
      <c r="A98" s="64">
        <v>89</v>
      </c>
      <c r="B98" s="4"/>
      <c r="C98" s="8"/>
      <c r="D98" s="4"/>
      <c r="E98" s="4"/>
      <c r="F98" s="4"/>
      <c r="G98" s="4"/>
      <c r="H98" s="12"/>
      <c r="I98" s="4"/>
      <c r="J98" s="111"/>
      <c r="K98" s="117"/>
      <c r="L98" s="5"/>
      <c r="M98" s="36" t="str">
        <f t="shared" si="59"/>
        <v/>
      </c>
      <c r="N98" s="6"/>
      <c r="O98" s="5"/>
      <c r="P98" s="36" t="str">
        <f t="shared" si="60"/>
        <v/>
      </c>
      <c r="Q98" s="7"/>
      <c r="R98" s="5"/>
      <c r="S98" s="118" t="str">
        <f t="shared" si="61"/>
        <v/>
      </c>
      <c r="T98" s="127"/>
      <c r="U98" s="126" t="str" cm="1">
        <f t="array" ref="U98">IF((_xlfn.IFS(TRIM(SUBSTITUTE(T98,CHAR(160),""))="Devis 1",IFERROR(VALUE(TRIM(SUBSTITUTE(K98,CHAR(160),""))),0),TRIM(SUBSTITUTE(T98,CHAR(160),""))="Devis 2",IFERROR(VALUE(TRIM(SUBSTITUTE(N98,CHAR(160),""))),0),TRIM(SUBSTITUTE(T98,CHAR(160),""))="Devis 3",IFERROR(VALUE(TRIM(SUBSTITUTE(Q98,CHAR(160),""))),0),TRUE,0)*IFERROR(VALUE(TRIM(SUBSTITUTE(C98,CHAR(160),""))),0))=0,"",_xlfn.IFS(TRIM(SUBSTITUTE(T98,CHAR(160),""))="Devis 1",IFERROR(VALUE(TRIM(SUBSTITUTE(K98,CHAR(160),""))),0),TRIM(SUBSTITUTE(T98,CHAR(160),""))="Devis 2",IFERROR(VALUE(TRIM(SUBSTITUTE(N98,CHAR(160),""))),0),TRIM(SUBSTITUTE(T98,CHAR(160),""))="Devis 3",IFERROR(VALUE(TRIM(SUBSTITUTE(Q98,CHAR(160),""))),0),TRUE,0)*IFERROR(VALUE(TRIM(SUBSTITUTE(C98,CHAR(160),""))),0))</f>
        <v/>
      </c>
      <c r="V98" s="66" t="str" cm="1">
        <f t="array" ref="V98">IF(_xlfn.IFS(TRIM(SUBSTITUTE(T98,CHAR(160),""))="Devis 1",IFERROR(VALUE(TRIM(SUBSTITUTE(L98,CHAR(160),""))),0),TRIM(SUBSTITUTE(T98,CHAR(160),""))="Devis 2",IFERROR(VALUE(TRIM(SUBSTITUTE(O98,CHAR(160),""))),0),TRIM(SUBSTITUTE(T98,CHAR(160),""))="Devis 3",IFERROR(VALUE(TRIM(SUBSTITUTE(R98,CHAR(160),""))),0),TRUE,0)*IFERROR(VALUE(TRIM(SUBSTITUTE(C98,CHAR(160),""))),0)=0,IF(U98&lt;&gt;"",0,""),_xlfn.IFS(TRIM(SUBSTITUTE(T98,CHAR(160),""))="Devis 1",IFERROR(VALUE(TRIM(SUBSTITUTE(L98,CHAR(160),""))),0),TRIM(SUBSTITUTE(T98,CHAR(160),""))="Devis 2",IFERROR(VALUE(TRIM(SUBSTITUTE(O98,CHAR(160),""))),0),TRIM(SUBSTITUTE(T98,CHAR(160),""))="Devis 3",IFERROR(VALUE(TRIM(SUBSTITUTE(R98,CHAR(160),""))),0),TRUE,0)*IFERROR(VALUE(TRIM(SUBSTITUTE(C98,CHAR(160),""))),0))</f>
        <v/>
      </c>
      <c r="W98" s="129" t="str">
        <f t="shared" si="62"/>
        <v/>
      </c>
      <c r="X98" s="130"/>
      <c r="Y98" s="37" t="str">
        <f t="shared" si="77"/>
        <v/>
      </c>
      <c r="Z98" s="38" t="str">
        <f t="shared" si="87"/>
        <v/>
      </c>
      <c r="AA98" s="11" t="str">
        <f t="shared" si="78"/>
        <v/>
      </c>
      <c r="AB98" s="11" t="str">
        <f t="shared" si="79"/>
        <v/>
      </c>
      <c r="AC98" s="11" t="str">
        <f t="shared" si="80"/>
        <v/>
      </c>
      <c r="AD98" s="11" t="str">
        <f t="shared" si="81"/>
        <v/>
      </c>
      <c r="AE98" s="39" t="str">
        <f t="shared" si="82"/>
        <v/>
      </c>
      <c r="AF98" s="11" t="str">
        <f t="shared" si="83"/>
        <v/>
      </c>
      <c r="AG98" s="40" t="str">
        <f t="shared" si="84"/>
        <v/>
      </c>
      <c r="AH98" s="41" t="str">
        <f t="shared" si="85"/>
        <v/>
      </c>
      <c r="AI98" s="14" t="str">
        <f t="shared" si="86"/>
        <v/>
      </c>
      <c r="AJ98" s="36" t="str">
        <f t="shared" si="63"/>
        <v/>
      </c>
      <c r="AK98" s="42" t="str">
        <f t="shared" si="64"/>
        <v/>
      </c>
      <c r="AL98" s="14" t="str">
        <f t="shared" si="65"/>
        <v/>
      </c>
      <c r="AM98" s="36" t="str">
        <f t="shared" si="66"/>
        <v/>
      </c>
      <c r="AN98" s="43" t="str">
        <f t="shared" si="67"/>
        <v/>
      </c>
      <c r="AO98" s="14" t="str">
        <f t="shared" si="68"/>
        <v/>
      </c>
      <c r="AP98" s="44" t="str">
        <f t="shared" si="69"/>
        <v/>
      </c>
      <c r="AQ98" s="37" t="str">
        <f t="shared" si="70"/>
        <v/>
      </c>
      <c r="AR98" s="487"/>
      <c r="AS98" s="45" t="str">
        <f t="shared" si="71"/>
        <v/>
      </c>
      <c r="AT98" s="45" t="str">
        <f t="shared" si="72"/>
        <v/>
      </c>
      <c r="AU98" s="45" t="str">
        <f t="shared" si="73"/>
        <v/>
      </c>
      <c r="AV98" s="67" t="str" cm="1">
        <f t="array" ref="AV98">IF($Z98="","",IF((IFERROR(_xlfn.IFS($AQ98="Devis 1",(IFERROR(VALUE(TRIM(SUBSTITUTE(AH98,CHAR(160),""))),0)),$AQ98="Devis 2",(IFERROR(VALUE(TRIM(SUBSTITUTE(AK98,CHAR(160),""))),0)),$AQ98="Devis 3",(IFERROR(VALUE(TRIM(SUBSTITUTE(AN98,CHAR(160),""))),0))),0))*(IFERROR(VALUE(TRIM(SUBSTITUTE($Z98,CHAR(160),""))),0))=0,"",(IFERROR(_xlfn.IFS($AQ98="Devis 1",(IFERROR(VALUE(TRIM(SUBSTITUTE(AH98,CHAR(160),""))),0)),$AQ98="Devis 2",(IFERROR(VALUE(TRIM(SUBSTITUTE(AK98,CHAR(160),""))),0)),$AQ98="Devis 3",(IFERROR(VALUE(TRIM(SUBSTITUTE(AN98,CHAR(160),""))),0))),0))*(IFERROR(VALUE(TRIM(SUBSTITUTE($Z98,CHAR(160),""))),0))))</f>
        <v/>
      </c>
      <c r="AW98" s="67" t="str" cm="1">
        <f t="array" ref="AW98">IF($Z98="","",IF((IFERROR(_xlfn.IFS(TRIM(SUBSTITUTE($AQ98,CHAR(160),""))="Devis 1", IFERROR(VALUE(TRIM(SUBSTITUTE(AI98,CHAR(160),""))),0),TRIM(SUBSTITUTE($AQ98,CHAR(160),""))="Devis 2", IFERROR(VALUE(TRIM(SUBSTITUTE(AL98,CHAR(160),""))),0),TRIM(SUBSTITUTE($AQ98,CHAR(160),""))="Devis 3", IFERROR(VALUE(TRIM(SUBSTITUTE(AO98,CHAR(160),""))),0)),0) * IFERROR(VALUE(TRIM(SUBSTITUTE($Z98,CHAR(160),""))),0)) = 0,IF(AV98&lt;&gt;"",0,""),(IFERROR(_xlfn.IFS(TRIM(SUBSTITUTE($AQ98,CHAR(160),""))="Devis 1", IFERROR(VALUE(TRIM(SUBSTITUTE(AI98,CHAR(160),""))),0),TRIM(SUBSTITUTE($AQ98,CHAR(160),""))="Devis 2", IFERROR(VALUE(TRIM(SUBSTITUTE(AL98,CHAR(160),""))),0),TRIM(SUBSTITUTE($AQ98,CHAR(160),""))="Devis 3", IFERROR(VALUE(TRIM(SUBSTITUTE(AO98,CHAR(160),""))),0)),0) * IFERROR(VALUE(TRIM(SUBSTITUTE($Z98,CHAR(160),""))),0))))</f>
        <v/>
      </c>
      <c r="AX98" s="67" t="str" cm="1">
        <f t="array" ref="AX98">IF($Z98="","",IF(IFERROR(_xlfn.IFS($AQ98="Devis 1",IFERROR(VALUE(TRIM(SUBSTITUTE(AJ98,CHAR(160),""))),0),$AQ98="Devis 2",IFERROR(VALUE(TRIM(SUBSTITUTE(AM98,CHAR(160),""))),0),$AQ98="Devis 3",IFERROR(VALUE(TRIM(SUBSTITUTE(AP98,CHAR(160),""))),0)),0)*IFERROR(VALUE(TRIM(SUBSTITUTE($Z98,CHAR(160),""))),0)=0,"",IFERROR(_xlfn.IFS($AQ98="Devis 1",IFERROR(VALUE(TRIM(SUBSTITUTE(AJ98,CHAR(160),""))),0),$AQ98="Devis 2",IFERROR(VALUE(TRIM(SUBSTITUTE(AM98,CHAR(160),""))),0),$AQ98="Devis 3",IFERROR(VALUE(TRIM(SUBSTITUTE(AP98,CHAR(160),""))),0)),0)*IFERROR(VALUE(TRIM(SUBSTITUTE($Z98,CHAR(160),""))),0)))</f>
        <v/>
      </c>
      <c r="AY98" s="488"/>
      <c r="AZ98" s="10" t="str" cm="1">
        <f t="array" ref="AZ98">IF(OR(AX98="",AU98="",AV98="",AS98="",AW98="",AT98=""),"",_xlfn.IFS((IFERROR(VALUE(TRIM(SUBSTITUTE(AX98,CHAR(160),""))),0))&gt;(IFERROR(VALUE(TRIM(SUBSTITUTE(AU98,CHAR(160),""))),0)),"KO : Le montant retenu TTC est supérieur au montant raisonnable TTC. Merci de revoir la ligne de dépense ou plafonner son montant.",(IFERROR(VALUE(TRIM(SUBSTITUTE(AV98,CHAR(160),""))),0))&gt;(IFERROR(VALUE(TRIM(SUBSTITUTE(AS98,CHAR(160),""))),0)),"Attention : Le montant retenu HT est supérieur au montant HT raisonnable. Merci de revoir la ligne de dépense, plafonner son montant, ou justifier la reventillation HT / TVA.",(IFERROR(VALUE(TRIM(SUBSTITUTE(AW98,CHAR(160),""))),0))&gt;(IFERROR(VALUE(TRIM(SUBSTITUTE(AT98,CHAR(160),""))),0)),"Attention : Le montant TVA retenu est supérieur au montant TVA raisonnable. Merci de revoir la ligne de dépense, plafonner son montant, ou justifier la reventillation HT / TVA.",(IFERROR(VALUE(TRIM(SUBSTITUTE(AX98,CHAR(160),""))),0))=0,"",(IFERROR(VALUE(TRIM(SUBSTITUTE(AU98,CHAR(160),""))),0))=(IFERROR(VALUE(TRIM(SUBSTITUTE(AX98,CHAR(160),""))),0)),"OK",(IFERROR(VALUE(TRIM(SUBSTITUTE(AU98,CHAR(160),""))),0))&gt;(IFERROR(VALUE(TRIM(SUBSTITUTE(AX98,CHAR(160),""))),0))," OK : Montant instruit inférieur au montant raisonnable.",TRUE,""))</f>
        <v/>
      </c>
      <c r="BA98" s="160" t="str" cm="1">
        <f t="array" ref="BA98">IF(OR(AX98="",W98="",AV98="",U98="",AW98="",V98=""),"",_xlfn.IFS((IFERROR(VALUE(TRIM(SUBSTITUTE(AX98,CHAR(160),""))),0))&gt;(IFERROR(VALUE(TRIM(SUBSTITUTE(W98,CHAR(160),""))),0)),"KO : Le montant retenu TTC est supérieur au montant présenté TTC. Merci de revoir la ligne de dépense ou plafonner son montant.",(IFERROR(VALUE(TRIM(SUBSTITUTE(AV98,CHAR(160),""))),0))&gt;(IFERROR(VALUE(TRIM(SUBSTITUTE(U98,CHAR(160),""))),0)),"Attention : Le montant retenu HT est supérieur au montant HT présenté. Merci de revoir la ligne de dépense,plafonner son montant,ou justifier la reventillation HT/TVA.",(IFERROR(VALUE(TRIM(SUBSTITUTE(AW98,CHAR(160),""))),0))&gt;(IFERROR(VALUE(TRIM(SUBSTITUTE(V98,CHAR(160),""))),0)),"Attention : Le montant TVA retenu est supérieur au montant TVA présenté. Merci de revoir la ligne de dépense,plafonner son montant,ou justifier la reventillation HT/TVA.",(IFERROR(VALUE(TRIM(SUBSTITUTE(AX98,CHAR(160),""))),0))=0,"Attention : montant présenté entièrement écarté",(IFERROR(VALUE(TRIM(SUBSTITUTE(W98,CHAR(160),""))),0))=0,"",(IFERROR(VALUE(TRIM(SUBSTITUTE(AX98,CHAR(160),""))),0))=(IFERROR(VALUE(TRIM(SUBSTITUTE(W98,CHAR(160),""))),0)),"OK",(IFERROR(VALUE(TRIM(SUBSTITUTE(AX98,CHAR(160),""))),0))&lt;(IFERROR(VALUE(TRIM(SUBSTITUTE(W98,CHAR(160),""))),0)),"Attention : montant présenté partiellement écarté",TRUE,""))</f>
        <v/>
      </c>
      <c r="BB98" s="45" t="str">
        <f t="shared" si="74"/>
        <v/>
      </c>
      <c r="BC98" s="45" t="str">
        <f t="shared" si="75"/>
        <v/>
      </c>
      <c r="BD98" s="15" t="str">
        <f t="shared" si="76"/>
        <v/>
      </c>
    </row>
    <row r="99" spans="1:56" ht="15" customHeight="1">
      <c r="A99" s="64">
        <v>90</v>
      </c>
      <c r="B99" s="4"/>
      <c r="C99" s="8"/>
      <c r="D99" s="4"/>
      <c r="E99" s="4"/>
      <c r="F99" s="4"/>
      <c r="G99" s="4"/>
      <c r="H99" s="12"/>
      <c r="I99" s="4"/>
      <c r="J99" s="111"/>
      <c r="K99" s="117"/>
      <c r="L99" s="5"/>
      <c r="M99" s="36" t="str">
        <f t="shared" si="59"/>
        <v/>
      </c>
      <c r="N99" s="6"/>
      <c r="O99" s="5"/>
      <c r="P99" s="36" t="str">
        <f t="shared" si="60"/>
        <v/>
      </c>
      <c r="Q99" s="7"/>
      <c r="R99" s="5"/>
      <c r="S99" s="118" t="str">
        <f t="shared" si="61"/>
        <v/>
      </c>
      <c r="T99" s="127"/>
      <c r="U99" s="126" t="str" cm="1">
        <f t="array" ref="U99">IF((_xlfn.IFS(TRIM(SUBSTITUTE(T99,CHAR(160),""))="Devis 1",IFERROR(VALUE(TRIM(SUBSTITUTE(K99,CHAR(160),""))),0),TRIM(SUBSTITUTE(T99,CHAR(160),""))="Devis 2",IFERROR(VALUE(TRIM(SUBSTITUTE(N99,CHAR(160),""))),0),TRIM(SUBSTITUTE(T99,CHAR(160),""))="Devis 3",IFERROR(VALUE(TRIM(SUBSTITUTE(Q99,CHAR(160),""))),0),TRUE,0)*IFERROR(VALUE(TRIM(SUBSTITUTE(C99,CHAR(160),""))),0))=0,"",_xlfn.IFS(TRIM(SUBSTITUTE(T99,CHAR(160),""))="Devis 1",IFERROR(VALUE(TRIM(SUBSTITUTE(K99,CHAR(160),""))),0),TRIM(SUBSTITUTE(T99,CHAR(160),""))="Devis 2",IFERROR(VALUE(TRIM(SUBSTITUTE(N99,CHAR(160),""))),0),TRIM(SUBSTITUTE(T99,CHAR(160),""))="Devis 3",IFERROR(VALUE(TRIM(SUBSTITUTE(Q99,CHAR(160),""))),0),TRUE,0)*IFERROR(VALUE(TRIM(SUBSTITUTE(C99,CHAR(160),""))),0))</f>
        <v/>
      </c>
      <c r="V99" s="66" t="str" cm="1">
        <f t="array" ref="V99">IF(_xlfn.IFS(TRIM(SUBSTITUTE(T99,CHAR(160),""))="Devis 1",IFERROR(VALUE(TRIM(SUBSTITUTE(L99,CHAR(160),""))),0),TRIM(SUBSTITUTE(T99,CHAR(160),""))="Devis 2",IFERROR(VALUE(TRIM(SUBSTITUTE(O99,CHAR(160),""))),0),TRIM(SUBSTITUTE(T99,CHAR(160),""))="Devis 3",IFERROR(VALUE(TRIM(SUBSTITUTE(R99,CHAR(160),""))),0),TRUE,0)*IFERROR(VALUE(TRIM(SUBSTITUTE(C99,CHAR(160),""))),0)=0,IF(U99&lt;&gt;"",0,""),_xlfn.IFS(TRIM(SUBSTITUTE(T99,CHAR(160),""))="Devis 1",IFERROR(VALUE(TRIM(SUBSTITUTE(L99,CHAR(160),""))),0),TRIM(SUBSTITUTE(T99,CHAR(160),""))="Devis 2",IFERROR(VALUE(TRIM(SUBSTITUTE(O99,CHAR(160),""))),0),TRIM(SUBSTITUTE(T99,CHAR(160),""))="Devis 3",IFERROR(VALUE(TRIM(SUBSTITUTE(R99,CHAR(160),""))),0),TRUE,0)*IFERROR(VALUE(TRIM(SUBSTITUTE(C99,CHAR(160),""))),0))</f>
        <v/>
      </c>
      <c r="W99" s="129" t="str">
        <f t="shared" si="62"/>
        <v/>
      </c>
      <c r="X99" s="130"/>
      <c r="Y99" s="37" t="str">
        <f t="shared" si="77"/>
        <v/>
      </c>
      <c r="Z99" s="38" t="str">
        <f t="shared" si="87"/>
        <v/>
      </c>
      <c r="AA99" s="11" t="str">
        <f t="shared" si="78"/>
        <v/>
      </c>
      <c r="AB99" s="11" t="str">
        <f t="shared" si="79"/>
        <v/>
      </c>
      <c r="AC99" s="11" t="str">
        <f t="shared" si="80"/>
        <v/>
      </c>
      <c r="AD99" s="11" t="str">
        <f t="shared" si="81"/>
        <v/>
      </c>
      <c r="AE99" s="39" t="str">
        <f t="shared" si="82"/>
        <v/>
      </c>
      <c r="AF99" s="11" t="str">
        <f t="shared" si="83"/>
        <v/>
      </c>
      <c r="AG99" s="40" t="str">
        <f t="shared" si="84"/>
        <v/>
      </c>
      <c r="AH99" s="41" t="str">
        <f t="shared" si="85"/>
        <v/>
      </c>
      <c r="AI99" s="14" t="str">
        <f t="shared" si="86"/>
        <v/>
      </c>
      <c r="AJ99" s="36" t="str">
        <f t="shared" si="63"/>
        <v/>
      </c>
      <c r="AK99" s="42" t="str">
        <f t="shared" si="64"/>
        <v/>
      </c>
      <c r="AL99" s="14" t="str">
        <f t="shared" si="65"/>
        <v/>
      </c>
      <c r="AM99" s="36" t="str">
        <f t="shared" si="66"/>
        <v/>
      </c>
      <c r="AN99" s="43" t="str">
        <f t="shared" si="67"/>
        <v/>
      </c>
      <c r="AO99" s="14" t="str">
        <f t="shared" si="68"/>
        <v/>
      </c>
      <c r="AP99" s="44" t="str">
        <f t="shared" si="69"/>
        <v/>
      </c>
      <c r="AQ99" s="37" t="str">
        <f t="shared" si="70"/>
        <v/>
      </c>
      <c r="AR99" s="487"/>
      <c r="AS99" s="45" t="str">
        <f t="shared" si="71"/>
        <v/>
      </c>
      <c r="AT99" s="45" t="str">
        <f t="shared" si="72"/>
        <v/>
      </c>
      <c r="AU99" s="45" t="str">
        <f t="shared" si="73"/>
        <v/>
      </c>
      <c r="AV99" s="67" t="str" cm="1">
        <f t="array" ref="AV99">IF($Z99="","",IF((IFERROR(_xlfn.IFS($AQ99="Devis 1",(IFERROR(VALUE(TRIM(SUBSTITUTE(AH99,CHAR(160),""))),0)),$AQ99="Devis 2",(IFERROR(VALUE(TRIM(SUBSTITUTE(AK99,CHAR(160),""))),0)),$AQ99="Devis 3",(IFERROR(VALUE(TRIM(SUBSTITUTE(AN99,CHAR(160),""))),0))),0))*(IFERROR(VALUE(TRIM(SUBSTITUTE($Z99,CHAR(160),""))),0))=0,"",(IFERROR(_xlfn.IFS($AQ99="Devis 1",(IFERROR(VALUE(TRIM(SUBSTITUTE(AH99,CHAR(160),""))),0)),$AQ99="Devis 2",(IFERROR(VALUE(TRIM(SUBSTITUTE(AK99,CHAR(160),""))),0)),$AQ99="Devis 3",(IFERROR(VALUE(TRIM(SUBSTITUTE(AN99,CHAR(160),""))),0))),0))*(IFERROR(VALUE(TRIM(SUBSTITUTE($Z99,CHAR(160),""))),0))))</f>
        <v/>
      </c>
      <c r="AW99" s="67" t="str" cm="1">
        <f t="array" ref="AW99">IF($Z99="","",IF((IFERROR(_xlfn.IFS(TRIM(SUBSTITUTE($AQ99,CHAR(160),""))="Devis 1", IFERROR(VALUE(TRIM(SUBSTITUTE(AI99,CHAR(160),""))),0),TRIM(SUBSTITUTE($AQ99,CHAR(160),""))="Devis 2", IFERROR(VALUE(TRIM(SUBSTITUTE(AL99,CHAR(160),""))),0),TRIM(SUBSTITUTE($AQ99,CHAR(160),""))="Devis 3", IFERROR(VALUE(TRIM(SUBSTITUTE(AO99,CHAR(160),""))),0)),0) * IFERROR(VALUE(TRIM(SUBSTITUTE($Z99,CHAR(160),""))),0)) = 0,IF(AV99&lt;&gt;"",0,""),(IFERROR(_xlfn.IFS(TRIM(SUBSTITUTE($AQ99,CHAR(160),""))="Devis 1", IFERROR(VALUE(TRIM(SUBSTITUTE(AI99,CHAR(160),""))),0),TRIM(SUBSTITUTE($AQ99,CHAR(160),""))="Devis 2", IFERROR(VALUE(TRIM(SUBSTITUTE(AL99,CHAR(160),""))),0),TRIM(SUBSTITUTE($AQ99,CHAR(160),""))="Devis 3", IFERROR(VALUE(TRIM(SUBSTITUTE(AO99,CHAR(160),""))),0)),0) * IFERROR(VALUE(TRIM(SUBSTITUTE($Z99,CHAR(160),""))),0))))</f>
        <v/>
      </c>
      <c r="AX99" s="67" t="str" cm="1">
        <f t="array" ref="AX99">IF($Z99="","",IF(IFERROR(_xlfn.IFS($AQ99="Devis 1",IFERROR(VALUE(TRIM(SUBSTITUTE(AJ99,CHAR(160),""))),0),$AQ99="Devis 2",IFERROR(VALUE(TRIM(SUBSTITUTE(AM99,CHAR(160),""))),0),$AQ99="Devis 3",IFERROR(VALUE(TRIM(SUBSTITUTE(AP99,CHAR(160),""))),0)),0)*IFERROR(VALUE(TRIM(SUBSTITUTE($Z99,CHAR(160),""))),0)=0,"",IFERROR(_xlfn.IFS($AQ99="Devis 1",IFERROR(VALUE(TRIM(SUBSTITUTE(AJ99,CHAR(160),""))),0),$AQ99="Devis 2",IFERROR(VALUE(TRIM(SUBSTITUTE(AM99,CHAR(160),""))),0),$AQ99="Devis 3",IFERROR(VALUE(TRIM(SUBSTITUTE(AP99,CHAR(160),""))),0)),0)*IFERROR(VALUE(TRIM(SUBSTITUTE($Z99,CHAR(160),""))),0)))</f>
        <v/>
      </c>
      <c r="AY99" s="488"/>
      <c r="AZ99" s="10" t="str" cm="1">
        <f t="array" ref="AZ99">IF(OR(AX99="",AU99="",AV99="",AS99="",AW99="",AT99=""),"",_xlfn.IFS((IFERROR(VALUE(TRIM(SUBSTITUTE(AX99,CHAR(160),""))),0))&gt;(IFERROR(VALUE(TRIM(SUBSTITUTE(AU99,CHAR(160),""))),0)),"KO : Le montant retenu TTC est supérieur au montant raisonnable TTC. Merci de revoir la ligne de dépense ou plafonner son montant.",(IFERROR(VALUE(TRIM(SUBSTITUTE(AV99,CHAR(160),""))),0))&gt;(IFERROR(VALUE(TRIM(SUBSTITUTE(AS99,CHAR(160),""))),0)),"Attention : Le montant retenu HT est supérieur au montant HT raisonnable. Merci de revoir la ligne de dépense, plafonner son montant, ou justifier la reventillation HT / TVA.",(IFERROR(VALUE(TRIM(SUBSTITUTE(AW99,CHAR(160),""))),0))&gt;(IFERROR(VALUE(TRIM(SUBSTITUTE(AT99,CHAR(160),""))),0)),"Attention : Le montant TVA retenu est supérieur au montant TVA raisonnable. Merci de revoir la ligne de dépense, plafonner son montant, ou justifier la reventillation HT / TVA.",(IFERROR(VALUE(TRIM(SUBSTITUTE(AX99,CHAR(160),""))),0))=0,"",(IFERROR(VALUE(TRIM(SUBSTITUTE(AU99,CHAR(160),""))),0))=(IFERROR(VALUE(TRIM(SUBSTITUTE(AX99,CHAR(160),""))),0)),"OK",(IFERROR(VALUE(TRIM(SUBSTITUTE(AU99,CHAR(160),""))),0))&gt;(IFERROR(VALUE(TRIM(SUBSTITUTE(AX99,CHAR(160),""))),0))," OK : Montant instruit inférieur au montant raisonnable.",TRUE,""))</f>
        <v/>
      </c>
      <c r="BA99" s="160" t="str" cm="1">
        <f t="array" ref="BA99">IF(OR(AX99="",W99="",AV99="",U99="",AW99="",V99=""),"",_xlfn.IFS((IFERROR(VALUE(TRIM(SUBSTITUTE(AX99,CHAR(160),""))),0))&gt;(IFERROR(VALUE(TRIM(SUBSTITUTE(W99,CHAR(160),""))),0)),"KO : Le montant retenu TTC est supérieur au montant présenté TTC. Merci de revoir la ligne de dépense ou plafonner son montant.",(IFERROR(VALUE(TRIM(SUBSTITUTE(AV99,CHAR(160),""))),0))&gt;(IFERROR(VALUE(TRIM(SUBSTITUTE(U99,CHAR(160),""))),0)),"Attention : Le montant retenu HT est supérieur au montant HT présenté. Merci de revoir la ligne de dépense,plafonner son montant,ou justifier la reventillation HT/TVA.",(IFERROR(VALUE(TRIM(SUBSTITUTE(AW99,CHAR(160),""))),0))&gt;(IFERROR(VALUE(TRIM(SUBSTITUTE(V99,CHAR(160),""))),0)),"Attention : Le montant TVA retenu est supérieur au montant TVA présenté. Merci de revoir la ligne de dépense,plafonner son montant,ou justifier la reventillation HT/TVA.",(IFERROR(VALUE(TRIM(SUBSTITUTE(AX99,CHAR(160),""))),0))=0,"Attention : montant présenté entièrement écarté",(IFERROR(VALUE(TRIM(SUBSTITUTE(W99,CHAR(160),""))),0))=0,"",(IFERROR(VALUE(TRIM(SUBSTITUTE(AX99,CHAR(160),""))),0))=(IFERROR(VALUE(TRIM(SUBSTITUTE(W99,CHAR(160),""))),0)),"OK",(IFERROR(VALUE(TRIM(SUBSTITUTE(AX99,CHAR(160),""))),0))&lt;(IFERROR(VALUE(TRIM(SUBSTITUTE(W99,CHAR(160),""))),0)),"Attention : montant présenté partiellement écarté",TRUE,""))</f>
        <v/>
      </c>
      <c r="BB99" s="45" t="str">
        <f t="shared" si="74"/>
        <v/>
      </c>
      <c r="BC99" s="45" t="str">
        <f t="shared" si="75"/>
        <v/>
      </c>
      <c r="BD99" s="15" t="str">
        <f t="shared" si="76"/>
        <v/>
      </c>
    </row>
    <row r="100" spans="1:56" ht="15" customHeight="1">
      <c r="A100" s="64">
        <v>91</v>
      </c>
      <c r="B100" s="4"/>
      <c r="C100" s="8"/>
      <c r="D100" s="4"/>
      <c r="E100" s="4"/>
      <c r="F100" s="4"/>
      <c r="G100" s="4"/>
      <c r="H100" s="12"/>
      <c r="I100" s="4"/>
      <c r="J100" s="111"/>
      <c r="K100" s="117"/>
      <c r="L100" s="5"/>
      <c r="M100" s="36" t="str">
        <f t="shared" si="59"/>
        <v/>
      </c>
      <c r="N100" s="6"/>
      <c r="O100" s="5"/>
      <c r="P100" s="36" t="str">
        <f t="shared" si="60"/>
        <v/>
      </c>
      <c r="Q100" s="7"/>
      <c r="R100" s="5"/>
      <c r="S100" s="118" t="str">
        <f t="shared" si="61"/>
        <v/>
      </c>
      <c r="T100" s="127"/>
      <c r="U100" s="126" t="str" cm="1">
        <f t="array" ref="U100">IF((_xlfn.IFS(TRIM(SUBSTITUTE(T100,CHAR(160),""))="Devis 1",IFERROR(VALUE(TRIM(SUBSTITUTE(K100,CHAR(160),""))),0),TRIM(SUBSTITUTE(T100,CHAR(160),""))="Devis 2",IFERROR(VALUE(TRIM(SUBSTITUTE(N100,CHAR(160),""))),0),TRIM(SUBSTITUTE(T100,CHAR(160),""))="Devis 3",IFERROR(VALUE(TRIM(SUBSTITUTE(Q100,CHAR(160),""))),0),TRUE,0)*IFERROR(VALUE(TRIM(SUBSTITUTE(C100,CHAR(160),""))),0))=0,"",_xlfn.IFS(TRIM(SUBSTITUTE(T100,CHAR(160),""))="Devis 1",IFERROR(VALUE(TRIM(SUBSTITUTE(K100,CHAR(160),""))),0),TRIM(SUBSTITUTE(T100,CHAR(160),""))="Devis 2",IFERROR(VALUE(TRIM(SUBSTITUTE(N100,CHAR(160),""))),0),TRIM(SUBSTITUTE(T100,CHAR(160),""))="Devis 3",IFERROR(VALUE(TRIM(SUBSTITUTE(Q100,CHAR(160),""))),0),TRUE,0)*IFERROR(VALUE(TRIM(SUBSTITUTE(C100,CHAR(160),""))),0))</f>
        <v/>
      </c>
      <c r="V100" s="66" t="str" cm="1">
        <f t="array" ref="V100">IF(_xlfn.IFS(TRIM(SUBSTITUTE(T100,CHAR(160),""))="Devis 1",IFERROR(VALUE(TRIM(SUBSTITUTE(L100,CHAR(160),""))),0),TRIM(SUBSTITUTE(T100,CHAR(160),""))="Devis 2",IFERROR(VALUE(TRIM(SUBSTITUTE(O100,CHAR(160),""))),0),TRIM(SUBSTITUTE(T100,CHAR(160),""))="Devis 3",IFERROR(VALUE(TRIM(SUBSTITUTE(R100,CHAR(160),""))),0),TRUE,0)*IFERROR(VALUE(TRIM(SUBSTITUTE(C100,CHAR(160),""))),0)=0,IF(U100&lt;&gt;"",0,""),_xlfn.IFS(TRIM(SUBSTITUTE(T100,CHAR(160),""))="Devis 1",IFERROR(VALUE(TRIM(SUBSTITUTE(L100,CHAR(160),""))),0),TRIM(SUBSTITUTE(T100,CHAR(160),""))="Devis 2",IFERROR(VALUE(TRIM(SUBSTITUTE(O100,CHAR(160),""))),0),TRIM(SUBSTITUTE(T100,CHAR(160),""))="Devis 3",IFERROR(VALUE(TRIM(SUBSTITUTE(R100,CHAR(160),""))),0),TRUE,0)*IFERROR(VALUE(TRIM(SUBSTITUTE(C100,CHAR(160),""))),0))</f>
        <v/>
      </c>
      <c r="W100" s="129" t="str">
        <f t="shared" si="62"/>
        <v/>
      </c>
      <c r="X100" s="130"/>
      <c r="Y100" s="37" t="str">
        <f t="shared" si="77"/>
        <v/>
      </c>
      <c r="Z100" s="38" t="str">
        <f t="shared" si="87"/>
        <v/>
      </c>
      <c r="AA100" s="11" t="str">
        <f t="shared" si="78"/>
        <v/>
      </c>
      <c r="AB100" s="11" t="str">
        <f t="shared" si="79"/>
        <v/>
      </c>
      <c r="AC100" s="11" t="str">
        <f t="shared" si="80"/>
        <v/>
      </c>
      <c r="AD100" s="11" t="str">
        <f t="shared" si="81"/>
        <v/>
      </c>
      <c r="AE100" s="39" t="str">
        <f t="shared" si="82"/>
        <v/>
      </c>
      <c r="AF100" s="11" t="str">
        <f t="shared" si="83"/>
        <v/>
      </c>
      <c r="AG100" s="40" t="str">
        <f t="shared" si="84"/>
        <v/>
      </c>
      <c r="AH100" s="41" t="str">
        <f t="shared" si="85"/>
        <v/>
      </c>
      <c r="AI100" s="14" t="str">
        <f t="shared" si="86"/>
        <v/>
      </c>
      <c r="AJ100" s="36" t="str">
        <f t="shared" si="63"/>
        <v/>
      </c>
      <c r="AK100" s="42" t="str">
        <f t="shared" si="64"/>
        <v/>
      </c>
      <c r="AL100" s="14" t="str">
        <f t="shared" si="65"/>
        <v/>
      </c>
      <c r="AM100" s="36" t="str">
        <f t="shared" si="66"/>
        <v/>
      </c>
      <c r="AN100" s="43" t="str">
        <f t="shared" si="67"/>
        <v/>
      </c>
      <c r="AO100" s="14" t="str">
        <f t="shared" si="68"/>
        <v/>
      </c>
      <c r="AP100" s="44" t="str">
        <f t="shared" si="69"/>
        <v/>
      </c>
      <c r="AQ100" s="37" t="str">
        <f t="shared" si="70"/>
        <v/>
      </c>
      <c r="AR100" s="487"/>
      <c r="AS100" s="45" t="str">
        <f t="shared" si="71"/>
        <v/>
      </c>
      <c r="AT100" s="45" t="str">
        <f t="shared" si="72"/>
        <v/>
      </c>
      <c r="AU100" s="45" t="str">
        <f t="shared" si="73"/>
        <v/>
      </c>
      <c r="AV100" s="67" t="str" cm="1">
        <f t="array" ref="AV100">IF($Z100="","",IF((IFERROR(_xlfn.IFS($AQ100="Devis 1",(IFERROR(VALUE(TRIM(SUBSTITUTE(AH100,CHAR(160),""))),0)),$AQ100="Devis 2",(IFERROR(VALUE(TRIM(SUBSTITUTE(AK100,CHAR(160),""))),0)),$AQ100="Devis 3",(IFERROR(VALUE(TRIM(SUBSTITUTE(AN100,CHAR(160),""))),0))),0))*(IFERROR(VALUE(TRIM(SUBSTITUTE($Z100,CHAR(160),""))),0))=0,"",(IFERROR(_xlfn.IFS($AQ100="Devis 1",(IFERROR(VALUE(TRIM(SUBSTITUTE(AH100,CHAR(160),""))),0)),$AQ100="Devis 2",(IFERROR(VALUE(TRIM(SUBSTITUTE(AK100,CHAR(160),""))),0)),$AQ100="Devis 3",(IFERROR(VALUE(TRIM(SUBSTITUTE(AN100,CHAR(160),""))),0))),0))*(IFERROR(VALUE(TRIM(SUBSTITUTE($Z100,CHAR(160),""))),0))))</f>
        <v/>
      </c>
      <c r="AW100" s="67" t="str" cm="1">
        <f t="array" ref="AW100">IF($Z100="","",IF((IFERROR(_xlfn.IFS(TRIM(SUBSTITUTE($AQ100,CHAR(160),""))="Devis 1", IFERROR(VALUE(TRIM(SUBSTITUTE(AI100,CHAR(160),""))),0),TRIM(SUBSTITUTE($AQ100,CHAR(160),""))="Devis 2", IFERROR(VALUE(TRIM(SUBSTITUTE(AL100,CHAR(160),""))),0),TRIM(SUBSTITUTE($AQ100,CHAR(160),""))="Devis 3", IFERROR(VALUE(TRIM(SUBSTITUTE(AO100,CHAR(160),""))),0)),0) * IFERROR(VALUE(TRIM(SUBSTITUTE($Z100,CHAR(160),""))),0)) = 0,IF(AV100&lt;&gt;"",0,""),(IFERROR(_xlfn.IFS(TRIM(SUBSTITUTE($AQ100,CHAR(160),""))="Devis 1", IFERROR(VALUE(TRIM(SUBSTITUTE(AI100,CHAR(160),""))),0),TRIM(SUBSTITUTE($AQ100,CHAR(160),""))="Devis 2", IFERROR(VALUE(TRIM(SUBSTITUTE(AL100,CHAR(160),""))),0),TRIM(SUBSTITUTE($AQ100,CHAR(160),""))="Devis 3", IFERROR(VALUE(TRIM(SUBSTITUTE(AO100,CHAR(160),""))),0)),0) * IFERROR(VALUE(TRIM(SUBSTITUTE($Z100,CHAR(160),""))),0))))</f>
        <v/>
      </c>
      <c r="AX100" s="67" t="str" cm="1">
        <f t="array" ref="AX100">IF($Z100="","",IF(IFERROR(_xlfn.IFS($AQ100="Devis 1",IFERROR(VALUE(TRIM(SUBSTITUTE(AJ100,CHAR(160),""))),0),$AQ100="Devis 2",IFERROR(VALUE(TRIM(SUBSTITUTE(AM100,CHAR(160),""))),0),$AQ100="Devis 3",IFERROR(VALUE(TRIM(SUBSTITUTE(AP100,CHAR(160),""))),0)),0)*IFERROR(VALUE(TRIM(SUBSTITUTE($Z100,CHAR(160),""))),0)=0,"",IFERROR(_xlfn.IFS($AQ100="Devis 1",IFERROR(VALUE(TRIM(SUBSTITUTE(AJ100,CHAR(160),""))),0),$AQ100="Devis 2",IFERROR(VALUE(TRIM(SUBSTITUTE(AM100,CHAR(160),""))),0),$AQ100="Devis 3",IFERROR(VALUE(TRIM(SUBSTITUTE(AP100,CHAR(160),""))),0)),0)*IFERROR(VALUE(TRIM(SUBSTITUTE($Z100,CHAR(160),""))),0)))</f>
        <v/>
      </c>
      <c r="AY100" s="488"/>
      <c r="AZ100" s="10" t="str" cm="1">
        <f t="array" ref="AZ100">IF(OR(AX100="",AU100="",AV100="",AS100="",AW100="",AT100=""),"",_xlfn.IFS((IFERROR(VALUE(TRIM(SUBSTITUTE(AX100,CHAR(160),""))),0))&gt;(IFERROR(VALUE(TRIM(SUBSTITUTE(AU100,CHAR(160),""))),0)),"KO : Le montant retenu TTC est supérieur au montant raisonnable TTC. Merci de revoir la ligne de dépense ou plafonner son montant.",(IFERROR(VALUE(TRIM(SUBSTITUTE(AV100,CHAR(160),""))),0))&gt;(IFERROR(VALUE(TRIM(SUBSTITUTE(AS100,CHAR(160),""))),0)),"Attention : Le montant retenu HT est supérieur au montant HT raisonnable. Merci de revoir la ligne de dépense, plafonner son montant, ou justifier la reventillation HT / TVA.",(IFERROR(VALUE(TRIM(SUBSTITUTE(AW100,CHAR(160),""))),0))&gt;(IFERROR(VALUE(TRIM(SUBSTITUTE(AT100,CHAR(160),""))),0)),"Attention : Le montant TVA retenu est supérieur au montant TVA raisonnable. Merci de revoir la ligne de dépense, plafonner son montant, ou justifier la reventillation HT / TVA.",(IFERROR(VALUE(TRIM(SUBSTITUTE(AX100,CHAR(160),""))),0))=0,"",(IFERROR(VALUE(TRIM(SUBSTITUTE(AU100,CHAR(160),""))),0))=(IFERROR(VALUE(TRIM(SUBSTITUTE(AX100,CHAR(160),""))),0)),"OK",(IFERROR(VALUE(TRIM(SUBSTITUTE(AU100,CHAR(160),""))),0))&gt;(IFERROR(VALUE(TRIM(SUBSTITUTE(AX100,CHAR(160),""))),0))," OK : Montant instruit inférieur au montant raisonnable.",TRUE,""))</f>
        <v/>
      </c>
      <c r="BA100" s="160" t="str" cm="1">
        <f t="array" ref="BA100">IF(OR(AX100="",W100="",AV100="",U100="",AW100="",V100=""),"",_xlfn.IFS((IFERROR(VALUE(TRIM(SUBSTITUTE(AX100,CHAR(160),""))),0))&gt;(IFERROR(VALUE(TRIM(SUBSTITUTE(W100,CHAR(160),""))),0)),"KO : Le montant retenu TTC est supérieur au montant présenté TTC. Merci de revoir la ligne de dépense ou plafonner son montant.",(IFERROR(VALUE(TRIM(SUBSTITUTE(AV100,CHAR(160),""))),0))&gt;(IFERROR(VALUE(TRIM(SUBSTITUTE(U100,CHAR(160),""))),0)),"Attention : Le montant retenu HT est supérieur au montant HT présenté. Merci de revoir la ligne de dépense,plafonner son montant,ou justifier la reventillation HT/TVA.",(IFERROR(VALUE(TRIM(SUBSTITUTE(AW100,CHAR(160),""))),0))&gt;(IFERROR(VALUE(TRIM(SUBSTITUTE(V100,CHAR(160),""))),0)),"Attention : Le montant TVA retenu est supérieur au montant TVA présenté. Merci de revoir la ligne de dépense,plafonner son montant,ou justifier la reventillation HT/TVA.",(IFERROR(VALUE(TRIM(SUBSTITUTE(AX100,CHAR(160),""))),0))=0,"Attention : montant présenté entièrement écarté",(IFERROR(VALUE(TRIM(SUBSTITUTE(W100,CHAR(160),""))),0))=0,"",(IFERROR(VALUE(TRIM(SUBSTITUTE(AX100,CHAR(160),""))),0))=(IFERROR(VALUE(TRIM(SUBSTITUTE(W100,CHAR(160),""))),0)),"OK",(IFERROR(VALUE(TRIM(SUBSTITUTE(AX100,CHAR(160),""))),0))&lt;(IFERROR(VALUE(TRIM(SUBSTITUTE(W100,CHAR(160),""))),0)),"Attention : montant présenté partiellement écarté",TRUE,""))</f>
        <v/>
      </c>
      <c r="BB100" s="45" t="str">
        <f t="shared" si="74"/>
        <v/>
      </c>
      <c r="BC100" s="45" t="str">
        <f t="shared" si="75"/>
        <v/>
      </c>
      <c r="BD100" s="15" t="str">
        <f t="shared" si="76"/>
        <v/>
      </c>
    </row>
    <row r="101" spans="1:56" ht="15" customHeight="1">
      <c r="A101" s="64">
        <v>92</v>
      </c>
      <c r="B101" s="4"/>
      <c r="C101" s="8"/>
      <c r="D101" s="4"/>
      <c r="E101" s="4"/>
      <c r="F101" s="4"/>
      <c r="G101" s="4"/>
      <c r="H101" s="12"/>
      <c r="I101" s="4"/>
      <c r="J101" s="111"/>
      <c r="K101" s="117"/>
      <c r="L101" s="5"/>
      <c r="M101" s="36" t="str">
        <f t="shared" si="59"/>
        <v/>
      </c>
      <c r="N101" s="6"/>
      <c r="O101" s="5"/>
      <c r="P101" s="36" t="str">
        <f t="shared" si="60"/>
        <v/>
      </c>
      <c r="Q101" s="7"/>
      <c r="R101" s="5"/>
      <c r="S101" s="118" t="str">
        <f t="shared" si="61"/>
        <v/>
      </c>
      <c r="T101" s="127"/>
      <c r="U101" s="126" t="str" cm="1">
        <f t="array" ref="U101">IF((_xlfn.IFS(TRIM(SUBSTITUTE(T101,CHAR(160),""))="Devis 1",IFERROR(VALUE(TRIM(SUBSTITUTE(K101,CHAR(160),""))),0),TRIM(SUBSTITUTE(T101,CHAR(160),""))="Devis 2",IFERROR(VALUE(TRIM(SUBSTITUTE(N101,CHAR(160),""))),0),TRIM(SUBSTITUTE(T101,CHAR(160),""))="Devis 3",IFERROR(VALUE(TRIM(SUBSTITUTE(Q101,CHAR(160),""))),0),TRUE,0)*IFERROR(VALUE(TRIM(SUBSTITUTE(C101,CHAR(160),""))),0))=0,"",_xlfn.IFS(TRIM(SUBSTITUTE(T101,CHAR(160),""))="Devis 1",IFERROR(VALUE(TRIM(SUBSTITUTE(K101,CHAR(160),""))),0),TRIM(SUBSTITUTE(T101,CHAR(160),""))="Devis 2",IFERROR(VALUE(TRIM(SUBSTITUTE(N101,CHAR(160),""))),0),TRIM(SUBSTITUTE(T101,CHAR(160),""))="Devis 3",IFERROR(VALUE(TRIM(SUBSTITUTE(Q101,CHAR(160),""))),0),TRUE,0)*IFERROR(VALUE(TRIM(SUBSTITUTE(C101,CHAR(160),""))),0))</f>
        <v/>
      </c>
      <c r="V101" s="66" t="str" cm="1">
        <f t="array" ref="V101">IF(_xlfn.IFS(TRIM(SUBSTITUTE(T101,CHAR(160),""))="Devis 1",IFERROR(VALUE(TRIM(SUBSTITUTE(L101,CHAR(160),""))),0),TRIM(SUBSTITUTE(T101,CHAR(160),""))="Devis 2",IFERROR(VALUE(TRIM(SUBSTITUTE(O101,CHAR(160),""))),0),TRIM(SUBSTITUTE(T101,CHAR(160),""))="Devis 3",IFERROR(VALUE(TRIM(SUBSTITUTE(R101,CHAR(160),""))),0),TRUE,0)*IFERROR(VALUE(TRIM(SUBSTITUTE(C101,CHAR(160),""))),0)=0,IF(U101&lt;&gt;"",0,""),_xlfn.IFS(TRIM(SUBSTITUTE(T101,CHAR(160),""))="Devis 1",IFERROR(VALUE(TRIM(SUBSTITUTE(L101,CHAR(160),""))),0),TRIM(SUBSTITUTE(T101,CHAR(160),""))="Devis 2",IFERROR(VALUE(TRIM(SUBSTITUTE(O101,CHAR(160),""))),0),TRIM(SUBSTITUTE(T101,CHAR(160),""))="Devis 3",IFERROR(VALUE(TRIM(SUBSTITUTE(R101,CHAR(160),""))),0),TRUE,0)*IFERROR(VALUE(TRIM(SUBSTITUTE(C101,CHAR(160),""))),0))</f>
        <v/>
      </c>
      <c r="W101" s="129" t="str">
        <f t="shared" si="62"/>
        <v/>
      </c>
      <c r="X101" s="130"/>
      <c r="Y101" s="37" t="str">
        <f t="shared" si="77"/>
        <v/>
      </c>
      <c r="Z101" s="38" t="str">
        <f t="shared" si="87"/>
        <v/>
      </c>
      <c r="AA101" s="11" t="str">
        <f t="shared" si="78"/>
        <v/>
      </c>
      <c r="AB101" s="11" t="str">
        <f t="shared" si="79"/>
        <v/>
      </c>
      <c r="AC101" s="11" t="str">
        <f t="shared" si="80"/>
        <v/>
      </c>
      <c r="AD101" s="11" t="str">
        <f t="shared" si="81"/>
        <v/>
      </c>
      <c r="AE101" s="39" t="str">
        <f t="shared" si="82"/>
        <v/>
      </c>
      <c r="AF101" s="11" t="str">
        <f t="shared" si="83"/>
        <v/>
      </c>
      <c r="AG101" s="40" t="str">
        <f t="shared" si="84"/>
        <v/>
      </c>
      <c r="AH101" s="41" t="str">
        <f t="shared" si="85"/>
        <v/>
      </c>
      <c r="AI101" s="14" t="str">
        <f t="shared" si="86"/>
        <v/>
      </c>
      <c r="AJ101" s="36" t="str">
        <f t="shared" si="63"/>
        <v/>
      </c>
      <c r="AK101" s="42" t="str">
        <f t="shared" si="64"/>
        <v/>
      </c>
      <c r="AL101" s="14" t="str">
        <f t="shared" si="65"/>
        <v/>
      </c>
      <c r="AM101" s="36" t="str">
        <f t="shared" si="66"/>
        <v/>
      </c>
      <c r="AN101" s="43" t="str">
        <f t="shared" si="67"/>
        <v/>
      </c>
      <c r="AO101" s="14" t="str">
        <f t="shared" si="68"/>
        <v/>
      </c>
      <c r="AP101" s="44" t="str">
        <f t="shared" si="69"/>
        <v/>
      </c>
      <c r="AQ101" s="37" t="str">
        <f t="shared" si="70"/>
        <v/>
      </c>
      <c r="AR101" s="487"/>
      <c r="AS101" s="45" t="str">
        <f t="shared" si="71"/>
        <v/>
      </c>
      <c r="AT101" s="45" t="str">
        <f t="shared" si="72"/>
        <v/>
      </c>
      <c r="AU101" s="45" t="str">
        <f t="shared" si="73"/>
        <v/>
      </c>
      <c r="AV101" s="67" t="str" cm="1">
        <f t="array" ref="AV101">IF($Z101="","",IF((IFERROR(_xlfn.IFS($AQ101="Devis 1",(IFERROR(VALUE(TRIM(SUBSTITUTE(AH101,CHAR(160),""))),0)),$AQ101="Devis 2",(IFERROR(VALUE(TRIM(SUBSTITUTE(AK101,CHAR(160),""))),0)),$AQ101="Devis 3",(IFERROR(VALUE(TRIM(SUBSTITUTE(AN101,CHAR(160),""))),0))),0))*(IFERROR(VALUE(TRIM(SUBSTITUTE($Z101,CHAR(160),""))),0))=0,"",(IFERROR(_xlfn.IFS($AQ101="Devis 1",(IFERROR(VALUE(TRIM(SUBSTITUTE(AH101,CHAR(160),""))),0)),$AQ101="Devis 2",(IFERROR(VALUE(TRIM(SUBSTITUTE(AK101,CHAR(160),""))),0)),$AQ101="Devis 3",(IFERROR(VALUE(TRIM(SUBSTITUTE(AN101,CHAR(160),""))),0))),0))*(IFERROR(VALUE(TRIM(SUBSTITUTE($Z101,CHAR(160),""))),0))))</f>
        <v/>
      </c>
      <c r="AW101" s="67" t="str" cm="1">
        <f t="array" ref="AW101">IF($Z101="","",IF((IFERROR(_xlfn.IFS(TRIM(SUBSTITUTE($AQ101,CHAR(160),""))="Devis 1", IFERROR(VALUE(TRIM(SUBSTITUTE(AI101,CHAR(160),""))),0),TRIM(SUBSTITUTE($AQ101,CHAR(160),""))="Devis 2", IFERROR(VALUE(TRIM(SUBSTITUTE(AL101,CHAR(160),""))),0),TRIM(SUBSTITUTE($AQ101,CHAR(160),""))="Devis 3", IFERROR(VALUE(TRIM(SUBSTITUTE(AO101,CHAR(160),""))),0)),0) * IFERROR(VALUE(TRIM(SUBSTITUTE($Z101,CHAR(160),""))),0)) = 0,IF(AV101&lt;&gt;"",0,""),(IFERROR(_xlfn.IFS(TRIM(SUBSTITUTE($AQ101,CHAR(160),""))="Devis 1", IFERROR(VALUE(TRIM(SUBSTITUTE(AI101,CHAR(160),""))),0),TRIM(SUBSTITUTE($AQ101,CHAR(160),""))="Devis 2", IFERROR(VALUE(TRIM(SUBSTITUTE(AL101,CHAR(160),""))),0),TRIM(SUBSTITUTE($AQ101,CHAR(160),""))="Devis 3", IFERROR(VALUE(TRIM(SUBSTITUTE(AO101,CHAR(160),""))),0)),0) * IFERROR(VALUE(TRIM(SUBSTITUTE($Z101,CHAR(160),""))),0))))</f>
        <v/>
      </c>
      <c r="AX101" s="67" t="str" cm="1">
        <f t="array" ref="AX101">IF($Z101="","",IF(IFERROR(_xlfn.IFS($AQ101="Devis 1",IFERROR(VALUE(TRIM(SUBSTITUTE(AJ101,CHAR(160),""))),0),$AQ101="Devis 2",IFERROR(VALUE(TRIM(SUBSTITUTE(AM101,CHAR(160),""))),0),$AQ101="Devis 3",IFERROR(VALUE(TRIM(SUBSTITUTE(AP101,CHAR(160),""))),0)),0)*IFERROR(VALUE(TRIM(SUBSTITUTE($Z101,CHAR(160),""))),0)=0,"",IFERROR(_xlfn.IFS($AQ101="Devis 1",IFERROR(VALUE(TRIM(SUBSTITUTE(AJ101,CHAR(160),""))),0),$AQ101="Devis 2",IFERROR(VALUE(TRIM(SUBSTITUTE(AM101,CHAR(160),""))),0),$AQ101="Devis 3",IFERROR(VALUE(TRIM(SUBSTITUTE(AP101,CHAR(160),""))),0)),0)*IFERROR(VALUE(TRIM(SUBSTITUTE($Z101,CHAR(160),""))),0)))</f>
        <v/>
      </c>
      <c r="AY101" s="488"/>
      <c r="AZ101" s="10" t="str" cm="1">
        <f t="array" ref="AZ101">IF(OR(AX101="",AU101="",AV101="",AS101="",AW101="",AT101=""),"",_xlfn.IFS((IFERROR(VALUE(TRIM(SUBSTITUTE(AX101,CHAR(160),""))),0))&gt;(IFERROR(VALUE(TRIM(SUBSTITUTE(AU101,CHAR(160),""))),0)),"KO : Le montant retenu TTC est supérieur au montant raisonnable TTC. Merci de revoir la ligne de dépense ou plafonner son montant.",(IFERROR(VALUE(TRIM(SUBSTITUTE(AV101,CHAR(160),""))),0))&gt;(IFERROR(VALUE(TRIM(SUBSTITUTE(AS101,CHAR(160),""))),0)),"Attention : Le montant retenu HT est supérieur au montant HT raisonnable. Merci de revoir la ligne de dépense, plafonner son montant, ou justifier la reventillation HT / TVA.",(IFERROR(VALUE(TRIM(SUBSTITUTE(AW101,CHAR(160),""))),0))&gt;(IFERROR(VALUE(TRIM(SUBSTITUTE(AT101,CHAR(160),""))),0)),"Attention : Le montant TVA retenu est supérieur au montant TVA raisonnable. Merci de revoir la ligne de dépense, plafonner son montant, ou justifier la reventillation HT / TVA.",(IFERROR(VALUE(TRIM(SUBSTITUTE(AX101,CHAR(160),""))),0))=0,"",(IFERROR(VALUE(TRIM(SUBSTITUTE(AU101,CHAR(160),""))),0))=(IFERROR(VALUE(TRIM(SUBSTITUTE(AX101,CHAR(160),""))),0)),"OK",(IFERROR(VALUE(TRIM(SUBSTITUTE(AU101,CHAR(160),""))),0))&gt;(IFERROR(VALUE(TRIM(SUBSTITUTE(AX101,CHAR(160),""))),0))," OK : Montant instruit inférieur au montant raisonnable.",TRUE,""))</f>
        <v/>
      </c>
      <c r="BA101" s="160" t="str" cm="1">
        <f t="array" ref="BA101">IF(OR(AX101="",W101="",AV101="",U101="",AW101="",V101=""),"",_xlfn.IFS((IFERROR(VALUE(TRIM(SUBSTITUTE(AX101,CHAR(160),""))),0))&gt;(IFERROR(VALUE(TRIM(SUBSTITUTE(W101,CHAR(160),""))),0)),"KO : Le montant retenu TTC est supérieur au montant présenté TTC. Merci de revoir la ligne de dépense ou plafonner son montant.",(IFERROR(VALUE(TRIM(SUBSTITUTE(AV101,CHAR(160),""))),0))&gt;(IFERROR(VALUE(TRIM(SUBSTITUTE(U101,CHAR(160),""))),0)),"Attention : Le montant retenu HT est supérieur au montant HT présenté. Merci de revoir la ligne de dépense,plafonner son montant,ou justifier la reventillation HT/TVA.",(IFERROR(VALUE(TRIM(SUBSTITUTE(AW101,CHAR(160),""))),0))&gt;(IFERROR(VALUE(TRIM(SUBSTITUTE(V101,CHAR(160),""))),0)),"Attention : Le montant TVA retenu est supérieur au montant TVA présenté. Merci de revoir la ligne de dépense,plafonner son montant,ou justifier la reventillation HT/TVA.",(IFERROR(VALUE(TRIM(SUBSTITUTE(AX101,CHAR(160),""))),0))=0,"Attention : montant présenté entièrement écarté",(IFERROR(VALUE(TRIM(SUBSTITUTE(W101,CHAR(160),""))),0))=0,"",(IFERROR(VALUE(TRIM(SUBSTITUTE(AX101,CHAR(160),""))),0))=(IFERROR(VALUE(TRIM(SUBSTITUTE(W101,CHAR(160),""))),0)),"OK",(IFERROR(VALUE(TRIM(SUBSTITUTE(AX101,CHAR(160),""))),0))&lt;(IFERROR(VALUE(TRIM(SUBSTITUTE(W101,CHAR(160),""))),0)),"Attention : montant présenté partiellement écarté",TRUE,""))</f>
        <v/>
      </c>
      <c r="BB101" s="45" t="str">
        <f t="shared" si="74"/>
        <v/>
      </c>
      <c r="BC101" s="45" t="str">
        <f t="shared" si="75"/>
        <v/>
      </c>
      <c r="BD101" s="15" t="str">
        <f t="shared" si="76"/>
        <v/>
      </c>
    </row>
    <row r="102" spans="1:56" ht="15" customHeight="1">
      <c r="A102" s="64">
        <v>93</v>
      </c>
      <c r="B102" s="4"/>
      <c r="C102" s="8"/>
      <c r="D102" s="4"/>
      <c r="E102" s="4"/>
      <c r="F102" s="4"/>
      <c r="G102" s="4"/>
      <c r="H102" s="12"/>
      <c r="I102" s="4"/>
      <c r="J102" s="111"/>
      <c r="K102" s="117"/>
      <c r="L102" s="5"/>
      <c r="M102" s="36" t="str">
        <f t="shared" si="59"/>
        <v/>
      </c>
      <c r="N102" s="6"/>
      <c r="O102" s="5"/>
      <c r="P102" s="36" t="str">
        <f t="shared" si="60"/>
        <v/>
      </c>
      <c r="Q102" s="7"/>
      <c r="R102" s="5"/>
      <c r="S102" s="118" t="str">
        <f t="shared" si="61"/>
        <v/>
      </c>
      <c r="T102" s="127"/>
      <c r="U102" s="126" t="str" cm="1">
        <f t="array" ref="U102">IF((_xlfn.IFS(TRIM(SUBSTITUTE(T102,CHAR(160),""))="Devis 1",IFERROR(VALUE(TRIM(SUBSTITUTE(K102,CHAR(160),""))),0),TRIM(SUBSTITUTE(T102,CHAR(160),""))="Devis 2",IFERROR(VALUE(TRIM(SUBSTITUTE(N102,CHAR(160),""))),0),TRIM(SUBSTITUTE(T102,CHAR(160),""))="Devis 3",IFERROR(VALUE(TRIM(SUBSTITUTE(Q102,CHAR(160),""))),0),TRUE,0)*IFERROR(VALUE(TRIM(SUBSTITUTE(C102,CHAR(160),""))),0))=0,"",_xlfn.IFS(TRIM(SUBSTITUTE(T102,CHAR(160),""))="Devis 1",IFERROR(VALUE(TRIM(SUBSTITUTE(K102,CHAR(160),""))),0),TRIM(SUBSTITUTE(T102,CHAR(160),""))="Devis 2",IFERROR(VALUE(TRIM(SUBSTITUTE(N102,CHAR(160),""))),0),TRIM(SUBSTITUTE(T102,CHAR(160),""))="Devis 3",IFERROR(VALUE(TRIM(SUBSTITUTE(Q102,CHAR(160),""))),0),TRUE,0)*IFERROR(VALUE(TRIM(SUBSTITUTE(C102,CHAR(160),""))),0))</f>
        <v/>
      </c>
      <c r="V102" s="66" t="str" cm="1">
        <f t="array" ref="V102">IF(_xlfn.IFS(TRIM(SUBSTITUTE(T102,CHAR(160),""))="Devis 1",IFERROR(VALUE(TRIM(SUBSTITUTE(L102,CHAR(160),""))),0),TRIM(SUBSTITUTE(T102,CHAR(160),""))="Devis 2",IFERROR(VALUE(TRIM(SUBSTITUTE(O102,CHAR(160),""))),0),TRIM(SUBSTITUTE(T102,CHAR(160),""))="Devis 3",IFERROR(VALUE(TRIM(SUBSTITUTE(R102,CHAR(160),""))),0),TRUE,0)*IFERROR(VALUE(TRIM(SUBSTITUTE(C102,CHAR(160),""))),0)=0,IF(U102&lt;&gt;"",0,""),_xlfn.IFS(TRIM(SUBSTITUTE(T102,CHAR(160),""))="Devis 1",IFERROR(VALUE(TRIM(SUBSTITUTE(L102,CHAR(160),""))),0),TRIM(SUBSTITUTE(T102,CHAR(160),""))="Devis 2",IFERROR(VALUE(TRIM(SUBSTITUTE(O102,CHAR(160),""))),0),TRIM(SUBSTITUTE(T102,CHAR(160),""))="Devis 3",IFERROR(VALUE(TRIM(SUBSTITUTE(R102,CHAR(160),""))),0),TRUE,0)*IFERROR(VALUE(TRIM(SUBSTITUTE(C102,CHAR(160),""))),0))</f>
        <v/>
      </c>
      <c r="W102" s="129" t="str">
        <f t="shared" si="62"/>
        <v/>
      </c>
      <c r="X102" s="130"/>
      <c r="Y102" s="37" t="str">
        <f t="shared" si="77"/>
        <v/>
      </c>
      <c r="Z102" s="38" t="str">
        <f t="shared" si="87"/>
        <v/>
      </c>
      <c r="AA102" s="11" t="str">
        <f t="shared" si="78"/>
        <v/>
      </c>
      <c r="AB102" s="11" t="str">
        <f t="shared" si="79"/>
        <v/>
      </c>
      <c r="AC102" s="11" t="str">
        <f t="shared" si="80"/>
        <v/>
      </c>
      <c r="AD102" s="11" t="str">
        <f t="shared" si="81"/>
        <v/>
      </c>
      <c r="AE102" s="39" t="str">
        <f t="shared" si="82"/>
        <v/>
      </c>
      <c r="AF102" s="11" t="str">
        <f t="shared" si="83"/>
        <v/>
      </c>
      <c r="AG102" s="40" t="str">
        <f t="shared" si="84"/>
        <v/>
      </c>
      <c r="AH102" s="41" t="str">
        <f t="shared" si="85"/>
        <v/>
      </c>
      <c r="AI102" s="14" t="str">
        <f t="shared" si="86"/>
        <v/>
      </c>
      <c r="AJ102" s="36" t="str">
        <f t="shared" si="63"/>
        <v/>
      </c>
      <c r="AK102" s="42" t="str">
        <f t="shared" si="64"/>
        <v/>
      </c>
      <c r="AL102" s="14" t="str">
        <f t="shared" si="65"/>
        <v/>
      </c>
      <c r="AM102" s="36" t="str">
        <f t="shared" si="66"/>
        <v/>
      </c>
      <c r="AN102" s="43" t="str">
        <f t="shared" si="67"/>
        <v/>
      </c>
      <c r="AO102" s="14" t="str">
        <f t="shared" si="68"/>
        <v/>
      </c>
      <c r="AP102" s="44" t="str">
        <f t="shared" si="69"/>
        <v/>
      </c>
      <c r="AQ102" s="37" t="str">
        <f t="shared" si="70"/>
        <v/>
      </c>
      <c r="AR102" s="487"/>
      <c r="AS102" s="45" t="str">
        <f t="shared" si="71"/>
        <v/>
      </c>
      <c r="AT102" s="45" t="str">
        <f t="shared" si="72"/>
        <v/>
      </c>
      <c r="AU102" s="45" t="str">
        <f t="shared" si="73"/>
        <v/>
      </c>
      <c r="AV102" s="67" t="str" cm="1">
        <f t="array" ref="AV102">IF($Z102="","",IF((IFERROR(_xlfn.IFS($AQ102="Devis 1",(IFERROR(VALUE(TRIM(SUBSTITUTE(AH102,CHAR(160),""))),0)),$AQ102="Devis 2",(IFERROR(VALUE(TRIM(SUBSTITUTE(AK102,CHAR(160),""))),0)),$AQ102="Devis 3",(IFERROR(VALUE(TRIM(SUBSTITUTE(AN102,CHAR(160),""))),0))),0))*(IFERROR(VALUE(TRIM(SUBSTITUTE($Z102,CHAR(160),""))),0))=0,"",(IFERROR(_xlfn.IFS($AQ102="Devis 1",(IFERROR(VALUE(TRIM(SUBSTITUTE(AH102,CHAR(160),""))),0)),$AQ102="Devis 2",(IFERROR(VALUE(TRIM(SUBSTITUTE(AK102,CHAR(160),""))),0)),$AQ102="Devis 3",(IFERROR(VALUE(TRIM(SUBSTITUTE(AN102,CHAR(160),""))),0))),0))*(IFERROR(VALUE(TRIM(SUBSTITUTE($Z102,CHAR(160),""))),0))))</f>
        <v/>
      </c>
      <c r="AW102" s="67" t="str" cm="1">
        <f t="array" ref="AW102">IF($Z102="","",IF((IFERROR(_xlfn.IFS(TRIM(SUBSTITUTE($AQ102,CHAR(160),""))="Devis 1", IFERROR(VALUE(TRIM(SUBSTITUTE(AI102,CHAR(160),""))),0),TRIM(SUBSTITUTE($AQ102,CHAR(160),""))="Devis 2", IFERROR(VALUE(TRIM(SUBSTITUTE(AL102,CHAR(160),""))),0),TRIM(SUBSTITUTE($AQ102,CHAR(160),""))="Devis 3", IFERROR(VALUE(TRIM(SUBSTITUTE(AO102,CHAR(160),""))),0)),0) * IFERROR(VALUE(TRIM(SUBSTITUTE($Z102,CHAR(160),""))),0)) = 0,IF(AV102&lt;&gt;"",0,""),(IFERROR(_xlfn.IFS(TRIM(SUBSTITUTE($AQ102,CHAR(160),""))="Devis 1", IFERROR(VALUE(TRIM(SUBSTITUTE(AI102,CHAR(160),""))),0),TRIM(SUBSTITUTE($AQ102,CHAR(160),""))="Devis 2", IFERROR(VALUE(TRIM(SUBSTITUTE(AL102,CHAR(160),""))),0),TRIM(SUBSTITUTE($AQ102,CHAR(160),""))="Devis 3", IFERROR(VALUE(TRIM(SUBSTITUTE(AO102,CHAR(160),""))),0)),0) * IFERROR(VALUE(TRIM(SUBSTITUTE($Z102,CHAR(160),""))),0))))</f>
        <v/>
      </c>
      <c r="AX102" s="67" t="str" cm="1">
        <f t="array" ref="AX102">IF($Z102="","",IF(IFERROR(_xlfn.IFS($AQ102="Devis 1",IFERROR(VALUE(TRIM(SUBSTITUTE(AJ102,CHAR(160),""))),0),$AQ102="Devis 2",IFERROR(VALUE(TRIM(SUBSTITUTE(AM102,CHAR(160),""))),0),$AQ102="Devis 3",IFERROR(VALUE(TRIM(SUBSTITUTE(AP102,CHAR(160),""))),0)),0)*IFERROR(VALUE(TRIM(SUBSTITUTE($Z102,CHAR(160),""))),0)=0,"",IFERROR(_xlfn.IFS($AQ102="Devis 1",IFERROR(VALUE(TRIM(SUBSTITUTE(AJ102,CHAR(160),""))),0),$AQ102="Devis 2",IFERROR(VALUE(TRIM(SUBSTITUTE(AM102,CHAR(160),""))),0),$AQ102="Devis 3",IFERROR(VALUE(TRIM(SUBSTITUTE(AP102,CHAR(160),""))),0)),0)*IFERROR(VALUE(TRIM(SUBSTITUTE($Z102,CHAR(160),""))),0)))</f>
        <v/>
      </c>
      <c r="AY102" s="488"/>
      <c r="AZ102" s="10" t="str" cm="1">
        <f t="array" ref="AZ102">IF(OR(AX102="",AU102="",AV102="",AS102="",AW102="",AT102=""),"",_xlfn.IFS((IFERROR(VALUE(TRIM(SUBSTITUTE(AX102,CHAR(160),""))),0))&gt;(IFERROR(VALUE(TRIM(SUBSTITUTE(AU102,CHAR(160),""))),0)),"KO : Le montant retenu TTC est supérieur au montant raisonnable TTC. Merci de revoir la ligne de dépense ou plafonner son montant.",(IFERROR(VALUE(TRIM(SUBSTITUTE(AV102,CHAR(160),""))),0))&gt;(IFERROR(VALUE(TRIM(SUBSTITUTE(AS102,CHAR(160),""))),0)),"Attention : Le montant retenu HT est supérieur au montant HT raisonnable. Merci de revoir la ligne de dépense, plafonner son montant, ou justifier la reventillation HT / TVA.",(IFERROR(VALUE(TRIM(SUBSTITUTE(AW102,CHAR(160),""))),0))&gt;(IFERROR(VALUE(TRIM(SUBSTITUTE(AT102,CHAR(160),""))),0)),"Attention : Le montant TVA retenu est supérieur au montant TVA raisonnable. Merci de revoir la ligne de dépense, plafonner son montant, ou justifier la reventillation HT / TVA.",(IFERROR(VALUE(TRIM(SUBSTITUTE(AX102,CHAR(160),""))),0))=0,"",(IFERROR(VALUE(TRIM(SUBSTITUTE(AU102,CHAR(160),""))),0))=(IFERROR(VALUE(TRIM(SUBSTITUTE(AX102,CHAR(160),""))),0)),"OK",(IFERROR(VALUE(TRIM(SUBSTITUTE(AU102,CHAR(160),""))),0))&gt;(IFERROR(VALUE(TRIM(SUBSTITUTE(AX102,CHAR(160),""))),0))," OK : Montant instruit inférieur au montant raisonnable.",TRUE,""))</f>
        <v/>
      </c>
      <c r="BA102" s="160" t="str" cm="1">
        <f t="array" ref="BA102">IF(OR(AX102="",W102="",AV102="",U102="",AW102="",V102=""),"",_xlfn.IFS((IFERROR(VALUE(TRIM(SUBSTITUTE(AX102,CHAR(160),""))),0))&gt;(IFERROR(VALUE(TRIM(SUBSTITUTE(W102,CHAR(160),""))),0)),"KO : Le montant retenu TTC est supérieur au montant présenté TTC. Merci de revoir la ligne de dépense ou plafonner son montant.",(IFERROR(VALUE(TRIM(SUBSTITUTE(AV102,CHAR(160),""))),0))&gt;(IFERROR(VALUE(TRIM(SUBSTITUTE(U102,CHAR(160),""))),0)),"Attention : Le montant retenu HT est supérieur au montant HT présenté. Merci de revoir la ligne de dépense,plafonner son montant,ou justifier la reventillation HT/TVA.",(IFERROR(VALUE(TRIM(SUBSTITUTE(AW102,CHAR(160),""))),0))&gt;(IFERROR(VALUE(TRIM(SUBSTITUTE(V102,CHAR(160),""))),0)),"Attention : Le montant TVA retenu est supérieur au montant TVA présenté. Merci de revoir la ligne de dépense,plafonner son montant,ou justifier la reventillation HT/TVA.",(IFERROR(VALUE(TRIM(SUBSTITUTE(AX102,CHAR(160),""))),0))=0,"Attention : montant présenté entièrement écarté",(IFERROR(VALUE(TRIM(SUBSTITUTE(W102,CHAR(160),""))),0))=0,"",(IFERROR(VALUE(TRIM(SUBSTITUTE(AX102,CHAR(160),""))),0))=(IFERROR(VALUE(TRIM(SUBSTITUTE(W102,CHAR(160),""))),0)),"OK",(IFERROR(VALUE(TRIM(SUBSTITUTE(AX102,CHAR(160),""))),0))&lt;(IFERROR(VALUE(TRIM(SUBSTITUTE(W102,CHAR(160),""))),0)),"Attention : montant présenté partiellement écarté",TRUE,""))</f>
        <v/>
      </c>
      <c r="BB102" s="45" t="str">
        <f t="shared" si="74"/>
        <v/>
      </c>
      <c r="BC102" s="45" t="str">
        <f t="shared" si="75"/>
        <v/>
      </c>
      <c r="BD102" s="15" t="str">
        <f t="shared" si="76"/>
        <v/>
      </c>
    </row>
    <row r="103" spans="1:56" ht="15" customHeight="1">
      <c r="A103" s="64">
        <v>94</v>
      </c>
      <c r="B103" s="4"/>
      <c r="C103" s="8"/>
      <c r="D103" s="4"/>
      <c r="E103" s="4"/>
      <c r="F103" s="4"/>
      <c r="G103" s="4"/>
      <c r="H103" s="12"/>
      <c r="I103" s="4"/>
      <c r="J103" s="111"/>
      <c r="K103" s="117"/>
      <c r="L103" s="5"/>
      <c r="M103" s="36" t="str">
        <f t="shared" si="59"/>
        <v/>
      </c>
      <c r="N103" s="6"/>
      <c r="O103" s="5"/>
      <c r="P103" s="36" t="str">
        <f t="shared" si="60"/>
        <v/>
      </c>
      <c r="Q103" s="7"/>
      <c r="R103" s="5"/>
      <c r="S103" s="118" t="str">
        <f t="shared" si="61"/>
        <v/>
      </c>
      <c r="T103" s="127"/>
      <c r="U103" s="126" t="str" cm="1">
        <f t="array" ref="U103">IF((_xlfn.IFS(TRIM(SUBSTITUTE(T103,CHAR(160),""))="Devis 1",IFERROR(VALUE(TRIM(SUBSTITUTE(K103,CHAR(160),""))),0),TRIM(SUBSTITUTE(T103,CHAR(160),""))="Devis 2",IFERROR(VALUE(TRIM(SUBSTITUTE(N103,CHAR(160),""))),0),TRIM(SUBSTITUTE(T103,CHAR(160),""))="Devis 3",IFERROR(VALUE(TRIM(SUBSTITUTE(Q103,CHAR(160),""))),0),TRUE,0)*IFERROR(VALUE(TRIM(SUBSTITUTE(C103,CHAR(160),""))),0))=0,"",_xlfn.IFS(TRIM(SUBSTITUTE(T103,CHAR(160),""))="Devis 1",IFERROR(VALUE(TRIM(SUBSTITUTE(K103,CHAR(160),""))),0),TRIM(SUBSTITUTE(T103,CHAR(160),""))="Devis 2",IFERROR(VALUE(TRIM(SUBSTITUTE(N103,CHAR(160),""))),0),TRIM(SUBSTITUTE(T103,CHAR(160),""))="Devis 3",IFERROR(VALUE(TRIM(SUBSTITUTE(Q103,CHAR(160),""))),0),TRUE,0)*IFERROR(VALUE(TRIM(SUBSTITUTE(C103,CHAR(160),""))),0))</f>
        <v/>
      </c>
      <c r="V103" s="66" t="str" cm="1">
        <f t="array" ref="V103">IF(_xlfn.IFS(TRIM(SUBSTITUTE(T103,CHAR(160),""))="Devis 1",IFERROR(VALUE(TRIM(SUBSTITUTE(L103,CHAR(160),""))),0),TRIM(SUBSTITUTE(T103,CHAR(160),""))="Devis 2",IFERROR(VALUE(TRIM(SUBSTITUTE(O103,CHAR(160),""))),0),TRIM(SUBSTITUTE(T103,CHAR(160),""))="Devis 3",IFERROR(VALUE(TRIM(SUBSTITUTE(R103,CHAR(160),""))),0),TRUE,0)*IFERROR(VALUE(TRIM(SUBSTITUTE(C103,CHAR(160),""))),0)=0,IF(U103&lt;&gt;"",0,""),_xlfn.IFS(TRIM(SUBSTITUTE(T103,CHAR(160),""))="Devis 1",IFERROR(VALUE(TRIM(SUBSTITUTE(L103,CHAR(160),""))),0),TRIM(SUBSTITUTE(T103,CHAR(160),""))="Devis 2",IFERROR(VALUE(TRIM(SUBSTITUTE(O103,CHAR(160),""))),0),TRIM(SUBSTITUTE(T103,CHAR(160),""))="Devis 3",IFERROR(VALUE(TRIM(SUBSTITUTE(R103,CHAR(160),""))),0),TRUE,0)*IFERROR(VALUE(TRIM(SUBSTITUTE(C103,CHAR(160),""))),0))</f>
        <v/>
      </c>
      <c r="W103" s="129" t="str">
        <f t="shared" si="62"/>
        <v/>
      </c>
      <c r="X103" s="130"/>
      <c r="Y103" s="37" t="str">
        <f t="shared" si="77"/>
        <v/>
      </c>
      <c r="Z103" s="38" t="str">
        <f t="shared" si="87"/>
        <v/>
      </c>
      <c r="AA103" s="11" t="str">
        <f t="shared" si="78"/>
        <v/>
      </c>
      <c r="AB103" s="11" t="str">
        <f t="shared" si="79"/>
        <v/>
      </c>
      <c r="AC103" s="11" t="str">
        <f t="shared" si="80"/>
        <v/>
      </c>
      <c r="AD103" s="11" t="str">
        <f t="shared" si="81"/>
        <v/>
      </c>
      <c r="AE103" s="39" t="str">
        <f t="shared" si="82"/>
        <v/>
      </c>
      <c r="AF103" s="11" t="str">
        <f t="shared" si="83"/>
        <v/>
      </c>
      <c r="AG103" s="40" t="str">
        <f t="shared" si="84"/>
        <v/>
      </c>
      <c r="AH103" s="41" t="str">
        <f t="shared" si="85"/>
        <v/>
      </c>
      <c r="AI103" s="14" t="str">
        <f t="shared" si="86"/>
        <v/>
      </c>
      <c r="AJ103" s="36" t="str">
        <f t="shared" si="63"/>
        <v/>
      </c>
      <c r="AK103" s="42" t="str">
        <f t="shared" si="64"/>
        <v/>
      </c>
      <c r="AL103" s="14" t="str">
        <f t="shared" si="65"/>
        <v/>
      </c>
      <c r="AM103" s="36" t="str">
        <f t="shared" si="66"/>
        <v/>
      </c>
      <c r="AN103" s="43" t="str">
        <f t="shared" si="67"/>
        <v/>
      </c>
      <c r="AO103" s="14" t="str">
        <f t="shared" si="68"/>
        <v/>
      </c>
      <c r="AP103" s="44" t="str">
        <f t="shared" si="69"/>
        <v/>
      </c>
      <c r="AQ103" s="37" t="str">
        <f t="shared" si="70"/>
        <v/>
      </c>
      <c r="AR103" s="487"/>
      <c r="AS103" s="45" t="str">
        <f t="shared" si="71"/>
        <v/>
      </c>
      <c r="AT103" s="45" t="str">
        <f t="shared" si="72"/>
        <v/>
      </c>
      <c r="AU103" s="45" t="str">
        <f t="shared" si="73"/>
        <v/>
      </c>
      <c r="AV103" s="67" t="str" cm="1">
        <f t="array" ref="AV103">IF($Z103="","",IF((IFERROR(_xlfn.IFS($AQ103="Devis 1",(IFERROR(VALUE(TRIM(SUBSTITUTE(AH103,CHAR(160),""))),0)),$AQ103="Devis 2",(IFERROR(VALUE(TRIM(SUBSTITUTE(AK103,CHAR(160),""))),0)),$AQ103="Devis 3",(IFERROR(VALUE(TRIM(SUBSTITUTE(AN103,CHAR(160),""))),0))),0))*(IFERROR(VALUE(TRIM(SUBSTITUTE($Z103,CHAR(160),""))),0))=0,"",(IFERROR(_xlfn.IFS($AQ103="Devis 1",(IFERROR(VALUE(TRIM(SUBSTITUTE(AH103,CHAR(160),""))),0)),$AQ103="Devis 2",(IFERROR(VALUE(TRIM(SUBSTITUTE(AK103,CHAR(160),""))),0)),$AQ103="Devis 3",(IFERROR(VALUE(TRIM(SUBSTITUTE(AN103,CHAR(160),""))),0))),0))*(IFERROR(VALUE(TRIM(SUBSTITUTE($Z103,CHAR(160),""))),0))))</f>
        <v/>
      </c>
      <c r="AW103" s="67" t="str" cm="1">
        <f t="array" ref="AW103">IF($Z103="","",IF((IFERROR(_xlfn.IFS(TRIM(SUBSTITUTE($AQ103,CHAR(160),""))="Devis 1", IFERROR(VALUE(TRIM(SUBSTITUTE(AI103,CHAR(160),""))),0),TRIM(SUBSTITUTE($AQ103,CHAR(160),""))="Devis 2", IFERROR(VALUE(TRIM(SUBSTITUTE(AL103,CHAR(160),""))),0),TRIM(SUBSTITUTE($AQ103,CHAR(160),""))="Devis 3", IFERROR(VALUE(TRIM(SUBSTITUTE(AO103,CHAR(160),""))),0)),0) * IFERROR(VALUE(TRIM(SUBSTITUTE($Z103,CHAR(160),""))),0)) = 0,IF(AV103&lt;&gt;"",0,""),(IFERROR(_xlfn.IFS(TRIM(SUBSTITUTE($AQ103,CHAR(160),""))="Devis 1", IFERROR(VALUE(TRIM(SUBSTITUTE(AI103,CHAR(160),""))),0),TRIM(SUBSTITUTE($AQ103,CHAR(160),""))="Devis 2", IFERROR(VALUE(TRIM(SUBSTITUTE(AL103,CHAR(160),""))),0),TRIM(SUBSTITUTE($AQ103,CHAR(160),""))="Devis 3", IFERROR(VALUE(TRIM(SUBSTITUTE(AO103,CHAR(160),""))),0)),0) * IFERROR(VALUE(TRIM(SUBSTITUTE($Z103,CHAR(160),""))),0))))</f>
        <v/>
      </c>
      <c r="AX103" s="67" t="str" cm="1">
        <f t="array" ref="AX103">IF($Z103="","",IF(IFERROR(_xlfn.IFS($AQ103="Devis 1",IFERROR(VALUE(TRIM(SUBSTITUTE(AJ103,CHAR(160),""))),0),$AQ103="Devis 2",IFERROR(VALUE(TRIM(SUBSTITUTE(AM103,CHAR(160),""))),0),$AQ103="Devis 3",IFERROR(VALUE(TRIM(SUBSTITUTE(AP103,CHAR(160),""))),0)),0)*IFERROR(VALUE(TRIM(SUBSTITUTE($Z103,CHAR(160),""))),0)=0,"",IFERROR(_xlfn.IFS($AQ103="Devis 1",IFERROR(VALUE(TRIM(SUBSTITUTE(AJ103,CHAR(160),""))),0),$AQ103="Devis 2",IFERROR(VALUE(TRIM(SUBSTITUTE(AM103,CHAR(160),""))),0),$AQ103="Devis 3",IFERROR(VALUE(TRIM(SUBSTITUTE(AP103,CHAR(160),""))),0)),0)*IFERROR(VALUE(TRIM(SUBSTITUTE($Z103,CHAR(160),""))),0)))</f>
        <v/>
      </c>
      <c r="AY103" s="488"/>
      <c r="AZ103" s="10" t="str" cm="1">
        <f t="array" ref="AZ103">IF(OR(AX103="",AU103="",AV103="",AS103="",AW103="",AT103=""),"",_xlfn.IFS((IFERROR(VALUE(TRIM(SUBSTITUTE(AX103,CHAR(160),""))),0))&gt;(IFERROR(VALUE(TRIM(SUBSTITUTE(AU103,CHAR(160),""))),0)),"KO : Le montant retenu TTC est supérieur au montant raisonnable TTC. Merci de revoir la ligne de dépense ou plafonner son montant.",(IFERROR(VALUE(TRIM(SUBSTITUTE(AV103,CHAR(160),""))),0))&gt;(IFERROR(VALUE(TRIM(SUBSTITUTE(AS103,CHAR(160),""))),0)),"Attention : Le montant retenu HT est supérieur au montant HT raisonnable. Merci de revoir la ligne de dépense, plafonner son montant, ou justifier la reventillation HT / TVA.",(IFERROR(VALUE(TRIM(SUBSTITUTE(AW103,CHAR(160),""))),0))&gt;(IFERROR(VALUE(TRIM(SUBSTITUTE(AT103,CHAR(160),""))),0)),"Attention : Le montant TVA retenu est supérieur au montant TVA raisonnable. Merci de revoir la ligne de dépense, plafonner son montant, ou justifier la reventillation HT / TVA.",(IFERROR(VALUE(TRIM(SUBSTITUTE(AX103,CHAR(160),""))),0))=0,"",(IFERROR(VALUE(TRIM(SUBSTITUTE(AU103,CHAR(160),""))),0))=(IFERROR(VALUE(TRIM(SUBSTITUTE(AX103,CHAR(160),""))),0)),"OK",(IFERROR(VALUE(TRIM(SUBSTITUTE(AU103,CHAR(160),""))),0))&gt;(IFERROR(VALUE(TRIM(SUBSTITUTE(AX103,CHAR(160),""))),0))," OK : Montant instruit inférieur au montant raisonnable.",TRUE,""))</f>
        <v/>
      </c>
      <c r="BA103" s="160" t="str" cm="1">
        <f t="array" ref="BA103">IF(OR(AX103="",W103="",AV103="",U103="",AW103="",V103=""),"",_xlfn.IFS((IFERROR(VALUE(TRIM(SUBSTITUTE(AX103,CHAR(160),""))),0))&gt;(IFERROR(VALUE(TRIM(SUBSTITUTE(W103,CHAR(160),""))),0)),"KO : Le montant retenu TTC est supérieur au montant présenté TTC. Merci de revoir la ligne de dépense ou plafonner son montant.",(IFERROR(VALUE(TRIM(SUBSTITUTE(AV103,CHAR(160),""))),0))&gt;(IFERROR(VALUE(TRIM(SUBSTITUTE(U103,CHAR(160),""))),0)),"Attention : Le montant retenu HT est supérieur au montant HT présenté. Merci de revoir la ligne de dépense,plafonner son montant,ou justifier la reventillation HT/TVA.",(IFERROR(VALUE(TRIM(SUBSTITUTE(AW103,CHAR(160),""))),0))&gt;(IFERROR(VALUE(TRIM(SUBSTITUTE(V103,CHAR(160),""))),0)),"Attention : Le montant TVA retenu est supérieur au montant TVA présenté. Merci de revoir la ligne de dépense,plafonner son montant,ou justifier la reventillation HT/TVA.",(IFERROR(VALUE(TRIM(SUBSTITUTE(AX103,CHAR(160),""))),0))=0,"Attention : montant présenté entièrement écarté",(IFERROR(VALUE(TRIM(SUBSTITUTE(W103,CHAR(160),""))),0))=0,"",(IFERROR(VALUE(TRIM(SUBSTITUTE(AX103,CHAR(160),""))),0))=(IFERROR(VALUE(TRIM(SUBSTITUTE(W103,CHAR(160),""))),0)),"OK",(IFERROR(VALUE(TRIM(SUBSTITUTE(AX103,CHAR(160),""))),0))&lt;(IFERROR(VALUE(TRIM(SUBSTITUTE(W103,CHAR(160),""))),0)),"Attention : montant présenté partiellement écarté",TRUE,""))</f>
        <v/>
      </c>
      <c r="BB103" s="45" t="str">
        <f t="shared" si="74"/>
        <v/>
      </c>
      <c r="BC103" s="45" t="str">
        <f t="shared" si="75"/>
        <v/>
      </c>
      <c r="BD103" s="15" t="str">
        <f t="shared" si="76"/>
        <v/>
      </c>
    </row>
    <row r="104" spans="1:56" ht="15" customHeight="1">
      <c r="A104" s="64">
        <v>95</v>
      </c>
      <c r="B104" s="4"/>
      <c r="C104" s="8"/>
      <c r="D104" s="4"/>
      <c r="E104" s="4"/>
      <c r="F104" s="4"/>
      <c r="G104" s="4"/>
      <c r="H104" s="12"/>
      <c r="I104" s="4"/>
      <c r="J104" s="111"/>
      <c r="K104" s="117"/>
      <c r="L104" s="5"/>
      <c r="M104" s="36" t="str">
        <f t="shared" si="59"/>
        <v/>
      </c>
      <c r="N104" s="6"/>
      <c r="O104" s="5"/>
      <c r="P104" s="36" t="str">
        <f t="shared" si="60"/>
        <v/>
      </c>
      <c r="Q104" s="7"/>
      <c r="R104" s="5"/>
      <c r="S104" s="118" t="str">
        <f t="shared" si="61"/>
        <v/>
      </c>
      <c r="T104" s="127"/>
      <c r="U104" s="126" t="str" cm="1">
        <f t="array" ref="U104">IF((_xlfn.IFS(TRIM(SUBSTITUTE(T104,CHAR(160),""))="Devis 1",IFERROR(VALUE(TRIM(SUBSTITUTE(K104,CHAR(160),""))),0),TRIM(SUBSTITUTE(T104,CHAR(160),""))="Devis 2",IFERROR(VALUE(TRIM(SUBSTITUTE(N104,CHAR(160),""))),0),TRIM(SUBSTITUTE(T104,CHAR(160),""))="Devis 3",IFERROR(VALUE(TRIM(SUBSTITUTE(Q104,CHAR(160),""))),0),TRUE,0)*IFERROR(VALUE(TRIM(SUBSTITUTE(C104,CHAR(160),""))),0))=0,"",_xlfn.IFS(TRIM(SUBSTITUTE(T104,CHAR(160),""))="Devis 1",IFERROR(VALUE(TRIM(SUBSTITUTE(K104,CHAR(160),""))),0),TRIM(SUBSTITUTE(T104,CHAR(160),""))="Devis 2",IFERROR(VALUE(TRIM(SUBSTITUTE(N104,CHAR(160),""))),0),TRIM(SUBSTITUTE(T104,CHAR(160),""))="Devis 3",IFERROR(VALUE(TRIM(SUBSTITUTE(Q104,CHAR(160),""))),0),TRUE,0)*IFERROR(VALUE(TRIM(SUBSTITUTE(C104,CHAR(160),""))),0))</f>
        <v/>
      </c>
      <c r="V104" s="66" t="str" cm="1">
        <f t="array" ref="V104">IF(_xlfn.IFS(TRIM(SUBSTITUTE(T104,CHAR(160),""))="Devis 1",IFERROR(VALUE(TRIM(SUBSTITUTE(L104,CHAR(160),""))),0),TRIM(SUBSTITUTE(T104,CHAR(160),""))="Devis 2",IFERROR(VALUE(TRIM(SUBSTITUTE(O104,CHAR(160),""))),0),TRIM(SUBSTITUTE(T104,CHAR(160),""))="Devis 3",IFERROR(VALUE(TRIM(SUBSTITUTE(R104,CHAR(160),""))),0),TRUE,0)*IFERROR(VALUE(TRIM(SUBSTITUTE(C104,CHAR(160),""))),0)=0,IF(U104&lt;&gt;"",0,""),_xlfn.IFS(TRIM(SUBSTITUTE(T104,CHAR(160),""))="Devis 1",IFERROR(VALUE(TRIM(SUBSTITUTE(L104,CHAR(160),""))),0),TRIM(SUBSTITUTE(T104,CHAR(160),""))="Devis 2",IFERROR(VALUE(TRIM(SUBSTITUTE(O104,CHAR(160),""))),0),TRIM(SUBSTITUTE(T104,CHAR(160),""))="Devis 3",IFERROR(VALUE(TRIM(SUBSTITUTE(R104,CHAR(160),""))),0),TRUE,0)*IFERROR(VALUE(TRIM(SUBSTITUTE(C104,CHAR(160),""))),0))</f>
        <v/>
      </c>
      <c r="W104" s="129" t="str">
        <f t="shared" si="62"/>
        <v/>
      </c>
      <c r="X104" s="130"/>
      <c r="Y104" s="37" t="str">
        <f t="shared" si="77"/>
        <v/>
      </c>
      <c r="Z104" s="38" t="str">
        <f t="shared" si="87"/>
        <v/>
      </c>
      <c r="AA104" s="11" t="str">
        <f t="shared" si="78"/>
        <v/>
      </c>
      <c r="AB104" s="11" t="str">
        <f t="shared" si="79"/>
        <v/>
      </c>
      <c r="AC104" s="11" t="str">
        <f t="shared" si="80"/>
        <v/>
      </c>
      <c r="AD104" s="11" t="str">
        <f t="shared" si="81"/>
        <v/>
      </c>
      <c r="AE104" s="39" t="str">
        <f t="shared" si="82"/>
        <v/>
      </c>
      <c r="AF104" s="11" t="str">
        <f t="shared" si="83"/>
        <v/>
      </c>
      <c r="AG104" s="40" t="str">
        <f t="shared" si="84"/>
        <v/>
      </c>
      <c r="AH104" s="41" t="str">
        <f t="shared" si="85"/>
        <v/>
      </c>
      <c r="AI104" s="14" t="str">
        <f t="shared" si="86"/>
        <v/>
      </c>
      <c r="AJ104" s="36" t="str">
        <f t="shared" si="63"/>
        <v/>
      </c>
      <c r="AK104" s="42" t="str">
        <f t="shared" si="64"/>
        <v/>
      </c>
      <c r="AL104" s="14" t="str">
        <f t="shared" si="65"/>
        <v/>
      </c>
      <c r="AM104" s="36" t="str">
        <f t="shared" si="66"/>
        <v/>
      </c>
      <c r="AN104" s="43" t="str">
        <f t="shared" si="67"/>
        <v/>
      </c>
      <c r="AO104" s="14" t="str">
        <f t="shared" si="68"/>
        <v/>
      </c>
      <c r="AP104" s="44" t="str">
        <f t="shared" si="69"/>
        <v/>
      </c>
      <c r="AQ104" s="37" t="str">
        <f t="shared" si="70"/>
        <v/>
      </c>
      <c r="AR104" s="487"/>
      <c r="AS104" s="45" t="str">
        <f t="shared" si="71"/>
        <v/>
      </c>
      <c r="AT104" s="45" t="str">
        <f t="shared" si="72"/>
        <v/>
      </c>
      <c r="AU104" s="45" t="str">
        <f t="shared" si="73"/>
        <v/>
      </c>
      <c r="AV104" s="67" t="str" cm="1">
        <f t="array" ref="AV104">IF($Z104="","",IF((IFERROR(_xlfn.IFS($AQ104="Devis 1",(IFERROR(VALUE(TRIM(SUBSTITUTE(AH104,CHAR(160),""))),0)),$AQ104="Devis 2",(IFERROR(VALUE(TRIM(SUBSTITUTE(AK104,CHAR(160),""))),0)),$AQ104="Devis 3",(IFERROR(VALUE(TRIM(SUBSTITUTE(AN104,CHAR(160),""))),0))),0))*(IFERROR(VALUE(TRIM(SUBSTITUTE($Z104,CHAR(160),""))),0))=0,"",(IFERROR(_xlfn.IFS($AQ104="Devis 1",(IFERROR(VALUE(TRIM(SUBSTITUTE(AH104,CHAR(160),""))),0)),$AQ104="Devis 2",(IFERROR(VALUE(TRIM(SUBSTITUTE(AK104,CHAR(160),""))),0)),$AQ104="Devis 3",(IFERROR(VALUE(TRIM(SUBSTITUTE(AN104,CHAR(160),""))),0))),0))*(IFERROR(VALUE(TRIM(SUBSTITUTE($Z104,CHAR(160),""))),0))))</f>
        <v/>
      </c>
      <c r="AW104" s="67" t="str" cm="1">
        <f t="array" ref="AW104">IF($Z104="","",IF((IFERROR(_xlfn.IFS(TRIM(SUBSTITUTE($AQ104,CHAR(160),""))="Devis 1", IFERROR(VALUE(TRIM(SUBSTITUTE(AI104,CHAR(160),""))),0),TRIM(SUBSTITUTE($AQ104,CHAR(160),""))="Devis 2", IFERROR(VALUE(TRIM(SUBSTITUTE(AL104,CHAR(160),""))),0),TRIM(SUBSTITUTE($AQ104,CHAR(160),""))="Devis 3", IFERROR(VALUE(TRIM(SUBSTITUTE(AO104,CHAR(160),""))),0)),0) * IFERROR(VALUE(TRIM(SUBSTITUTE($Z104,CHAR(160),""))),0)) = 0,IF(AV104&lt;&gt;"",0,""),(IFERROR(_xlfn.IFS(TRIM(SUBSTITUTE($AQ104,CHAR(160),""))="Devis 1", IFERROR(VALUE(TRIM(SUBSTITUTE(AI104,CHAR(160),""))),0),TRIM(SUBSTITUTE($AQ104,CHAR(160),""))="Devis 2", IFERROR(VALUE(TRIM(SUBSTITUTE(AL104,CHAR(160),""))),0),TRIM(SUBSTITUTE($AQ104,CHAR(160),""))="Devis 3", IFERROR(VALUE(TRIM(SUBSTITUTE(AO104,CHAR(160),""))),0)),0) * IFERROR(VALUE(TRIM(SUBSTITUTE($Z104,CHAR(160),""))),0))))</f>
        <v/>
      </c>
      <c r="AX104" s="67" t="str" cm="1">
        <f t="array" ref="AX104">IF($Z104="","",IF(IFERROR(_xlfn.IFS($AQ104="Devis 1",IFERROR(VALUE(TRIM(SUBSTITUTE(AJ104,CHAR(160),""))),0),$AQ104="Devis 2",IFERROR(VALUE(TRIM(SUBSTITUTE(AM104,CHAR(160),""))),0),$AQ104="Devis 3",IFERROR(VALUE(TRIM(SUBSTITUTE(AP104,CHAR(160),""))),0)),0)*IFERROR(VALUE(TRIM(SUBSTITUTE($Z104,CHAR(160),""))),0)=0,"",IFERROR(_xlfn.IFS($AQ104="Devis 1",IFERROR(VALUE(TRIM(SUBSTITUTE(AJ104,CHAR(160),""))),0),$AQ104="Devis 2",IFERROR(VALUE(TRIM(SUBSTITUTE(AM104,CHAR(160),""))),0),$AQ104="Devis 3",IFERROR(VALUE(TRIM(SUBSTITUTE(AP104,CHAR(160),""))),0)),0)*IFERROR(VALUE(TRIM(SUBSTITUTE($Z104,CHAR(160),""))),0)))</f>
        <v/>
      </c>
      <c r="AY104" s="488"/>
      <c r="AZ104" s="10" t="str" cm="1">
        <f t="array" ref="AZ104">IF(OR(AX104="",AU104="",AV104="",AS104="",AW104="",AT104=""),"",_xlfn.IFS((IFERROR(VALUE(TRIM(SUBSTITUTE(AX104,CHAR(160),""))),0))&gt;(IFERROR(VALUE(TRIM(SUBSTITUTE(AU104,CHAR(160),""))),0)),"KO : Le montant retenu TTC est supérieur au montant raisonnable TTC. Merci de revoir la ligne de dépense ou plafonner son montant.",(IFERROR(VALUE(TRIM(SUBSTITUTE(AV104,CHAR(160),""))),0))&gt;(IFERROR(VALUE(TRIM(SUBSTITUTE(AS104,CHAR(160),""))),0)),"Attention : Le montant retenu HT est supérieur au montant HT raisonnable. Merci de revoir la ligne de dépense, plafonner son montant, ou justifier la reventillation HT / TVA.",(IFERROR(VALUE(TRIM(SUBSTITUTE(AW104,CHAR(160),""))),0))&gt;(IFERROR(VALUE(TRIM(SUBSTITUTE(AT104,CHAR(160),""))),0)),"Attention : Le montant TVA retenu est supérieur au montant TVA raisonnable. Merci de revoir la ligne de dépense, plafonner son montant, ou justifier la reventillation HT / TVA.",(IFERROR(VALUE(TRIM(SUBSTITUTE(AX104,CHAR(160),""))),0))=0,"",(IFERROR(VALUE(TRIM(SUBSTITUTE(AU104,CHAR(160),""))),0))=(IFERROR(VALUE(TRIM(SUBSTITUTE(AX104,CHAR(160),""))),0)),"OK",(IFERROR(VALUE(TRIM(SUBSTITUTE(AU104,CHAR(160),""))),0))&gt;(IFERROR(VALUE(TRIM(SUBSTITUTE(AX104,CHAR(160),""))),0))," OK : Montant instruit inférieur au montant raisonnable.",TRUE,""))</f>
        <v/>
      </c>
      <c r="BA104" s="160" t="str" cm="1">
        <f t="array" ref="BA104">IF(OR(AX104="",W104="",AV104="",U104="",AW104="",V104=""),"",_xlfn.IFS((IFERROR(VALUE(TRIM(SUBSTITUTE(AX104,CHAR(160),""))),0))&gt;(IFERROR(VALUE(TRIM(SUBSTITUTE(W104,CHAR(160),""))),0)),"KO : Le montant retenu TTC est supérieur au montant présenté TTC. Merci de revoir la ligne de dépense ou plafonner son montant.",(IFERROR(VALUE(TRIM(SUBSTITUTE(AV104,CHAR(160),""))),0))&gt;(IFERROR(VALUE(TRIM(SUBSTITUTE(U104,CHAR(160),""))),0)),"Attention : Le montant retenu HT est supérieur au montant HT présenté. Merci de revoir la ligne de dépense,plafonner son montant,ou justifier la reventillation HT/TVA.",(IFERROR(VALUE(TRIM(SUBSTITUTE(AW104,CHAR(160),""))),0))&gt;(IFERROR(VALUE(TRIM(SUBSTITUTE(V104,CHAR(160),""))),0)),"Attention : Le montant TVA retenu est supérieur au montant TVA présenté. Merci de revoir la ligne de dépense,plafonner son montant,ou justifier la reventillation HT/TVA.",(IFERROR(VALUE(TRIM(SUBSTITUTE(AX104,CHAR(160),""))),0))=0,"Attention : montant présenté entièrement écarté",(IFERROR(VALUE(TRIM(SUBSTITUTE(W104,CHAR(160),""))),0))=0,"",(IFERROR(VALUE(TRIM(SUBSTITUTE(AX104,CHAR(160),""))),0))=(IFERROR(VALUE(TRIM(SUBSTITUTE(W104,CHAR(160),""))),0)),"OK",(IFERROR(VALUE(TRIM(SUBSTITUTE(AX104,CHAR(160),""))),0))&lt;(IFERROR(VALUE(TRIM(SUBSTITUTE(W104,CHAR(160),""))),0)),"Attention : montant présenté partiellement écarté",TRUE,""))</f>
        <v/>
      </c>
      <c r="BB104" s="45" t="str">
        <f t="shared" si="74"/>
        <v/>
      </c>
      <c r="BC104" s="45" t="str">
        <f t="shared" si="75"/>
        <v/>
      </c>
      <c r="BD104" s="15" t="str">
        <f t="shared" si="76"/>
        <v/>
      </c>
    </row>
    <row r="105" spans="1:56" ht="15" customHeight="1">
      <c r="A105" s="64">
        <v>96</v>
      </c>
      <c r="B105" s="4"/>
      <c r="C105" s="8"/>
      <c r="D105" s="4"/>
      <c r="E105" s="4"/>
      <c r="F105" s="4"/>
      <c r="G105" s="4"/>
      <c r="H105" s="12"/>
      <c r="I105" s="4"/>
      <c r="J105" s="111"/>
      <c r="K105" s="117"/>
      <c r="L105" s="5"/>
      <c r="M105" s="36" t="str">
        <f t="shared" ref="M105:M109" si="88">IF(OR(K105="", L105=""), "", IFERROR(VALUE(TRIM(SUBSTITUTE(K105,CHAR(160),""))),0) + IFERROR(VALUE(TRIM(SUBSTITUTE(L105,CHAR(160),""))),0))</f>
        <v/>
      </c>
      <c r="N105" s="6"/>
      <c r="O105" s="5"/>
      <c r="P105" s="36" t="str">
        <f t="shared" ref="P105:P109" si="89">IF(OR(N105="", O105=""), "", IFERROR(VALUE(TRIM(SUBSTITUTE(N105,CHAR(160),""))),0) + IFERROR(VALUE(TRIM(SUBSTITUTE(O105,CHAR(160),""))),0))</f>
        <v/>
      </c>
      <c r="Q105" s="7"/>
      <c r="R105" s="5"/>
      <c r="S105" s="118" t="str">
        <f t="shared" ref="S105:S109" si="90">IF(OR(Q105="", R105=""), "", IFERROR(VALUE(TRIM(SUBSTITUTE(Q105,CHAR(160),""))),0) + IFERROR(VALUE(TRIM(SUBSTITUTE(R105,CHAR(160),""))),0))</f>
        <v/>
      </c>
      <c r="T105" s="127"/>
      <c r="U105" s="126" t="str" cm="1">
        <f t="array" ref="U105">IF((_xlfn.IFS(TRIM(SUBSTITUTE(T105,CHAR(160),""))="Devis 1",IFERROR(VALUE(TRIM(SUBSTITUTE(K105,CHAR(160),""))),0),TRIM(SUBSTITUTE(T105,CHAR(160),""))="Devis 2",IFERROR(VALUE(TRIM(SUBSTITUTE(N105,CHAR(160),""))),0),TRIM(SUBSTITUTE(T105,CHAR(160),""))="Devis 3",IFERROR(VALUE(TRIM(SUBSTITUTE(Q105,CHAR(160),""))),0),TRUE,0)*IFERROR(VALUE(TRIM(SUBSTITUTE(C105,CHAR(160),""))),0))=0,"",_xlfn.IFS(TRIM(SUBSTITUTE(T105,CHAR(160),""))="Devis 1",IFERROR(VALUE(TRIM(SUBSTITUTE(K105,CHAR(160),""))),0),TRIM(SUBSTITUTE(T105,CHAR(160),""))="Devis 2",IFERROR(VALUE(TRIM(SUBSTITUTE(N105,CHAR(160),""))),0),TRIM(SUBSTITUTE(T105,CHAR(160),""))="Devis 3",IFERROR(VALUE(TRIM(SUBSTITUTE(Q105,CHAR(160),""))),0),TRUE,0)*IFERROR(VALUE(TRIM(SUBSTITUTE(C105,CHAR(160),""))),0))</f>
        <v/>
      </c>
      <c r="V105" s="66" t="str" cm="1">
        <f t="array" ref="V105">IF(_xlfn.IFS(TRIM(SUBSTITUTE(T105,CHAR(160),""))="Devis 1",IFERROR(VALUE(TRIM(SUBSTITUTE(L105,CHAR(160),""))),0),TRIM(SUBSTITUTE(T105,CHAR(160),""))="Devis 2",IFERROR(VALUE(TRIM(SUBSTITUTE(O105,CHAR(160),""))),0),TRIM(SUBSTITUTE(T105,CHAR(160),""))="Devis 3",IFERROR(VALUE(TRIM(SUBSTITUTE(R105,CHAR(160),""))),0),TRUE,0)*IFERROR(VALUE(TRIM(SUBSTITUTE(C105,CHAR(160),""))),0)=0,IF(U105&lt;&gt;"",0,""),_xlfn.IFS(TRIM(SUBSTITUTE(T105,CHAR(160),""))="Devis 1",IFERROR(VALUE(TRIM(SUBSTITUTE(L105,CHAR(160),""))),0),TRIM(SUBSTITUTE(T105,CHAR(160),""))="Devis 2",IFERROR(VALUE(TRIM(SUBSTITUTE(O105,CHAR(160),""))),0),TRIM(SUBSTITUTE(T105,CHAR(160),""))="Devis 3",IFERROR(VALUE(TRIM(SUBSTITUTE(R105,CHAR(160),""))),0),TRUE,0)*IFERROR(VALUE(TRIM(SUBSTITUTE(C105,CHAR(160),""))),0))</f>
        <v/>
      </c>
      <c r="W105" s="129" t="str">
        <f t="shared" ref="W105:W109" si="91">IF(OR(U105="", V105=""), "", IFERROR(VALUE(TRIM(SUBSTITUTE(U105,CHAR(160),""))),0) + IFERROR(VALUE(TRIM(SUBSTITUTE(V105,CHAR(160),""))),0))</f>
        <v/>
      </c>
      <c r="X105" s="130"/>
      <c r="Y105" s="37" t="str">
        <f t="shared" si="77"/>
        <v/>
      </c>
      <c r="Z105" s="38" t="str">
        <f t="shared" si="87"/>
        <v/>
      </c>
      <c r="AA105" s="11" t="str">
        <f t="shared" si="78"/>
        <v/>
      </c>
      <c r="AB105" s="11" t="str">
        <f t="shared" si="79"/>
        <v/>
      </c>
      <c r="AC105" s="11" t="str">
        <f t="shared" si="80"/>
        <v/>
      </c>
      <c r="AD105" s="11" t="str">
        <f t="shared" si="81"/>
        <v/>
      </c>
      <c r="AE105" s="39" t="str">
        <f t="shared" si="82"/>
        <v/>
      </c>
      <c r="AF105" s="11" t="str">
        <f t="shared" si="83"/>
        <v/>
      </c>
      <c r="AG105" s="40" t="str">
        <f t="shared" si="84"/>
        <v/>
      </c>
      <c r="AH105" s="41" t="str">
        <f t="shared" si="85"/>
        <v/>
      </c>
      <c r="AI105" s="14" t="str">
        <f t="shared" si="86"/>
        <v/>
      </c>
      <c r="AJ105" s="36" t="str">
        <f t="shared" ref="AJ105:AJ109" si="92">IF(OR(AH105="", AI105=""), "", IFERROR(VALUE(TRIM(SUBSTITUTE(AH105,CHAR(160),""))),0) + IFERROR(VALUE(TRIM(SUBSTITUTE(AI105,CHAR(160),""))),0))</f>
        <v/>
      </c>
      <c r="AK105" s="42" t="str">
        <f t="shared" si="64"/>
        <v/>
      </c>
      <c r="AL105" s="14" t="str">
        <f t="shared" si="65"/>
        <v/>
      </c>
      <c r="AM105" s="36" t="str">
        <f t="shared" ref="AM105:AM109" si="93">IF(OR(AK105="",AL105=""),"",IFERROR(VALUE(TRIM(SUBSTITUTE(AK105,CHAR(160),""))),0)+IFERROR(VALUE(TRIM(SUBSTITUTE(AL105,CHAR(160),""))),0))</f>
        <v/>
      </c>
      <c r="AN105" s="43" t="str">
        <f t="shared" si="67"/>
        <v/>
      </c>
      <c r="AO105" s="14" t="str">
        <f t="shared" si="68"/>
        <v/>
      </c>
      <c r="AP105" s="44" t="str">
        <f t="shared" ref="AP105:AP109" si="94">IF(OR(AN105="",AO105=""),"",IFERROR(VALUE(TRIM(SUBSTITUTE(AN105,CHAR(160),""))),0)+IFERROR(VALUE(TRIM(SUBSTITUTE(AO105,CHAR(160),""))),0))</f>
        <v/>
      </c>
      <c r="AQ105" s="37" t="str">
        <f t="shared" si="70"/>
        <v/>
      </c>
      <c r="AR105" s="487"/>
      <c r="AS105" s="45" t="str">
        <f t="shared" si="71"/>
        <v/>
      </c>
      <c r="AT105" s="45" t="str">
        <f t="shared" ref="AT105:AT109" si="95">IF(AS105="","",IF( AND(IFERROR(VALUE(TRIM(SUBSTITUTE(AI105,CHAR(160),""))),0)=0,IFERROR(VALUE(TRIM(SUBSTITUTE(AL105,CHAR(160),""))),0)=0,IFERROR(VALUE(TRIM(SUBSTITUTE(AO105,CHAR(160),""))),0)=0),0,1.15*MIN(IF(IFERROR(VALUE(TRIM(SUBSTITUTE(AI105,CHAR(160),""))),0)=0, 1E+30, IFERROR(VALUE(TRIM(SUBSTITUTE(AI105,CHAR(160),""))),0)),IF(IFERROR(VALUE(TRIM(SUBSTITUTE(AL105,CHAR(160),""))),0)=0, 1E+30, IFERROR(VALUE(TRIM(SUBSTITUTE(AL105,CHAR(160),""))),0)),IF(IFERROR(VALUE(TRIM(SUBSTITUTE(AO105,CHAR(160),""))),0)=0, 1E+30, IFERROR(VALUE(TRIM(SUBSTITUTE(AO105,CHAR(160),""))),0))) *IFERROR(VALUE(TRIM(SUBSTITUTE(Z105,CHAR(160),""))),0)))</f>
        <v/>
      </c>
      <c r="AU105" s="45" t="str">
        <f t="shared" ref="AU105:AU109" si="96">IF(AS105="","",AS105+AT105)</f>
        <v/>
      </c>
      <c r="AV105" s="67" t="str" cm="1">
        <f t="array" ref="AV105">IF($Z105="","",IF((IFERROR(_xlfn.IFS($AQ105="Devis 1",(IFERROR(VALUE(TRIM(SUBSTITUTE(AH105,CHAR(160),""))),0)),$AQ105="Devis 2",(IFERROR(VALUE(TRIM(SUBSTITUTE(AK105,CHAR(160),""))),0)),$AQ105="Devis 3",(IFERROR(VALUE(TRIM(SUBSTITUTE(AN105,CHAR(160),""))),0))),0))*(IFERROR(VALUE(TRIM(SUBSTITUTE($Z105,CHAR(160),""))),0))=0,"",(IFERROR(_xlfn.IFS($AQ105="Devis 1",(IFERROR(VALUE(TRIM(SUBSTITUTE(AH105,CHAR(160),""))),0)),$AQ105="Devis 2",(IFERROR(VALUE(TRIM(SUBSTITUTE(AK105,CHAR(160),""))),0)),$AQ105="Devis 3",(IFERROR(VALUE(TRIM(SUBSTITUTE(AN105,CHAR(160),""))),0))),0))*(IFERROR(VALUE(TRIM(SUBSTITUTE($Z105,CHAR(160),""))),0))))</f>
        <v/>
      </c>
      <c r="AW105" s="67" t="str" cm="1">
        <f t="array" ref="AW105">IF($Z105="","",IF((IFERROR(_xlfn.IFS(TRIM(SUBSTITUTE($AQ105,CHAR(160),""))="Devis 1", IFERROR(VALUE(TRIM(SUBSTITUTE(AI105,CHAR(160),""))),0),TRIM(SUBSTITUTE($AQ105,CHAR(160),""))="Devis 2", IFERROR(VALUE(TRIM(SUBSTITUTE(AL105,CHAR(160),""))),0),TRIM(SUBSTITUTE($AQ105,CHAR(160),""))="Devis 3", IFERROR(VALUE(TRIM(SUBSTITUTE(AO105,CHAR(160),""))),0)),0) * IFERROR(VALUE(TRIM(SUBSTITUTE($Z105,CHAR(160),""))),0)) = 0,IF(AV105&lt;&gt;"",0,""),(IFERROR(_xlfn.IFS(TRIM(SUBSTITUTE($AQ105,CHAR(160),""))="Devis 1", IFERROR(VALUE(TRIM(SUBSTITUTE(AI105,CHAR(160),""))),0),TRIM(SUBSTITUTE($AQ105,CHAR(160),""))="Devis 2", IFERROR(VALUE(TRIM(SUBSTITUTE(AL105,CHAR(160),""))),0),TRIM(SUBSTITUTE($AQ105,CHAR(160),""))="Devis 3", IFERROR(VALUE(TRIM(SUBSTITUTE(AO105,CHAR(160),""))),0)),0) * IFERROR(VALUE(TRIM(SUBSTITUTE($Z105,CHAR(160),""))),0))))</f>
        <v/>
      </c>
      <c r="AX105" s="67" t="str" cm="1">
        <f t="array" ref="AX105">IF($Z105="","",IF(IFERROR(_xlfn.IFS($AQ105="Devis 1",IFERROR(VALUE(TRIM(SUBSTITUTE(AJ105,CHAR(160),""))),0),$AQ105="Devis 2",IFERROR(VALUE(TRIM(SUBSTITUTE(AM105,CHAR(160),""))),0),$AQ105="Devis 3",IFERROR(VALUE(TRIM(SUBSTITUTE(AP105,CHAR(160),""))),0)),0)*IFERROR(VALUE(TRIM(SUBSTITUTE($Z105,CHAR(160),""))),0)=0,"",IFERROR(_xlfn.IFS($AQ105="Devis 1",IFERROR(VALUE(TRIM(SUBSTITUTE(AJ105,CHAR(160),""))),0),$AQ105="Devis 2",IFERROR(VALUE(TRIM(SUBSTITUTE(AM105,CHAR(160),""))),0),$AQ105="Devis 3",IFERROR(VALUE(TRIM(SUBSTITUTE(AP105,CHAR(160),""))),0)),0)*IFERROR(VALUE(TRIM(SUBSTITUTE($Z105,CHAR(160),""))),0)))</f>
        <v/>
      </c>
      <c r="AY105" s="488"/>
      <c r="AZ105" s="10" t="str" cm="1">
        <f t="array" ref="AZ105">IF(OR(AX105="",AU105="",AV105="",AS105="",AW105="",AT105=""),"",_xlfn.IFS((IFERROR(VALUE(TRIM(SUBSTITUTE(AX105,CHAR(160),""))),0))&gt;(IFERROR(VALUE(TRIM(SUBSTITUTE(AU105,CHAR(160),""))),0)),"KO : Le montant retenu TTC est supérieur au montant raisonnable TTC. Merci de revoir la ligne de dépense ou plafonner son montant.",(IFERROR(VALUE(TRIM(SUBSTITUTE(AV105,CHAR(160),""))),0))&gt;(IFERROR(VALUE(TRIM(SUBSTITUTE(AS105,CHAR(160),""))),0)),"Attention : Le montant retenu HT est supérieur au montant HT raisonnable. Merci de revoir la ligne de dépense, plafonner son montant, ou justifier la reventillation HT / TVA.",(IFERROR(VALUE(TRIM(SUBSTITUTE(AW105,CHAR(160),""))),0))&gt;(IFERROR(VALUE(TRIM(SUBSTITUTE(AT105,CHAR(160),""))),0)),"Attention : Le montant TVA retenu est supérieur au montant TVA raisonnable. Merci de revoir la ligne de dépense, plafonner son montant, ou justifier la reventillation HT / TVA.",(IFERROR(VALUE(TRIM(SUBSTITUTE(AX105,CHAR(160),""))),0))=0,"",(IFERROR(VALUE(TRIM(SUBSTITUTE(AU105,CHAR(160),""))),0))=(IFERROR(VALUE(TRIM(SUBSTITUTE(AX105,CHAR(160),""))),0)),"OK",(IFERROR(VALUE(TRIM(SUBSTITUTE(AU105,CHAR(160),""))),0))&gt;(IFERROR(VALUE(TRIM(SUBSTITUTE(AX105,CHAR(160),""))),0))," OK : Montant instruit inférieur au montant raisonnable.",TRUE,""))</f>
        <v/>
      </c>
      <c r="BA105" s="160" t="str" cm="1">
        <f t="array" ref="BA105">IF(OR(AX105="",W105="",AV105="",U105="",AW105="",V105=""),"",_xlfn.IFS((IFERROR(VALUE(TRIM(SUBSTITUTE(AX105,CHAR(160),""))),0))&gt;(IFERROR(VALUE(TRIM(SUBSTITUTE(W105,CHAR(160),""))),0)),"KO : Le montant retenu TTC est supérieur au montant présenté TTC. Merci de revoir la ligne de dépense ou plafonner son montant.",(IFERROR(VALUE(TRIM(SUBSTITUTE(AV105,CHAR(160),""))),0))&gt;(IFERROR(VALUE(TRIM(SUBSTITUTE(U105,CHAR(160),""))),0)),"Attention : Le montant retenu HT est supérieur au montant HT présenté. Merci de revoir la ligne de dépense,plafonner son montant,ou justifier la reventillation HT/TVA.",(IFERROR(VALUE(TRIM(SUBSTITUTE(AW105,CHAR(160),""))),0))&gt;(IFERROR(VALUE(TRIM(SUBSTITUTE(V105,CHAR(160),""))),0)),"Attention : Le montant TVA retenu est supérieur au montant TVA présenté. Merci de revoir la ligne de dépense,plafonner son montant,ou justifier la reventillation HT/TVA.",(IFERROR(VALUE(TRIM(SUBSTITUTE(AX105,CHAR(160),""))),0))=0,"Attention : montant présenté entièrement écarté",(IFERROR(VALUE(TRIM(SUBSTITUTE(W105,CHAR(160),""))),0))=0,"",(IFERROR(VALUE(TRIM(SUBSTITUTE(AX105,CHAR(160),""))),0))=(IFERROR(VALUE(TRIM(SUBSTITUTE(W105,CHAR(160),""))),0)),"OK",(IFERROR(VALUE(TRIM(SUBSTITUTE(AX105,CHAR(160),""))),0))&lt;(IFERROR(VALUE(TRIM(SUBSTITUTE(W105,CHAR(160),""))),0)),"Attention : montant présenté partiellement écarté",TRUE,""))</f>
        <v/>
      </c>
      <c r="BB105" s="45" t="str">
        <f t="shared" si="74"/>
        <v/>
      </c>
      <c r="BC105" s="45" t="str">
        <f t="shared" si="75"/>
        <v/>
      </c>
      <c r="BD105" s="15" t="str">
        <f t="shared" si="76"/>
        <v/>
      </c>
    </row>
    <row r="106" spans="1:56" ht="15" customHeight="1">
      <c r="A106" s="64">
        <v>97</v>
      </c>
      <c r="B106" s="4"/>
      <c r="C106" s="8"/>
      <c r="D106" s="4"/>
      <c r="E106" s="4"/>
      <c r="F106" s="4"/>
      <c r="G106" s="4"/>
      <c r="H106" s="12"/>
      <c r="I106" s="4"/>
      <c r="J106" s="111"/>
      <c r="K106" s="117"/>
      <c r="L106" s="5"/>
      <c r="M106" s="36" t="str">
        <f t="shared" si="88"/>
        <v/>
      </c>
      <c r="N106" s="6"/>
      <c r="O106" s="5"/>
      <c r="P106" s="36" t="str">
        <f t="shared" si="89"/>
        <v/>
      </c>
      <c r="Q106" s="7"/>
      <c r="R106" s="5"/>
      <c r="S106" s="118" t="str">
        <f t="shared" si="90"/>
        <v/>
      </c>
      <c r="T106" s="127"/>
      <c r="U106" s="126" t="str" cm="1">
        <f t="array" ref="U106">IF((_xlfn.IFS(TRIM(SUBSTITUTE(T106,CHAR(160),""))="Devis 1",IFERROR(VALUE(TRIM(SUBSTITUTE(K106,CHAR(160),""))),0),TRIM(SUBSTITUTE(T106,CHAR(160),""))="Devis 2",IFERROR(VALUE(TRIM(SUBSTITUTE(N106,CHAR(160),""))),0),TRIM(SUBSTITUTE(T106,CHAR(160),""))="Devis 3",IFERROR(VALUE(TRIM(SUBSTITUTE(Q106,CHAR(160),""))),0),TRUE,0)*IFERROR(VALUE(TRIM(SUBSTITUTE(C106,CHAR(160),""))),0))=0,"",_xlfn.IFS(TRIM(SUBSTITUTE(T106,CHAR(160),""))="Devis 1",IFERROR(VALUE(TRIM(SUBSTITUTE(K106,CHAR(160),""))),0),TRIM(SUBSTITUTE(T106,CHAR(160),""))="Devis 2",IFERROR(VALUE(TRIM(SUBSTITUTE(N106,CHAR(160),""))),0),TRIM(SUBSTITUTE(T106,CHAR(160),""))="Devis 3",IFERROR(VALUE(TRIM(SUBSTITUTE(Q106,CHAR(160),""))),0),TRUE,0)*IFERROR(VALUE(TRIM(SUBSTITUTE(C106,CHAR(160),""))),0))</f>
        <v/>
      </c>
      <c r="V106" s="66" t="str" cm="1">
        <f t="array" ref="V106">IF(_xlfn.IFS(TRIM(SUBSTITUTE(T106,CHAR(160),""))="Devis 1",IFERROR(VALUE(TRIM(SUBSTITUTE(L106,CHAR(160),""))),0),TRIM(SUBSTITUTE(T106,CHAR(160),""))="Devis 2",IFERROR(VALUE(TRIM(SUBSTITUTE(O106,CHAR(160),""))),0),TRIM(SUBSTITUTE(T106,CHAR(160),""))="Devis 3",IFERROR(VALUE(TRIM(SUBSTITUTE(R106,CHAR(160),""))),0),TRUE,0)*IFERROR(VALUE(TRIM(SUBSTITUTE(C106,CHAR(160),""))),0)=0,IF(U106&lt;&gt;"",0,""),_xlfn.IFS(TRIM(SUBSTITUTE(T106,CHAR(160),""))="Devis 1",IFERROR(VALUE(TRIM(SUBSTITUTE(L106,CHAR(160),""))),0),TRIM(SUBSTITUTE(T106,CHAR(160),""))="Devis 2",IFERROR(VALUE(TRIM(SUBSTITUTE(O106,CHAR(160),""))),0),TRIM(SUBSTITUTE(T106,CHAR(160),""))="Devis 3",IFERROR(VALUE(TRIM(SUBSTITUTE(R106,CHAR(160),""))),0),TRUE,0)*IFERROR(VALUE(TRIM(SUBSTITUTE(C106,CHAR(160),""))),0))</f>
        <v/>
      </c>
      <c r="W106" s="129" t="str">
        <f t="shared" si="91"/>
        <v/>
      </c>
      <c r="X106" s="130"/>
      <c r="Y106" s="37" t="str">
        <f t="shared" si="77"/>
        <v/>
      </c>
      <c r="Z106" s="38" t="str">
        <f t="shared" si="87"/>
        <v/>
      </c>
      <c r="AA106" s="11" t="str">
        <f t="shared" si="78"/>
        <v/>
      </c>
      <c r="AB106" s="11" t="str">
        <f t="shared" si="79"/>
        <v/>
      </c>
      <c r="AC106" s="11" t="str">
        <f t="shared" si="80"/>
        <v/>
      </c>
      <c r="AD106" s="11" t="str">
        <f t="shared" si="81"/>
        <v/>
      </c>
      <c r="AE106" s="39" t="str">
        <f t="shared" si="82"/>
        <v/>
      </c>
      <c r="AF106" s="11" t="str">
        <f t="shared" si="83"/>
        <v/>
      </c>
      <c r="AG106" s="40" t="str">
        <f t="shared" si="84"/>
        <v/>
      </c>
      <c r="AH106" s="41" t="str">
        <f t="shared" si="85"/>
        <v/>
      </c>
      <c r="AI106" s="14" t="str">
        <f t="shared" si="86"/>
        <v/>
      </c>
      <c r="AJ106" s="36" t="str">
        <f t="shared" si="92"/>
        <v/>
      </c>
      <c r="AK106" s="42" t="str">
        <f t="shared" si="64"/>
        <v/>
      </c>
      <c r="AL106" s="14" t="str">
        <f t="shared" si="65"/>
        <v/>
      </c>
      <c r="AM106" s="36" t="str">
        <f t="shared" si="93"/>
        <v/>
      </c>
      <c r="AN106" s="43" t="str">
        <f t="shared" si="67"/>
        <v/>
      </c>
      <c r="AO106" s="14" t="str">
        <f t="shared" si="68"/>
        <v/>
      </c>
      <c r="AP106" s="44" t="str">
        <f t="shared" si="94"/>
        <v/>
      </c>
      <c r="AQ106" s="37" t="str">
        <f t="shared" si="70"/>
        <v/>
      </c>
      <c r="AR106" s="487"/>
      <c r="AS106" s="45" t="str">
        <f t="shared" si="71"/>
        <v/>
      </c>
      <c r="AT106" s="45" t="str">
        <f t="shared" si="95"/>
        <v/>
      </c>
      <c r="AU106" s="45" t="str">
        <f t="shared" si="96"/>
        <v/>
      </c>
      <c r="AV106" s="67" t="str" cm="1">
        <f t="array" ref="AV106">IF($Z106="","",IF((IFERROR(_xlfn.IFS($AQ106="Devis 1",(IFERROR(VALUE(TRIM(SUBSTITUTE(AH106,CHAR(160),""))),0)),$AQ106="Devis 2",(IFERROR(VALUE(TRIM(SUBSTITUTE(AK106,CHAR(160),""))),0)),$AQ106="Devis 3",(IFERROR(VALUE(TRIM(SUBSTITUTE(AN106,CHAR(160),""))),0))),0))*(IFERROR(VALUE(TRIM(SUBSTITUTE($Z106,CHAR(160),""))),0))=0,"",(IFERROR(_xlfn.IFS($AQ106="Devis 1",(IFERROR(VALUE(TRIM(SUBSTITUTE(AH106,CHAR(160),""))),0)),$AQ106="Devis 2",(IFERROR(VALUE(TRIM(SUBSTITUTE(AK106,CHAR(160),""))),0)),$AQ106="Devis 3",(IFERROR(VALUE(TRIM(SUBSTITUTE(AN106,CHAR(160),""))),0))),0))*(IFERROR(VALUE(TRIM(SUBSTITUTE($Z106,CHAR(160),""))),0))))</f>
        <v/>
      </c>
      <c r="AW106" s="67" t="str" cm="1">
        <f t="array" ref="AW106">IF($Z106="","",IF((IFERROR(_xlfn.IFS(TRIM(SUBSTITUTE($AQ106,CHAR(160),""))="Devis 1", IFERROR(VALUE(TRIM(SUBSTITUTE(AI106,CHAR(160),""))),0),TRIM(SUBSTITUTE($AQ106,CHAR(160),""))="Devis 2", IFERROR(VALUE(TRIM(SUBSTITUTE(AL106,CHAR(160),""))),0),TRIM(SUBSTITUTE($AQ106,CHAR(160),""))="Devis 3", IFERROR(VALUE(TRIM(SUBSTITUTE(AO106,CHAR(160),""))),0)),0) * IFERROR(VALUE(TRIM(SUBSTITUTE($Z106,CHAR(160),""))),0)) = 0,IF(AV106&lt;&gt;"",0,""),(IFERROR(_xlfn.IFS(TRIM(SUBSTITUTE($AQ106,CHAR(160),""))="Devis 1", IFERROR(VALUE(TRIM(SUBSTITUTE(AI106,CHAR(160),""))),0),TRIM(SUBSTITUTE($AQ106,CHAR(160),""))="Devis 2", IFERROR(VALUE(TRIM(SUBSTITUTE(AL106,CHAR(160),""))),0),TRIM(SUBSTITUTE($AQ106,CHAR(160),""))="Devis 3", IFERROR(VALUE(TRIM(SUBSTITUTE(AO106,CHAR(160),""))),0)),0) * IFERROR(VALUE(TRIM(SUBSTITUTE($Z106,CHAR(160),""))),0))))</f>
        <v/>
      </c>
      <c r="AX106" s="67" t="str" cm="1">
        <f t="array" ref="AX106">IF($Z106="","",IF(IFERROR(_xlfn.IFS($AQ106="Devis 1",IFERROR(VALUE(TRIM(SUBSTITUTE(AJ106,CHAR(160),""))),0),$AQ106="Devis 2",IFERROR(VALUE(TRIM(SUBSTITUTE(AM106,CHAR(160),""))),0),$AQ106="Devis 3",IFERROR(VALUE(TRIM(SUBSTITUTE(AP106,CHAR(160),""))),0)),0)*IFERROR(VALUE(TRIM(SUBSTITUTE($Z106,CHAR(160),""))),0)=0,"",IFERROR(_xlfn.IFS($AQ106="Devis 1",IFERROR(VALUE(TRIM(SUBSTITUTE(AJ106,CHAR(160),""))),0),$AQ106="Devis 2",IFERROR(VALUE(TRIM(SUBSTITUTE(AM106,CHAR(160),""))),0),$AQ106="Devis 3",IFERROR(VALUE(TRIM(SUBSTITUTE(AP106,CHAR(160),""))),0)),0)*IFERROR(VALUE(TRIM(SUBSTITUTE($Z106,CHAR(160),""))),0)))</f>
        <v/>
      </c>
      <c r="AY106" s="488"/>
      <c r="AZ106" s="10" t="str" cm="1">
        <f t="array" ref="AZ106">IF(OR(AX106="",AU106="",AV106="",AS106="",AW106="",AT106=""),"",_xlfn.IFS((IFERROR(VALUE(TRIM(SUBSTITUTE(AX106,CHAR(160),""))),0))&gt;(IFERROR(VALUE(TRIM(SUBSTITUTE(AU106,CHAR(160),""))),0)),"KO : Le montant retenu TTC est supérieur au montant raisonnable TTC. Merci de revoir la ligne de dépense ou plafonner son montant.",(IFERROR(VALUE(TRIM(SUBSTITUTE(AV106,CHAR(160),""))),0))&gt;(IFERROR(VALUE(TRIM(SUBSTITUTE(AS106,CHAR(160),""))),0)),"Attention : Le montant retenu HT est supérieur au montant HT raisonnable. Merci de revoir la ligne de dépense, plafonner son montant, ou justifier la reventillation HT / TVA.",(IFERROR(VALUE(TRIM(SUBSTITUTE(AW106,CHAR(160),""))),0))&gt;(IFERROR(VALUE(TRIM(SUBSTITUTE(AT106,CHAR(160),""))),0)),"Attention : Le montant TVA retenu est supérieur au montant TVA raisonnable. Merci de revoir la ligne de dépense, plafonner son montant, ou justifier la reventillation HT / TVA.",(IFERROR(VALUE(TRIM(SUBSTITUTE(AX106,CHAR(160),""))),0))=0,"",(IFERROR(VALUE(TRIM(SUBSTITUTE(AU106,CHAR(160),""))),0))=(IFERROR(VALUE(TRIM(SUBSTITUTE(AX106,CHAR(160),""))),0)),"OK",(IFERROR(VALUE(TRIM(SUBSTITUTE(AU106,CHAR(160),""))),0))&gt;(IFERROR(VALUE(TRIM(SUBSTITUTE(AX106,CHAR(160),""))),0))," OK : Montant instruit inférieur au montant raisonnable.",TRUE,""))</f>
        <v/>
      </c>
      <c r="BA106" s="160" t="str" cm="1">
        <f t="array" ref="BA106">IF(OR(AX106="",W106="",AV106="",U106="",AW106="",V106=""),"",_xlfn.IFS((IFERROR(VALUE(TRIM(SUBSTITUTE(AX106,CHAR(160),""))),0))&gt;(IFERROR(VALUE(TRIM(SUBSTITUTE(W106,CHAR(160),""))),0)),"KO : Le montant retenu TTC est supérieur au montant présenté TTC. Merci de revoir la ligne de dépense ou plafonner son montant.",(IFERROR(VALUE(TRIM(SUBSTITUTE(AV106,CHAR(160),""))),0))&gt;(IFERROR(VALUE(TRIM(SUBSTITUTE(U106,CHAR(160),""))),0)),"Attention : Le montant retenu HT est supérieur au montant HT présenté. Merci de revoir la ligne de dépense,plafonner son montant,ou justifier la reventillation HT/TVA.",(IFERROR(VALUE(TRIM(SUBSTITUTE(AW106,CHAR(160),""))),0))&gt;(IFERROR(VALUE(TRIM(SUBSTITUTE(V106,CHAR(160),""))),0)),"Attention : Le montant TVA retenu est supérieur au montant TVA présenté. Merci de revoir la ligne de dépense,plafonner son montant,ou justifier la reventillation HT/TVA.",(IFERROR(VALUE(TRIM(SUBSTITUTE(AX106,CHAR(160),""))),0))=0,"Attention : montant présenté entièrement écarté",(IFERROR(VALUE(TRIM(SUBSTITUTE(W106,CHAR(160),""))),0))=0,"",(IFERROR(VALUE(TRIM(SUBSTITUTE(AX106,CHAR(160),""))),0))=(IFERROR(VALUE(TRIM(SUBSTITUTE(W106,CHAR(160),""))),0)),"OK",(IFERROR(VALUE(TRIM(SUBSTITUTE(AX106,CHAR(160),""))),0))&lt;(IFERROR(VALUE(TRIM(SUBSTITUTE(W106,CHAR(160),""))),0)),"Attention : montant présenté partiellement écarté",TRUE,""))</f>
        <v/>
      </c>
      <c r="BB106" s="45" t="str">
        <f t="shared" si="74"/>
        <v/>
      </c>
      <c r="BC106" s="45" t="str">
        <f t="shared" si="75"/>
        <v/>
      </c>
      <c r="BD106" s="15" t="str">
        <f t="shared" si="76"/>
        <v/>
      </c>
    </row>
    <row r="107" spans="1:56" ht="15" customHeight="1">
      <c r="A107" s="64">
        <v>98</v>
      </c>
      <c r="B107" s="4"/>
      <c r="C107" s="8"/>
      <c r="D107" s="4"/>
      <c r="E107" s="4"/>
      <c r="F107" s="4"/>
      <c r="G107" s="4"/>
      <c r="H107" s="12"/>
      <c r="I107" s="4"/>
      <c r="J107" s="111"/>
      <c r="K107" s="117"/>
      <c r="L107" s="5"/>
      <c r="M107" s="36" t="str">
        <f t="shared" si="88"/>
        <v/>
      </c>
      <c r="N107" s="6"/>
      <c r="O107" s="5"/>
      <c r="P107" s="36" t="str">
        <f t="shared" si="89"/>
        <v/>
      </c>
      <c r="Q107" s="7"/>
      <c r="R107" s="5"/>
      <c r="S107" s="118" t="str">
        <f t="shared" si="90"/>
        <v/>
      </c>
      <c r="T107" s="127"/>
      <c r="U107" s="126" t="str" cm="1">
        <f t="array" ref="U107">IF((_xlfn.IFS(TRIM(SUBSTITUTE(T107,CHAR(160),""))="Devis 1",IFERROR(VALUE(TRIM(SUBSTITUTE(K107,CHAR(160),""))),0),TRIM(SUBSTITUTE(T107,CHAR(160),""))="Devis 2",IFERROR(VALUE(TRIM(SUBSTITUTE(N107,CHAR(160),""))),0),TRIM(SUBSTITUTE(T107,CHAR(160),""))="Devis 3",IFERROR(VALUE(TRIM(SUBSTITUTE(Q107,CHAR(160),""))),0),TRUE,0)*IFERROR(VALUE(TRIM(SUBSTITUTE(C107,CHAR(160),""))),0))=0,"",_xlfn.IFS(TRIM(SUBSTITUTE(T107,CHAR(160),""))="Devis 1",IFERROR(VALUE(TRIM(SUBSTITUTE(K107,CHAR(160),""))),0),TRIM(SUBSTITUTE(T107,CHAR(160),""))="Devis 2",IFERROR(VALUE(TRIM(SUBSTITUTE(N107,CHAR(160),""))),0),TRIM(SUBSTITUTE(T107,CHAR(160),""))="Devis 3",IFERROR(VALUE(TRIM(SUBSTITUTE(Q107,CHAR(160),""))),0),TRUE,0)*IFERROR(VALUE(TRIM(SUBSTITUTE(C107,CHAR(160),""))),0))</f>
        <v/>
      </c>
      <c r="V107" s="66" t="str" cm="1">
        <f t="array" ref="V107">IF(_xlfn.IFS(TRIM(SUBSTITUTE(T107,CHAR(160),""))="Devis 1",IFERROR(VALUE(TRIM(SUBSTITUTE(L107,CHAR(160),""))),0),TRIM(SUBSTITUTE(T107,CHAR(160),""))="Devis 2",IFERROR(VALUE(TRIM(SUBSTITUTE(O107,CHAR(160),""))),0),TRIM(SUBSTITUTE(T107,CHAR(160),""))="Devis 3",IFERROR(VALUE(TRIM(SUBSTITUTE(R107,CHAR(160),""))),0),TRUE,0)*IFERROR(VALUE(TRIM(SUBSTITUTE(C107,CHAR(160),""))),0)=0,IF(U107&lt;&gt;"",0,""),_xlfn.IFS(TRIM(SUBSTITUTE(T107,CHAR(160),""))="Devis 1",IFERROR(VALUE(TRIM(SUBSTITUTE(L107,CHAR(160),""))),0),TRIM(SUBSTITUTE(T107,CHAR(160),""))="Devis 2",IFERROR(VALUE(TRIM(SUBSTITUTE(O107,CHAR(160),""))),0),TRIM(SUBSTITUTE(T107,CHAR(160),""))="Devis 3",IFERROR(VALUE(TRIM(SUBSTITUTE(R107,CHAR(160),""))),0),TRUE,0)*IFERROR(VALUE(TRIM(SUBSTITUTE(C107,CHAR(160),""))),0))</f>
        <v/>
      </c>
      <c r="W107" s="129" t="str">
        <f t="shared" si="91"/>
        <v/>
      </c>
      <c r="X107" s="130"/>
      <c r="Y107" s="37" t="str">
        <f t="shared" si="77"/>
        <v/>
      </c>
      <c r="Z107" s="38" t="str">
        <f t="shared" si="87"/>
        <v/>
      </c>
      <c r="AA107" s="11" t="str">
        <f t="shared" si="78"/>
        <v/>
      </c>
      <c r="AB107" s="11" t="str">
        <f t="shared" si="79"/>
        <v/>
      </c>
      <c r="AC107" s="11" t="str">
        <f t="shared" si="80"/>
        <v/>
      </c>
      <c r="AD107" s="11" t="str">
        <f t="shared" si="81"/>
        <v/>
      </c>
      <c r="AE107" s="39" t="str">
        <f t="shared" si="82"/>
        <v/>
      </c>
      <c r="AF107" s="11" t="str">
        <f t="shared" si="83"/>
        <v/>
      </c>
      <c r="AG107" s="40" t="str">
        <f t="shared" si="84"/>
        <v/>
      </c>
      <c r="AH107" s="41" t="str">
        <f t="shared" si="85"/>
        <v/>
      </c>
      <c r="AI107" s="14" t="str">
        <f t="shared" si="86"/>
        <v/>
      </c>
      <c r="AJ107" s="36" t="str">
        <f t="shared" si="92"/>
        <v/>
      </c>
      <c r="AK107" s="42" t="str">
        <f t="shared" si="64"/>
        <v/>
      </c>
      <c r="AL107" s="14" t="str">
        <f t="shared" si="65"/>
        <v/>
      </c>
      <c r="AM107" s="36" t="str">
        <f t="shared" si="93"/>
        <v/>
      </c>
      <c r="AN107" s="43" t="str">
        <f t="shared" si="67"/>
        <v/>
      </c>
      <c r="AO107" s="14" t="str">
        <f t="shared" si="68"/>
        <v/>
      </c>
      <c r="AP107" s="44" t="str">
        <f t="shared" si="94"/>
        <v/>
      </c>
      <c r="AQ107" s="37" t="str">
        <f t="shared" si="70"/>
        <v/>
      </c>
      <c r="AR107" s="487"/>
      <c r="AS107" s="45" t="str">
        <f t="shared" si="71"/>
        <v/>
      </c>
      <c r="AT107" s="45" t="str">
        <f t="shared" si="95"/>
        <v/>
      </c>
      <c r="AU107" s="45" t="str">
        <f t="shared" si="96"/>
        <v/>
      </c>
      <c r="AV107" s="67" t="str" cm="1">
        <f t="array" ref="AV107">IF($Z107="","",IF((IFERROR(_xlfn.IFS($AQ107="Devis 1",(IFERROR(VALUE(TRIM(SUBSTITUTE(AH107,CHAR(160),""))),0)),$AQ107="Devis 2",(IFERROR(VALUE(TRIM(SUBSTITUTE(AK107,CHAR(160),""))),0)),$AQ107="Devis 3",(IFERROR(VALUE(TRIM(SUBSTITUTE(AN107,CHAR(160),""))),0))),0))*(IFERROR(VALUE(TRIM(SUBSTITUTE($Z107,CHAR(160),""))),0))=0,"",(IFERROR(_xlfn.IFS($AQ107="Devis 1",(IFERROR(VALUE(TRIM(SUBSTITUTE(AH107,CHAR(160),""))),0)),$AQ107="Devis 2",(IFERROR(VALUE(TRIM(SUBSTITUTE(AK107,CHAR(160),""))),0)),$AQ107="Devis 3",(IFERROR(VALUE(TRIM(SUBSTITUTE(AN107,CHAR(160),""))),0))),0))*(IFERROR(VALUE(TRIM(SUBSTITUTE($Z107,CHAR(160),""))),0))))</f>
        <v/>
      </c>
      <c r="AW107" s="67" t="str" cm="1">
        <f t="array" ref="AW107">IF($Z107="","",IF((IFERROR(_xlfn.IFS(TRIM(SUBSTITUTE($AQ107,CHAR(160),""))="Devis 1", IFERROR(VALUE(TRIM(SUBSTITUTE(AI107,CHAR(160),""))),0),TRIM(SUBSTITUTE($AQ107,CHAR(160),""))="Devis 2", IFERROR(VALUE(TRIM(SUBSTITUTE(AL107,CHAR(160),""))),0),TRIM(SUBSTITUTE($AQ107,CHAR(160),""))="Devis 3", IFERROR(VALUE(TRIM(SUBSTITUTE(AO107,CHAR(160),""))),0)),0) * IFERROR(VALUE(TRIM(SUBSTITUTE($Z107,CHAR(160),""))),0)) = 0,IF(AV107&lt;&gt;"",0,""),(IFERROR(_xlfn.IFS(TRIM(SUBSTITUTE($AQ107,CHAR(160),""))="Devis 1", IFERROR(VALUE(TRIM(SUBSTITUTE(AI107,CHAR(160),""))),0),TRIM(SUBSTITUTE($AQ107,CHAR(160),""))="Devis 2", IFERROR(VALUE(TRIM(SUBSTITUTE(AL107,CHAR(160),""))),0),TRIM(SUBSTITUTE($AQ107,CHAR(160),""))="Devis 3", IFERROR(VALUE(TRIM(SUBSTITUTE(AO107,CHAR(160),""))),0)),0) * IFERROR(VALUE(TRIM(SUBSTITUTE($Z107,CHAR(160),""))),0))))</f>
        <v/>
      </c>
      <c r="AX107" s="67" t="str" cm="1">
        <f t="array" ref="AX107">IF($Z107="","",IF(IFERROR(_xlfn.IFS($AQ107="Devis 1",IFERROR(VALUE(TRIM(SUBSTITUTE(AJ107,CHAR(160),""))),0),$AQ107="Devis 2",IFERROR(VALUE(TRIM(SUBSTITUTE(AM107,CHAR(160),""))),0),$AQ107="Devis 3",IFERROR(VALUE(TRIM(SUBSTITUTE(AP107,CHAR(160),""))),0)),0)*IFERROR(VALUE(TRIM(SUBSTITUTE($Z107,CHAR(160),""))),0)=0,"",IFERROR(_xlfn.IFS($AQ107="Devis 1",IFERROR(VALUE(TRIM(SUBSTITUTE(AJ107,CHAR(160),""))),0),$AQ107="Devis 2",IFERROR(VALUE(TRIM(SUBSTITUTE(AM107,CHAR(160),""))),0),$AQ107="Devis 3",IFERROR(VALUE(TRIM(SUBSTITUTE(AP107,CHAR(160),""))),0)),0)*IFERROR(VALUE(TRIM(SUBSTITUTE($Z107,CHAR(160),""))),0)))</f>
        <v/>
      </c>
      <c r="AY107" s="488"/>
      <c r="AZ107" s="10" t="str" cm="1">
        <f t="array" ref="AZ107">IF(OR(AX107="",AU107="",AV107="",AS107="",AW107="",AT107=""),"",_xlfn.IFS((IFERROR(VALUE(TRIM(SUBSTITUTE(AX107,CHAR(160),""))),0))&gt;(IFERROR(VALUE(TRIM(SUBSTITUTE(AU107,CHAR(160),""))),0)),"KO : Le montant retenu TTC est supérieur au montant raisonnable TTC. Merci de revoir la ligne de dépense ou plafonner son montant.",(IFERROR(VALUE(TRIM(SUBSTITUTE(AV107,CHAR(160),""))),0))&gt;(IFERROR(VALUE(TRIM(SUBSTITUTE(AS107,CHAR(160),""))),0)),"Attention : Le montant retenu HT est supérieur au montant HT raisonnable. Merci de revoir la ligne de dépense, plafonner son montant, ou justifier la reventillation HT / TVA.",(IFERROR(VALUE(TRIM(SUBSTITUTE(AW107,CHAR(160),""))),0))&gt;(IFERROR(VALUE(TRIM(SUBSTITUTE(AT107,CHAR(160),""))),0)),"Attention : Le montant TVA retenu est supérieur au montant TVA raisonnable. Merci de revoir la ligne de dépense, plafonner son montant, ou justifier la reventillation HT / TVA.",(IFERROR(VALUE(TRIM(SUBSTITUTE(AX107,CHAR(160),""))),0))=0,"",(IFERROR(VALUE(TRIM(SUBSTITUTE(AU107,CHAR(160),""))),0))=(IFERROR(VALUE(TRIM(SUBSTITUTE(AX107,CHAR(160),""))),0)),"OK",(IFERROR(VALUE(TRIM(SUBSTITUTE(AU107,CHAR(160),""))),0))&gt;(IFERROR(VALUE(TRIM(SUBSTITUTE(AX107,CHAR(160),""))),0))," OK : Montant instruit inférieur au montant raisonnable.",TRUE,""))</f>
        <v/>
      </c>
      <c r="BA107" s="160" t="str" cm="1">
        <f t="array" ref="BA107">IF(OR(AX107="",W107="",AV107="",U107="",AW107="",V107=""),"",_xlfn.IFS((IFERROR(VALUE(TRIM(SUBSTITUTE(AX107,CHAR(160),""))),0))&gt;(IFERROR(VALUE(TRIM(SUBSTITUTE(W107,CHAR(160),""))),0)),"KO : Le montant retenu TTC est supérieur au montant présenté TTC. Merci de revoir la ligne de dépense ou plafonner son montant.",(IFERROR(VALUE(TRIM(SUBSTITUTE(AV107,CHAR(160),""))),0))&gt;(IFERROR(VALUE(TRIM(SUBSTITUTE(U107,CHAR(160),""))),0)),"Attention : Le montant retenu HT est supérieur au montant HT présenté. Merci de revoir la ligne de dépense,plafonner son montant,ou justifier la reventillation HT/TVA.",(IFERROR(VALUE(TRIM(SUBSTITUTE(AW107,CHAR(160),""))),0))&gt;(IFERROR(VALUE(TRIM(SUBSTITUTE(V107,CHAR(160),""))),0)),"Attention : Le montant TVA retenu est supérieur au montant TVA présenté. Merci de revoir la ligne de dépense,plafonner son montant,ou justifier la reventillation HT/TVA.",(IFERROR(VALUE(TRIM(SUBSTITUTE(AX107,CHAR(160),""))),0))=0,"Attention : montant présenté entièrement écarté",(IFERROR(VALUE(TRIM(SUBSTITUTE(W107,CHAR(160),""))),0))=0,"",(IFERROR(VALUE(TRIM(SUBSTITUTE(AX107,CHAR(160),""))),0))=(IFERROR(VALUE(TRIM(SUBSTITUTE(W107,CHAR(160),""))),0)),"OK",(IFERROR(VALUE(TRIM(SUBSTITUTE(AX107,CHAR(160),""))),0))&lt;(IFERROR(VALUE(TRIM(SUBSTITUTE(W107,CHAR(160),""))),0)),"Attention : montant présenté partiellement écarté",TRUE,""))</f>
        <v/>
      </c>
      <c r="BB107" s="45" t="str">
        <f t="shared" si="74"/>
        <v/>
      </c>
      <c r="BC107" s="45" t="str">
        <f t="shared" si="75"/>
        <v/>
      </c>
      <c r="BD107" s="15" t="str">
        <f t="shared" si="76"/>
        <v/>
      </c>
    </row>
    <row r="108" spans="1:56" ht="15" customHeight="1">
      <c r="A108" s="64">
        <v>99</v>
      </c>
      <c r="B108" s="4"/>
      <c r="C108" s="8"/>
      <c r="D108" s="4"/>
      <c r="E108" s="4"/>
      <c r="F108" s="4"/>
      <c r="G108" s="4"/>
      <c r="H108" s="12"/>
      <c r="I108" s="4"/>
      <c r="J108" s="111"/>
      <c r="K108" s="117"/>
      <c r="L108" s="5"/>
      <c r="M108" s="36" t="str">
        <f t="shared" si="88"/>
        <v/>
      </c>
      <c r="N108" s="6"/>
      <c r="O108" s="5"/>
      <c r="P108" s="36" t="str">
        <f t="shared" si="89"/>
        <v/>
      </c>
      <c r="Q108" s="7"/>
      <c r="R108" s="5"/>
      <c r="S108" s="118" t="str">
        <f t="shared" si="90"/>
        <v/>
      </c>
      <c r="T108" s="127"/>
      <c r="U108" s="126" t="str" cm="1">
        <f t="array" ref="U108">IF((_xlfn.IFS(TRIM(SUBSTITUTE(T108,CHAR(160),""))="Devis 1",IFERROR(VALUE(TRIM(SUBSTITUTE(K108,CHAR(160),""))),0),TRIM(SUBSTITUTE(T108,CHAR(160),""))="Devis 2",IFERROR(VALUE(TRIM(SUBSTITUTE(N108,CHAR(160),""))),0),TRIM(SUBSTITUTE(T108,CHAR(160),""))="Devis 3",IFERROR(VALUE(TRIM(SUBSTITUTE(Q108,CHAR(160),""))),0),TRUE,0)*IFERROR(VALUE(TRIM(SUBSTITUTE(C108,CHAR(160),""))),0))=0,"",_xlfn.IFS(TRIM(SUBSTITUTE(T108,CHAR(160),""))="Devis 1",IFERROR(VALUE(TRIM(SUBSTITUTE(K108,CHAR(160),""))),0),TRIM(SUBSTITUTE(T108,CHAR(160),""))="Devis 2",IFERROR(VALUE(TRIM(SUBSTITUTE(N108,CHAR(160),""))),0),TRIM(SUBSTITUTE(T108,CHAR(160),""))="Devis 3",IFERROR(VALUE(TRIM(SUBSTITUTE(Q108,CHAR(160),""))),0),TRUE,0)*IFERROR(VALUE(TRIM(SUBSTITUTE(C108,CHAR(160),""))),0))</f>
        <v/>
      </c>
      <c r="V108" s="66" t="str" cm="1">
        <f t="array" ref="V108">IF(_xlfn.IFS(TRIM(SUBSTITUTE(T108,CHAR(160),""))="Devis 1",IFERROR(VALUE(TRIM(SUBSTITUTE(L108,CHAR(160),""))),0),TRIM(SUBSTITUTE(T108,CHAR(160),""))="Devis 2",IFERROR(VALUE(TRIM(SUBSTITUTE(O108,CHAR(160),""))),0),TRIM(SUBSTITUTE(T108,CHAR(160),""))="Devis 3",IFERROR(VALUE(TRIM(SUBSTITUTE(R108,CHAR(160),""))),0),TRUE,0)*IFERROR(VALUE(TRIM(SUBSTITUTE(C108,CHAR(160),""))),0)=0,IF(U108&lt;&gt;"",0,""),_xlfn.IFS(TRIM(SUBSTITUTE(T108,CHAR(160),""))="Devis 1",IFERROR(VALUE(TRIM(SUBSTITUTE(L108,CHAR(160),""))),0),TRIM(SUBSTITUTE(T108,CHAR(160),""))="Devis 2",IFERROR(VALUE(TRIM(SUBSTITUTE(O108,CHAR(160),""))),0),TRIM(SUBSTITUTE(T108,CHAR(160),""))="Devis 3",IFERROR(VALUE(TRIM(SUBSTITUTE(R108,CHAR(160),""))),0),TRUE,0)*IFERROR(VALUE(TRIM(SUBSTITUTE(C108,CHAR(160),""))),0))</f>
        <v/>
      </c>
      <c r="W108" s="129" t="str">
        <f t="shared" si="91"/>
        <v/>
      </c>
      <c r="X108" s="130"/>
      <c r="Y108" s="37" t="str">
        <f t="shared" si="77"/>
        <v/>
      </c>
      <c r="Z108" s="38" t="str">
        <f t="shared" si="87"/>
        <v/>
      </c>
      <c r="AA108" s="11" t="str">
        <f t="shared" si="78"/>
        <v/>
      </c>
      <c r="AB108" s="11" t="str">
        <f t="shared" si="79"/>
        <v/>
      </c>
      <c r="AC108" s="11" t="str">
        <f t="shared" si="80"/>
        <v/>
      </c>
      <c r="AD108" s="11" t="str">
        <f t="shared" si="81"/>
        <v/>
      </c>
      <c r="AE108" s="39" t="str">
        <f t="shared" si="82"/>
        <v/>
      </c>
      <c r="AF108" s="11" t="str">
        <f t="shared" si="83"/>
        <v/>
      </c>
      <c r="AG108" s="40" t="str">
        <f t="shared" si="84"/>
        <v/>
      </c>
      <c r="AH108" s="41" t="str">
        <f t="shared" si="85"/>
        <v/>
      </c>
      <c r="AI108" s="14" t="str">
        <f t="shared" si="86"/>
        <v/>
      </c>
      <c r="AJ108" s="36" t="str">
        <f t="shared" si="92"/>
        <v/>
      </c>
      <c r="AK108" s="42" t="str">
        <f t="shared" si="64"/>
        <v/>
      </c>
      <c r="AL108" s="14" t="str">
        <f t="shared" si="65"/>
        <v/>
      </c>
      <c r="AM108" s="36" t="str">
        <f t="shared" si="93"/>
        <v/>
      </c>
      <c r="AN108" s="43" t="str">
        <f t="shared" si="67"/>
        <v/>
      </c>
      <c r="AO108" s="14" t="str">
        <f t="shared" si="68"/>
        <v/>
      </c>
      <c r="AP108" s="44" t="str">
        <f t="shared" si="94"/>
        <v/>
      </c>
      <c r="AQ108" s="37" t="str">
        <f t="shared" si="70"/>
        <v/>
      </c>
      <c r="AR108" s="487"/>
      <c r="AS108" s="45" t="str">
        <f t="shared" si="71"/>
        <v/>
      </c>
      <c r="AT108" s="45" t="str">
        <f t="shared" si="95"/>
        <v/>
      </c>
      <c r="AU108" s="45" t="str">
        <f t="shared" si="96"/>
        <v/>
      </c>
      <c r="AV108" s="67" t="str" cm="1">
        <f t="array" ref="AV108">IF($Z108="","",IF((IFERROR(_xlfn.IFS($AQ108="Devis 1",(IFERROR(VALUE(TRIM(SUBSTITUTE(AH108,CHAR(160),""))),0)),$AQ108="Devis 2",(IFERROR(VALUE(TRIM(SUBSTITUTE(AK108,CHAR(160),""))),0)),$AQ108="Devis 3",(IFERROR(VALUE(TRIM(SUBSTITUTE(AN108,CHAR(160),""))),0))),0))*(IFERROR(VALUE(TRIM(SUBSTITUTE($Z108,CHAR(160),""))),0))=0,"",(IFERROR(_xlfn.IFS($AQ108="Devis 1",(IFERROR(VALUE(TRIM(SUBSTITUTE(AH108,CHAR(160),""))),0)),$AQ108="Devis 2",(IFERROR(VALUE(TRIM(SUBSTITUTE(AK108,CHAR(160),""))),0)),$AQ108="Devis 3",(IFERROR(VALUE(TRIM(SUBSTITUTE(AN108,CHAR(160),""))),0))),0))*(IFERROR(VALUE(TRIM(SUBSTITUTE($Z108,CHAR(160),""))),0))))</f>
        <v/>
      </c>
      <c r="AW108" s="67" t="str" cm="1">
        <f t="array" ref="AW108">IF($Z108="","",IF((IFERROR(_xlfn.IFS(TRIM(SUBSTITUTE($AQ108,CHAR(160),""))="Devis 1", IFERROR(VALUE(TRIM(SUBSTITUTE(AI108,CHAR(160),""))),0),TRIM(SUBSTITUTE($AQ108,CHAR(160),""))="Devis 2", IFERROR(VALUE(TRIM(SUBSTITUTE(AL108,CHAR(160),""))),0),TRIM(SUBSTITUTE($AQ108,CHAR(160),""))="Devis 3", IFERROR(VALUE(TRIM(SUBSTITUTE(AO108,CHAR(160),""))),0)),0) * IFERROR(VALUE(TRIM(SUBSTITUTE($Z108,CHAR(160),""))),0)) = 0,IF(AV108&lt;&gt;"",0,""),(IFERROR(_xlfn.IFS(TRIM(SUBSTITUTE($AQ108,CHAR(160),""))="Devis 1", IFERROR(VALUE(TRIM(SUBSTITUTE(AI108,CHAR(160),""))),0),TRIM(SUBSTITUTE($AQ108,CHAR(160),""))="Devis 2", IFERROR(VALUE(TRIM(SUBSTITUTE(AL108,CHAR(160),""))),0),TRIM(SUBSTITUTE($AQ108,CHAR(160),""))="Devis 3", IFERROR(VALUE(TRIM(SUBSTITUTE(AO108,CHAR(160),""))),0)),0) * IFERROR(VALUE(TRIM(SUBSTITUTE($Z108,CHAR(160),""))),0))))</f>
        <v/>
      </c>
      <c r="AX108" s="67" t="str" cm="1">
        <f t="array" ref="AX108">IF($Z108="","",IF(IFERROR(_xlfn.IFS($AQ108="Devis 1",IFERROR(VALUE(TRIM(SUBSTITUTE(AJ108,CHAR(160),""))),0),$AQ108="Devis 2",IFERROR(VALUE(TRIM(SUBSTITUTE(AM108,CHAR(160),""))),0),$AQ108="Devis 3",IFERROR(VALUE(TRIM(SUBSTITUTE(AP108,CHAR(160),""))),0)),0)*IFERROR(VALUE(TRIM(SUBSTITUTE($Z108,CHAR(160),""))),0)=0,"",IFERROR(_xlfn.IFS($AQ108="Devis 1",IFERROR(VALUE(TRIM(SUBSTITUTE(AJ108,CHAR(160),""))),0),$AQ108="Devis 2",IFERROR(VALUE(TRIM(SUBSTITUTE(AM108,CHAR(160),""))),0),$AQ108="Devis 3",IFERROR(VALUE(TRIM(SUBSTITUTE(AP108,CHAR(160),""))),0)),0)*IFERROR(VALUE(TRIM(SUBSTITUTE($Z108,CHAR(160),""))),0)))</f>
        <v/>
      </c>
      <c r="AY108" s="488"/>
      <c r="AZ108" s="10" t="str" cm="1">
        <f t="array" ref="AZ108">IF(OR(AX108="",AU108="",AV108="",AS108="",AW108="",AT108=""),"",_xlfn.IFS((IFERROR(VALUE(TRIM(SUBSTITUTE(AX108,CHAR(160),""))),0))&gt;(IFERROR(VALUE(TRIM(SUBSTITUTE(AU108,CHAR(160),""))),0)),"KO : Le montant retenu TTC est supérieur au montant raisonnable TTC. Merci de revoir la ligne de dépense ou plafonner son montant.",(IFERROR(VALUE(TRIM(SUBSTITUTE(AV108,CHAR(160),""))),0))&gt;(IFERROR(VALUE(TRIM(SUBSTITUTE(AS108,CHAR(160),""))),0)),"Attention : Le montant retenu HT est supérieur au montant HT raisonnable. Merci de revoir la ligne de dépense, plafonner son montant, ou justifier la reventillation HT / TVA.",(IFERROR(VALUE(TRIM(SUBSTITUTE(AW108,CHAR(160),""))),0))&gt;(IFERROR(VALUE(TRIM(SUBSTITUTE(AT108,CHAR(160),""))),0)),"Attention : Le montant TVA retenu est supérieur au montant TVA raisonnable. Merci de revoir la ligne de dépense, plafonner son montant, ou justifier la reventillation HT / TVA.",(IFERROR(VALUE(TRIM(SUBSTITUTE(AX108,CHAR(160),""))),0))=0,"",(IFERROR(VALUE(TRIM(SUBSTITUTE(AU108,CHAR(160),""))),0))=(IFERROR(VALUE(TRIM(SUBSTITUTE(AX108,CHAR(160),""))),0)),"OK",(IFERROR(VALUE(TRIM(SUBSTITUTE(AU108,CHAR(160),""))),0))&gt;(IFERROR(VALUE(TRIM(SUBSTITUTE(AX108,CHAR(160),""))),0))," OK : Montant instruit inférieur au montant raisonnable.",TRUE,""))</f>
        <v/>
      </c>
      <c r="BA108" s="160" t="str" cm="1">
        <f t="array" ref="BA108">IF(OR(AX108="",W108="",AV108="",U108="",AW108="",V108=""),"",_xlfn.IFS((IFERROR(VALUE(TRIM(SUBSTITUTE(AX108,CHAR(160),""))),0))&gt;(IFERROR(VALUE(TRIM(SUBSTITUTE(W108,CHAR(160),""))),0)),"KO : Le montant retenu TTC est supérieur au montant présenté TTC. Merci de revoir la ligne de dépense ou plafonner son montant.",(IFERROR(VALUE(TRIM(SUBSTITUTE(AV108,CHAR(160),""))),0))&gt;(IFERROR(VALUE(TRIM(SUBSTITUTE(U108,CHAR(160),""))),0)),"Attention : Le montant retenu HT est supérieur au montant HT présenté. Merci de revoir la ligne de dépense,plafonner son montant,ou justifier la reventillation HT/TVA.",(IFERROR(VALUE(TRIM(SUBSTITUTE(AW108,CHAR(160),""))),0))&gt;(IFERROR(VALUE(TRIM(SUBSTITUTE(V108,CHAR(160),""))),0)),"Attention : Le montant TVA retenu est supérieur au montant TVA présenté. Merci de revoir la ligne de dépense,plafonner son montant,ou justifier la reventillation HT/TVA.",(IFERROR(VALUE(TRIM(SUBSTITUTE(AX108,CHAR(160),""))),0))=0,"Attention : montant présenté entièrement écarté",(IFERROR(VALUE(TRIM(SUBSTITUTE(W108,CHAR(160),""))),0))=0,"",(IFERROR(VALUE(TRIM(SUBSTITUTE(AX108,CHAR(160),""))),0))=(IFERROR(VALUE(TRIM(SUBSTITUTE(W108,CHAR(160),""))),0)),"OK",(IFERROR(VALUE(TRIM(SUBSTITUTE(AX108,CHAR(160),""))),0))&lt;(IFERROR(VALUE(TRIM(SUBSTITUTE(W108,CHAR(160),""))),0)),"Attention : montant présenté partiellement écarté",TRUE,""))</f>
        <v/>
      </c>
      <c r="BB108" s="45" t="str">
        <f t="shared" si="74"/>
        <v/>
      </c>
      <c r="BC108" s="45" t="str">
        <f t="shared" si="75"/>
        <v/>
      </c>
      <c r="BD108" s="15" t="str">
        <f t="shared" si="76"/>
        <v/>
      </c>
    </row>
    <row r="109" spans="1:56" ht="15" customHeight="1" thickBot="1">
      <c r="A109" s="112">
        <v>100</v>
      </c>
      <c r="B109" s="113"/>
      <c r="C109" s="114"/>
      <c r="D109" s="113"/>
      <c r="E109" s="113"/>
      <c r="F109" s="113"/>
      <c r="G109" s="113"/>
      <c r="H109" s="115"/>
      <c r="I109" s="113"/>
      <c r="J109" s="116"/>
      <c r="K109" s="119"/>
      <c r="L109" s="120"/>
      <c r="M109" s="121" t="str">
        <f t="shared" si="88"/>
        <v/>
      </c>
      <c r="N109" s="122"/>
      <c r="O109" s="120"/>
      <c r="P109" s="123" t="str">
        <f t="shared" si="89"/>
        <v/>
      </c>
      <c r="Q109" s="124"/>
      <c r="R109" s="120"/>
      <c r="S109" s="125" t="str">
        <f t="shared" si="90"/>
        <v/>
      </c>
      <c r="T109" s="128"/>
      <c r="U109" s="263" t="str" cm="1">
        <f t="array" ref="U109">IF((_xlfn.IFS(TRIM(SUBSTITUTE(T109,CHAR(160),""))="Devis 1",IFERROR(VALUE(TRIM(SUBSTITUTE(K109,CHAR(160),""))),0),TRIM(SUBSTITUTE(T109,CHAR(160),""))="Devis 2",IFERROR(VALUE(TRIM(SUBSTITUTE(N109,CHAR(160),""))),0),TRIM(SUBSTITUTE(T109,CHAR(160),""))="Devis 3",IFERROR(VALUE(TRIM(SUBSTITUTE(Q109,CHAR(160),""))),0),TRUE,0)*IFERROR(VALUE(TRIM(SUBSTITUTE(C109,CHAR(160),""))),0))=0,"",_xlfn.IFS(TRIM(SUBSTITUTE(T109,CHAR(160),""))="Devis 1",IFERROR(VALUE(TRIM(SUBSTITUTE(K109,CHAR(160),""))),0),TRIM(SUBSTITUTE(T109,CHAR(160),""))="Devis 2",IFERROR(VALUE(TRIM(SUBSTITUTE(N109,CHAR(160),""))),0),TRIM(SUBSTITUTE(T109,CHAR(160),""))="Devis 3",IFERROR(VALUE(TRIM(SUBSTITUTE(Q109,CHAR(160),""))),0),TRUE,0)*IFERROR(VALUE(TRIM(SUBSTITUTE(C109,CHAR(160),""))),0))</f>
        <v/>
      </c>
      <c r="V109" s="264" t="str" cm="1">
        <f t="array" ref="V109">IF(_xlfn.IFS(TRIM(SUBSTITUTE(T109,CHAR(160),""))="Devis 1",IFERROR(VALUE(TRIM(SUBSTITUTE(L109,CHAR(160),""))),0),TRIM(SUBSTITUTE(T109,CHAR(160),""))="Devis 2",IFERROR(VALUE(TRIM(SUBSTITUTE(O109,CHAR(160),""))),0),TRIM(SUBSTITUTE(T109,CHAR(160),""))="Devis 3",IFERROR(VALUE(TRIM(SUBSTITUTE(R109,CHAR(160),""))),0),TRUE,0)*IFERROR(VALUE(TRIM(SUBSTITUTE(C109,CHAR(160),""))),0)=0,IF(U109&lt;&gt;"",0,""),_xlfn.IFS(TRIM(SUBSTITUTE(T109,CHAR(160),""))="Devis 1",IFERROR(VALUE(TRIM(SUBSTITUTE(L109,CHAR(160),""))),0),TRIM(SUBSTITUTE(T109,CHAR(160),""))="Devis 2",IFERROR(VALUE(TRIM(SUBSTITUTE(O109,CHAR(160),""))),0),TRIM(SUBSTITUTE(T109,CHAR(160),""))="Devis 3",IFERROR(VALUE(TRIM(SUBSTITUTE(R109,CHAR(160),""))),0),TRUE,0)*IFERROR(VALUE(TRIM(SUBSTITUTE(C109,CHAR(160),""))),0))</f>
        <v/>
      </c>
      <c r="W109" s="265" t="str">
        <f t="shared" si="91"/>
        <v/>
      </c>
      <c r="X109" s="131"/>
      <c r="Y109" s="37" t="str">
        <f t="shared" si="77"/>
        <v/>
      </c>
      <c r="Z109" s="38" t="str">
        <f t="shared" si="87"/>
        <v/>
      </c>
      <c r="AA109" s="11" t="str">
        <f t="shared" si="78"/>
        <v/>
      </c>
      <c r="AB109" s="11" t="str">
        <f t="shared" si="79"/>
        <v/>
      </c>
      <c r="AC109" s="11" t="str">
        <f t="shared" si="80"/>
        <v/>
      </c>
      <c r="AD109" s="11" t="str">
        <f t="shared" si="81"/>
        <v/>
      </c>
      <c r="AE109" s="39" t="str">
        <f t="shared" si="82"/>
        <v/>
      </c>
      <c r="AF109" s="11" t="str">
        <f t="shared" si="83"/>
        <v/>
      </c>
      <c r="AG109" s="40" t="str">
        <f t="shared" si="84"/>
        <v/>
      </c>
      <c r="AH109" s="50" t="str">
        <f t="shared" si="85"/>
        <v/>
      </c>
      <c r="AI109" s="51" t="str">
        <f t="shared" si="86"/>
        <v/>
      </c>
      <c r="AJ109" s="52" t="str">
        <f t="shared" si="92"/>
        <v/>
      </c>
      <c r="AK109" s="53" t="str">
        <f t="shared" si="64"/>
        <v/>
      </c>
      <c r="AL109" s="48" t="str">
        <f t="shared" si="65"/>
        <v/>
      </c>
      <c r="AM109" s="54" t="str">
        <f t="shared" si="93"/>
        <v/>
      </c>
      <c r="AN109" s="55" t="str">
        <f t="shared" si="67"/>
        <v/>
      </c>
      <c r="AO109" s="49" t="str">
        <f t="shared" si="68"/>
        <v/>
      </c>
      <c r="AP109" s="44" t="str">
        <f t="shared" si="94"/>
        <v/>
      </c>
      <c r="AQ109" s="37" t="str">
        <f t="shared" si="70"/>
        <v/>
      </c>
      <c r="AR109" s="487"/>
      <c r="AS109" s="45" t="str">
        <f t="shared" si="71"/>
        <v/>
      </c>
      <c r="AT109" s="45" t="str">
        <f t="shared" si="95"/>
        <v/>
      </c>
      <c r="AU109" s="45" t="str">
        <f t="shared" si="96"/>
        <v/>
      </c>
      <c r="AV109" s="67" t="str" cm="1">
        <f t="array" ref="AV109">IF($Z109="","",IF((IFERROR(_xlfn.IFS($AQ109="Devis 1",(IFERROR(VALUE(TRIM(SUBSTITUTE(AH109,CHAR(160),""))),0)),$AQ109="Devis 2",(IFERROR(VALUE(TRIM(SUBSTITUTE(AK109,CHAR(160),""))),0)),$AQ109="Devis 3",(IFERROR(VALUE(TRIM(SUBSTITUTE(AN109,CHAR(160),""))),0))),0))*(IFERROR(VALUE(TRIM(SUBSTITUTE($Z109,CHAR(160),""))),0))=0,"",(IFERROR(_xlfn.IFS($AQ109="Devis 1",(IFERROR(VALUE(TRIM(SUBSTITUTE(AH109,CHAR(160),""))),0)),$AQ109="Devis 2",(IFERROR(VALUE(TRIM(SUBSTITUTE(AK109,CHAR(160),""))),0)),$AQ109="Devis 3",(IFERROR(VALUE(TRIM(SUBSTITUTE(AN109,CHAR(160),""))),0))),0))*(IFERROR(VALUE(TRIM(SUBSTITUTE($Z109,CHAR(160),""))),0))))</f>
        <v/>
      </c>
      <c r="AW109" s="67" t="str" cm="1">
        <f t="array" ref="AW109">IF($Z109="","",IF((IFERROR(_xlfn.IFS(TRIM(SUBSTITUTE($AQ109,CHAR(160),""))="Devis 1", IFERROR(VALUE(TRIM(SUBSTITUTE(AI109,CHAR(160),""))),0),TRIM(SUBSTITUTE($AQ109,CHAR(160),""))="Devis 2", IFERROR(VALUE(TRIM(SUBSTITUTE(AL109,CHAR(160),""))),0),TRIM(SUBSTITUTE($AQ109,CHAR(160),""))="Devis 3", IFERROR(VALUE(TRIM(SUBSTITUTE(AO109,CHAR(160),""))),0)),0) * IFERROR(VALUE(TRIM(SUBSTITUTE($Z109,CHAR(160),""))),0)) = 0,IF(AV109&lt;&gt;"",0,""),(IFERROR(_xlfn.IFS(TRIM(SUBSTITUTE($AQ109,CHAR(160),""))="Devis 1", IFERROR(VALUE(TRIM(SUBSTITUTE(AI109,CHAR(160),""))),0),TRIM(SUBSTITUTE($AQ109,CHAR(160),""))="Devis 2", IFERROR(VALUE(TRIM(SUBSTITUTE(AL109,CHAR(160),""))),0),TRIM(SUBSTITUTE($AQ109,CHAR(160),""))="Devis 3", IFERROR(VALUE(TRIM(SUBSTITUTE(AO109,CHAR(160),""))),0)),0) * IFERROR(VALUE(TRIM(SUBSTITUTE($Z109,CHAR(160),""))),0))))</f>
        <v/>
      </c>
      <c r="AX109" s="67" t="str" cm="1">
        <f t="array" ref="AX109">IF($Z109="","",IF(IFERROR(_xlfn.IFS($AQ109="Devis 1",IFERROR(VALUE(TRIM(SUBSTITUTE(AJ109,CHAR(160),""))),0),$AQ109="Devis 2",IFERROR(VALUE(TRIM(SUBSTITUTE(AM109,CHAR(160),""))),0),$AQ109="Devis 3",IFERROR(VALUE(TRIM(SUBSTITUTE(AP109,CHAR(160),""))),0)),0)*IFERROR(VALUE(TRIM(SUBSTITUTE($Z109,CHAR(160),""))),0)=0,"",IFERROR(_xlfn.IFS($AQ109="Devis 1",IFERROR(VALUE(TRIM(SUBSTITUTE(AJ109,CHAR(160),""))),0),$AQ109="Devis 2",IFERROR(VALUE(TRIM(SUBSTITUTE(AM109,CHAR(160),""))),0),$AQ109="Devis 3",IFERROR(VALUE(TRIM(SUBSTITUTE(AP109,CHAR(160),""))),0)),0)*IFERROR(VALUE(TRIM(SUBSTITUTE($Z109,CHAR(160),""))),0)))</f>
        <v/>
      </c>
      <c r="AY109" s="488"/>
      <c r="AZ109" s="10" t="str" cm="1">
        <f t="array" ref="AZ109">IF(OR(AX109="",AU109="",AV109="",AS109="",AW109="",AT109=""),"",_xlfn.IFS((IFERROR(VALUE(TRIM(SUBSTITUTE(AX109,CHAR(160),""))),0))&gt;(IFERROR(VALUE(TRIM(SUBSTITUTE(AU109,CHAR(160),""))),0)),"KO : Le montant retenu TTC est supérieur au montant raisonnable TTC. Merci de revoir la ligne de dépense ou plafonner son montant.",(IFERROR(VALUE(TRIM(SUBSTITUTE(AV109,CHAR(160),""))),0))&gt;(IFERROR(VALUE(TRIM(SUBSTITUTE(AS109,CHAR(160),""))),0)),"Attention : Le montant retenu HT est supérieur au montant HT raisonnable. Merci de revoir la ligne de dépense, plafonner son montant, ou justifier la reventillation HT / TVA.",(IFERROR(VALUE(TRIM(SUBSTITUTE(AW109,CHAR(160),""))),0))&gt;(IFERROR(VALUE(TRIM(SUBSTITUTE(AT109,CHAR(160),""))),0)),"Attention : Le montant TVA retenu est supérieur au montant TVA raisonnable. Merci de revoir la ligne de dépense, plafonner son montant, ou justifier la reventillation HT / TVA.",(IFERROR(VALUE(TRIM(SUBSTITUTE(AX109,CHAR(160),""))),0))=0,"",(IFERROR(VALUE(TRIM(SUBSTITUTE(AU109,CHAR(160),""))),0))=(IFERROR(VALUE(TRIM(SUBSTITUTE(AX109,CHAR(160),""))),0)),"OK",(IFERROR(VALUE(TRIM(SUBSTITUTE(AU109,CHAR(160),""))),0))&gt;(IFERROR(VALUE(TRIM(SUBSTITUTE(AX109,CHAR(160),""))),0))," OK : Montant instruit inférieur au montant raisonnable.",TRUE,""))</f>
        <v/>
      </c>
      <c r="BA109" s="160" t="str" cm="1">
        <f t="array" ref="BA109">IF(OR(AX109="",W109="",AV109="",U109="",AW109="",V109=""),"",_xlfn.IFS((IFERROR(VALUE(TRIM(SUBSTITUTE(AX109,CHAR(160),""))),0))&gt;(IFERROR(VALUE(TRIM(SUBSTITUTE(W109,CHAR(160),""))),0)),"KO : Le montant retenu TTC est supérieur au montant présenté TTC. Merci de revoir la ligne de dépense ou plafonner son montant.",(IFERROR(VALUE(TRIM(SUBSTITUTE(AV109,CHAR(160),""))),0))&gt;(IFERROR(VALUE(TRIM(SUBSTITUTE(U109,CHAR(160),""))),0)),"Attention : Le montant retenu HT est supérieur au montant HT présenté. Merci de revoir la ligne de dépense,plafonner son montant,ou justifier la reventillation HT/TVA.",(IFERROR(VALUE(TRIM(SUBSTITUTE(AW109,CHAR(160),""))),0))&gt;(IFERROR(VALUE(TRIM(SUBSTITUTE(V109,CHAR(160),""))),0)),"Attention : Le montant TVA retenu est supérieur au montant TVA présenté. Merci de revoir la ligne de dépense,plafonner son montant,ou justifier la reventillation HT/TVA.",(IFERROR(VALUE(TRIM(SUBSTITUTE(AX109,CHAR(160),""))),0))=0,"Attention : montant présenté entièrement écarté",(IFERROR(VALUE(TRIM(SUBSTITUTE(W109,CHAR(160),""))),0))=0,"",(IFERROR(VALUE(TRIM(SUBSTITUTE(AX109,CHAR(160),""))),0))=(IFERROR(VALUE(TRIM(SUBSTITUTE(W109,CHAR(160),""))),0)),"OK",(IFERROR(VALUE(TRIM(SUBSTITUTE(AX109,CHAR(160),""))),0))&lt;(IFERROR(VALUE(TRIM(SUBSTITUTE(W109,CHAR(160),""))),0)),"Attention : montant présenté partiellement écarté",TRUE,""))</f>
        <v/>
      </c>
      <c r="BB109" s="45" t="str">
        <f t="shared" si="74"/>
        <v/>
      </c>
      <c r="BC109" s="45" t="str">
        <f t="shared" si="75"/>
        <v/>
      </c>
      <c r="BD109" s="15" t="str">
        <f t="shared" si="76"/>
        <v/>
      </c>
    </row>
    <row r="110" spans="1:56">
      <c r="A110" s="544" t="s">
        <v>119</v>
      </c>
      <c r="B110" s="545"/>
      <c r="C110" s="545"/>
      <c r="D110" s="545"/>
      <c r="E110" s="545"/>
      <c r="F110" s="545"/>
      <c r="G110" s="545"/>
      <c r="H110" s="545"/>
      <c r="I110" s="545"/>
      <c r="J110" s="545"/>
      <c r="K110" s="545"/>
      <c r="L110" s="545"/>
      <c r="M110" s="545"/>
      <c r="N110" s="545"/>
      <c r="O110" s="545"/>
      <c r="P110" s="545"/>
      <c r="Q110" s="545"/>
      <c r="R110" s="545"/>
      <c r="S110" s="545"/>
      <c r="T110" s="546"/>
      <c r="U110" s="56">
        <f>SUM(U10:U109)</f>
        <v>0</v>
      </c>
      <c r="V110" s="56">
        <f>SUM(V10:V109)</f>
        <v>0</v>
      </c>
      <c r="W110" s="56">
        <f>SUM(W10:W109)</f>
        <v>0</v>
      </c>
      <c r="X110" s="547"/>
      <c r="Y110" s="548"/>
      <c r="Z110" s="548"/>
      <c r="AA110" s="548"/>
      <c r="AB110" s="548"/>
      <c r="AC110" s="548"/>
      <c r="AD110" s="548"/>
      <c r="AE110" s="548"/>
      <c r="AF110" s="548"/>
      <c r="AG110" s="548"/>
      <c r="AH110" s="548"/>
      <c r="AI110" s="548"/>
      <c r="AJ110" s="548"/>
      <c r="AK110" s="548"/>
      <c r="AL110" s="548"/>
      <c r="AM110" s="548"/>
      <c r="AN110" s="548"/>
      <c r="AO110" s="548"/>
      <c r="AP110" s="548"/>
      <c r="AQ110" s="548"/>
      <c r="AR110" s="548"/>
      <c r="AS110" s="548"/>
      <c r="AT110" s="549"/>
      <c r="AU110" s="57" t="s">
        <v>120</v>
      </c>
      <c r="AV110" s="56">
        <f>SUM(AV10:AV109)</f>
        <v>0</v>
      </c>
      <c r="AW110" s="56">
        <f>SUM(AW10:AW109)</f>
        <v>0</v>
      </c>
      <c r="AX110" s="56">
        <f>SUM(AX10:AX109)</f>
        <v>0</v>
      </c>
      <c r="AY110" s="489"/>
      <c r="AZ110" s="58"/>
      <c r="BA110" s="57" t="s">
        <v>120</v>
      </c>
      <c r="BB110" s="56">
        <f>SUM(BB10:BB109)</f>
        <v>0</v>
      </c>
      <c r="BC110" s="56">
        <f>SUM(BC10:BC109)</f>
        <v>0</v>
      </c>
      <c r="BD110" s="65">
        <f>SUM(BD10:BD109)</f>
        <v>0</v>
      </c>
    </row>
  </sheetData>
  <sheetProtection sheet="1" objects="1" scenarios="1" formatColumns="0" formatRows="0" insertRows="0" autoFilter="0"/>
  <mergeCells count="22">
    <mergeCell ref="AY5:AY6"/>
    <mergeCell ref="BB5:BD6"/>
    <mergeCell ref="AZ5:BA6"/>
    <mergeCell ref="AS6:AU6"/>
    <mergeCell ref="AV6:AX6"/>
    <mergeCell ref="AS5:AX5"/>
    <mergeCell ref="A110:T110"/>
    <mergeCell ref="X110:AT110"/>
    <mergeCell ref="K5:S5"/>
    <mergeCell ref="A3:X3"/>
    <mergeCell ref="Y3:BD3"/>
    <mergeCell ref="A7:A8"/>
    <mergeCell ref="A5:J6"/>
    <mergeCell ref="K6:M6"/>
    <mergeCell ref="N6:P6"/>
    <mergeCell ref="Q6:S6"/>
    <mergeCell ref="T5:T6"/>
    <mergeCell ref="X5:X6"/>
    <mergeCell ref="U5:W6"/>
    <mergeCell ref="AR5:AR6"/>
    <mergeCell ref="AH5:AQ6"/>
    <mergeCell ref="Y5:AG6"/>
  </mergeCells>
  <conditionalFormatting sqref="Y10:AQ109">
    <cfRule type="expression" dxfId="12" priority="11" stopIfTrue="1">
      <formula>Y10&lt;&gt;B10</formula>
    </cfRule>
  </conditionalFormatting>
  <conditionalFormatting sqref="AR10:AR109">
    <cfRule type="containsText" dxfId="11" priority="1" stopIfTrue="1" operator="containsText" text="NON">
      <formula>NOT(ISERROR(SEARCH("NON",AR10)))</formula>
    </cfRule>
  </conditionalFormatting>
  <conditionalFormatting sqref="AZ9:BA109">
    <cfRule type="containsText" dxfId="10" priority="4" operator="containsText" text="OK">
      <formula>NOT(ISERROR(SEARCH("OK",AZ9)))</formula>
    </cfRule>
    <cfRule type="containsText" dxfId="9" priority="5" stopIfTrue="1" operator="containsText" text="KO">
      <formula>NOT(ISERROR(SEARCH("KO",AZ9)))</formula>
    </cfRule>
    <cfRule type="containsText" dxfId="8" priority="6" stopIfTrue="1" operator="containsText" text="Attention">
      <formula>NOT(ISERROR(SEARCH("Attention",AZ9)))</formula>
    </cfRule>
  </conditionalFormatting>
  <dataValidations count="5">
    <dataValidation type="list" allowBlank="1" showInputMessage="1" showErrorMessage="1" sqref="G9:G109 AD9:AD109" xr:uid="{25833405-3747-4587-8C50-8FFCAF027227}">
      <formula1>"Pas de marché public , Marché à procédure adaptée (MAPA) , Marché innovant , Marché à procédure formalisée"</formula1>
    </dataValidation>
    <dataValidation type="list" allowBlank="1" showInputMessage="1" showErrorMessage="1" sqref="AR9" xr:uid="{F5C749B0-F8C0-4843-9284-FD76A1CBDD83}">
      <formula1>"OUI,NON,SO"</formula1>
    </dataValidation>
    <dataValidation type="list" allowBlank="1" showInputMessage="1" showErrorMessage="1" sqref="T9 AQ9:AQ109" xr:uid="{F035D3B8-8A14-4EB8-9877-E1FC394EFD7F}">
      <formula1>"Devis 1,Devis 2,Devis 3"</formula1>
    </dataValidation>
    <dataValidation type="list" allowBlank="1" showInputMessage="1" showErrorMessage="1" sqref="T10:T109" xr:uid="{833F0F20-2B2C-4D70-B336-716FD9C41032}">
      <formula1>"Devis 1,,Devis 2,Devis 3"</formula1>
    </dataValidation>
    <dataValidation type="list" allowBlank="1" showInputMessage="1" showErrorMessage="1" sqref="AR10:AR109" xr:uid="{6B70E7D5-A54E-4F6D-BC45-F7F281BC2540}">
      <formula1>"OUI,NON,Non concerné "</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CA7EE35A-3D09-4FCA-943D-E0117B7B2A73}">
          <x14:formula1>
            <xm:f>'0-Présentation typeaction'!$H$7</xm:f>
          </x14:formula1>
          <xm:sqref>F9:F109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0F16D-1A8E-474B-B7A2-8A57FA4F368E}">
  <sheetPr codeName="Feuil4">
    <tabColor rgb="FF92D050"/>
    <pageSetUpPr fitToPage="1"/>
  </sheetPr>
  <dimension ref="A2:Z28"/>
  <sheetViews>
    <sheetView showGridLines="0" tabSelected="1" topLeftCell="F15" zoomScale="62" zoomScaleNormal="40" workbookViewId="0">
      <selection activeCell="K43" sqref="K43"/>
    </sheetView>
  </sheetViews>
  <sheetFormatPr baseColWidth="10" defaultColWidth="11.42578125" defaultRowHeight="15"/>
  <cols>
    <col min="1" max="1" width="36.85546875" bestFit="1" customWidth="1"/>
    <col min="2" max="2" width="28.42578125" style="192" customWidth="1"/>
    <col min="3" max="3" width="26.85546875" customWidth="1"/>
    <col min="4" max="4" width="51.42578125" customWidth="1"/>
    <col min="5" max="5" width="42.85546875" customWidth="1"/>
    <col min="6" max="6" width="49.42578125" customWidth="1"/>
    <col min="7" max="7" width="32.7109375" customWidth="1"/>
    <col min="8" max="8" width="33.140625" customWidth="1"/>
    <col min="9" max="9" width="37.42578125" customWidth="1"/>
    <col min="10" max="10" width="61.42578125" customWidth="1"/>
    <col min="11" max="11" width="37.42578125" customWidth="1"/>
    <col min="12" max="12" width="59.42578125" style="18" customWidth="1"/>
    <col min="13" max="13" width="43.7109375" style="18" customWidth="1"/>
    <col min="14" max="14" width="46.85546875" style="18" customWidth="1"/>
    <col min="15" max="15" width="55.85546875" style="18" customWidth="1"/>
    <col min="16" max="16" width="85" style="18" customWidth="1"/>
    <col min="17" max="17" width="34" style="18" customWidth="1"/>
    <col min="18" max="18" width="54.140625" style="18" customWidth="1"/>
    <col min="19" max="19" width="31.28515625" style="18" customWidth="1"/>
    <col min="20" max="21" width="36.42578125" customWidth="1"/>
    <col min="22" max="22" width="19.42578125" customWidth="1"/>
    <col min="23" max="23" width="50.42578125" customWidth="1"/>
    <col min="24" max="24" width="30.42578125" customWidth="1"/>
    <col min="25" max="25" width="19.42578125" customWidth="1"/>
    <col min="26" max="26" width="34.42578125" customWidth="1"/>
    <col min="27" max="27" width="32.42578125" customWidth="1"/>
    <col min="28" max="28" width="34" customWidth="1"/>
  </cols>
  <sheetData>
    <row r="2" spans="1:26" ht="107.45" customHeight="1">
      <c r="A2" s="641" t="s">
        <v>121</v>
      </c>
      <c r="B2" s="642"/>
      <c r="C2" s="642"/>
      <c r="D2" s="642"/>
      <c r="E2" s="642"/>
      <c r="F2" s="642"/>
      <c r="G2" s="642"/>
      <c r="H2" s="642"/>
      <c r="I2" s="642"/>
      <c r="J2" s="642"/>
      <c r="K2" s="642"/>
      <c r="L2" s="642"/>
      <c r="M2" s="642"/>
      <c r="N2" s="642"/>
      <c r="O2" s="642"/>
      <c r="P2" s="642"/>
      <c r="Q2" s="642"/>
      <c r="R2" s="642"/>
      <c r="S2" s="642"/>
      <c r="T2" s="642"/>
      <c r="U2" s="295"/>
      <c r="V2" s="295"/>
      <c r="W2" s="295"/>
      <c r="X2" s="295"/>
    </row>
    <row r="3" spans="1:26" s="60" customFormat="1" ht="42" customHeight="1" thickBot="1">
      <c r="B3" s="193"/>
      <c r="C3" s="188"/>
      <c r="D3" s="187"/>
      <c r="E3" s="660"/>
      <c r="F3" s="660"/>
      <c r="G3" s="660"/>
      <c r="H3" s="660"/>
      <c r="I3" s="660"/>
      <c r="J3" s="189"/>
      <c r="K3" s="189"/>
      <c r="L3" s="186"/>
      <c r="M3" s="47"/>
      <c r="N3" s="47"/>
      <c r="O3" s="204"/>
      <c r="P3" s="204"/>
      <c r="Q3" s="204"/>
      <c r="R3" s="204"/>
      <c r="S3" s="47"/>
    </row>
    <row r="4" spans="1:26" s="60" customFormat="1" ht="102.75" customHeight="1" thickBot="1">
      <c r="A4" s="645" t="s">
        <v>122</v>
      </c>
      <c r="B4" s="646"/>
      <c r="C4" s="646"/>
      <c r="D4" s="646"/>
      <c r="E4" s="646"/>
      <c r="F4" s="647"/>
      <c r="G4" s="199"/>
      <c r="H4" s="199"/>
      <c r="I4" s="658" t="s">
        <v>123</v>
      </c>
      <c r="J4" s="659"/>
      <c r="K4" s="659"/>
      <c r="L4" s="659"/>
      <c r="M4" s="659"/>
      <c r="N4" s="659"/>
      <c r="O4" s="659"/>
      <c r="Q4" s="663" t="s">
        <v>124</v>
      </c>
      <c r="R4" s="663"/>
      <c r="S4" s="663"/>
      <c r="T4" s="663"/>
      <c r="W4" s="644"/>
      <c r="X4" s="644"/>
      <c r="Y4" s="644"/>
      <c r="Z4" s="644"/>
    </row>
    <row r="5" spans="1:26" s="60" customFormat="1" ht="181.5" customHeight="1" thickBot="1">
      <c r="A5" s="629" t="s">
        <v>125</v>
      </c>
      <c r="B5" s="630"/>
      <c r="C5" s="630"/>
      <c r="D5" s="630"/>
      <c r="E5" s="630"/>
      <c r="F5" s="631"/>
      <c r="G5" s="270"/>
      <c r="H5" s="270"/>
      <c r="I5" s="632" t="s">
        <v>126</v>
      </c>
      <c r="J5" s="633"/>
      <c r="K5" s="633"/>
      <c r="L5" s="632" t="s">
        <v>127</v>
      </c>
      <c r="M5" s="633"/>
      <c r="N5" s="633"/>
      <c r="O5" s="307" t="s">
        <v>128</v>
      </c>
      <c r="Q5" s="214" t="s">
        <v>129</v>
      </c>
      <c r="R5" s="215">
        <f>C24</f>
        <v>0</v>
      </c>
      <c r="S5" s="230" t="s">
        <v>130</v>
      </c>
      <c r="T5" s="231">
        <f>J24+N24+Q24+R24+SUM($L$8:$L$10)</f>
        <v>0</v>
      </c>
      <c r="W5" s="84"/>
      <c r="X5" s="332"/>
      <c r="Y5" s="333"/>
      <c r="Z5" s="334"/>
    </row>
    <row r="6" spans="1:26" s="60" customFormat="1" ht="174.75" customHeight="1" thickBot="1">
      <c r="A6" s="648" t="s">
        <v>131</v>
      </c>
      <c r="B6" s="649"/>
      <c r="C6" s="649"/>
      <c r="D6" s="297" t="s">
        <v>132</v>
      </c>
      <c r="E6" s="627" t="s">
        <v>133</v>
      </c>
      <c r="F6" s="628"/>
      <c r="G6" s="191"/>
      <c r="I6" s="301" t="s">
        <v>134</v>
      </c>
      <c r="J6" s="650" t="s">
        <v>135</v>
      </c>
      <c r="K6" s="661" t="s">
        <v>136</v>
      </c>
      <c r="L6" s="319" t="s">
        <v>137</v>
      </c>
      <c r="M6" s="654" t="s">
        <v>138</v>
      </c>
      <c r="N6" s="656" t="s">
        <v>139</v>
      </c>
      <c r="O6" s="308" t="s">
        <v>140</v>
      </c>
      <c r="Q6" s="638" t="s">
        <v>141</v>
      </c>
      <c r="R6" s="639"/>
      <c r="S6" s="638" t="s">
        <v>142</v>
      </c>
      <c r="T6" s="639"/>
      <c r="W6" s="84"/>
      <c r="X6" s="332"/>
      <c r="Y6" s="333"/>
      <c r="Z6" s="335"/>
    </row>
    <row r="7" spans="1:26" s="60" customFormat="1" ht="75.95" customHeight="1" thickBot="1">
      <c r="A7" s="222" t="s">
        <v>143</v>
      </c>
      <c r="B7" s="223" t="s">
        <v>144</v>
      </c>
      <c r="C7" s="224" t="s">
        <v>145</v>
      </c>
      <c r="D7" s="293" t="s">
        <v>146</v>
      </c>
      <c r="E7" s="652" t="s">
        <v>27</v>
      </c>
      <c r="F7" s="653"/>
      <c r="G7" s="191"/>
      <c r="I7" s="302" t="s">
        <v>147</v>
      </c>
      <c r="J7" s="651"/>
      <c r="K7" s="662"/>
      <c r="L7" s="302" t="s">
        <v>148</v>
      </c>
      <c r="M7" s="655"/>
      <c r="N7" s="657"/>
      <c r="O7" s="322" t="s">
        <v>149</v>
      </c>
      <c r="Q7" s="216" t="s">
        <v>150</v>
      </c>
      <c r="R7" s="217">
        <f>J24</f>
        <v>0</v>
      </c>
      <c r="S7" s="218" t="s">
        <v>151</v>
      </c>
      <c r="T7" s="219">
        <f>L8</f>
        <v>0</v>
      </c>
      <c r="W7" s="643"/>
      <c r="X7" s="643"/>
      <c r="Y7" s="333"/>
      <c r="Z7" s="335"/>
    </row>
    <row r="8" spans="1:26" s="60" customFormat="1" ht="36.950000000000003" customHeight="1" thickBot="1">
      <c r="A8" s="225">
        <f>'1-Investissements immatériels'!U110</f>
        <v>0</v>
      </c>
      <c r="B8" s="226">
        <f>'1-Investissements immatériels'!V110</f>
        <v>0</v>
      </c>
      <c r="C8" s="227">
        <f>A8+B8</f>
        <v>0</v>
      </c>
      <c r="D8" s="294">
        <f>SUM('1-Investissements immatériels'!W10:W109)</f>
        <v>0</v>
      </c>
      <c r="E8" s="634">
        <f>SUMIFS('1-Investissements immatériels'!$W$10:$W$109,'1-Investissements immatériels'!$F$10:$F$109,E7)</f>
        <v>0</v>
      </c>
      <c r="F8" s="635"/>
      <c r="G8" s="269"/>
      <c r="I8" s="312"/>
      <c r="J8" s="313"/>
      <c r="K8" s="314"/>
      <c r="L8" s="312"/>
      <c r="M8" s="313"/>
      <c r="N8" s="320"/>
      <c r="O8" s="640"/>
      <c r="Q8" s="220" t="s">
        <v>152</v>
      </c>
      <c r="R8" s="232">
        <f>P24</f>
        <v>0</v>
      </c>
      <c r="S8" s="218" t="s">
        <v>153</v>
      </c>
      <c r="T8" s="219">
        <f>L9</f>
        <v>0</v>
      </c>
      <c r="W8" s="336"/>
      <c r="X8" s="334"/>
      <c r="Y8" s="337"/>
      <c r="Z8" s="337"/>
    </row>
    <row r="9" spans="1:26" s="60" customFormat="1" ht="45.75" customHeight="1">
      <c r="C9"/>
      <c r="D9"/>
      <c r="E9"/>
      <c r="F9"/>
      <c r="G9"/>
      <c r="H9"/>
      <c r="I9" s="312"/>
      <c r="J9" s="313"/>
      <c r="K9" s="314"/>
      <c r="L9" s="312"/>
      <c r="M9" s="313"/>
      <c r="N9" s="320"/>
      <c r="O9" s="640"/>
      <c r="Q9" s="218" t="s">
        <v>154</v>
      </c>
      <c r="R9" s="232">
        <f>I8</f>
        <v>0</v>
      </c>
      <c r="S9" s="218" t="s">
        <v>155</v>
      </c>
      <c r="T9" s="219">
        <f>L10</f>
        <v>0</v>
      </c>
      <c r="W9" s="333"/>
      <c r="X9" s="334"/>
      <c r="Y9" s="337"/>
      <c r="Z9" s="337"/>
    </row>
    <row r="10" spans="1:26" s="60" customFormat="1" ht="45.75" customHeight="1" thickBot="1">
      <c r="C10"/>
      <c r="D10"/>
      <c r="E10"/>
      <c r="F10"/>
      <c r="G10"/>
      <c r="H10"/>
      <c r="I10" s="315"/>
      <c r="J10" s="316"/>
      <c r="K10" s="317"/>
      <c r="L10" s="315"/>
      <c r="M10" s="316"/>
      <c r="N10" s="321"/>
      <c r="O10" s="640"/>
      <c r="Q10" s="218" t="s">
        <v>156</v>
      </c>
      <c r="R10" s="232">
        <f>I9</f>
        <v>0</v>
      </c>
      <c r="S10" s="218" t="s">
        <v>157</v>
      </c>
      <c r="T10" s="219">
        <f>R24</f>
        <v>0</v>
      </c>
      <c r="W10" s="333"/>
      <c r="X10" s="334"/>
      <c r="Y10" s="337"/>
      <c r="Z10" s="337"/>
    </row>
    <row r="11" spans="1:26" s="60" customFormat="1" ht="83.45" customHeight="1" thickBot="1">
      <c r="G11"/>
      <c r="H11"/>
      <c r="I11" s="318">
        <f>SUM(I8:I10)</f>
        <v>0</v>
      </c>
      <c r="L11" s="318">
        <f>SUM(L8:L10)</f>
        <v>0</v>
      </c>
      <c r="Q11" s="218" t="s">
        <v>158</v>
      </c>
      <c r="R11" s="232">
        <f>I10</f>
        <v>0</v>
      </c>
      <c r="S11" s="188"/>
      <c r="W11" s="338"/>
      <c r="X11" s="337"/>
      <c r="Y11" s="337"/>
      <c r="Z11" s="338"/>
    </row>
    <row r="12" spans="1:26" s="60" customFormat="1" ht="83.45" customHeight="1">
      <c r="G12"/>
      <c r="H12"/>
      <c r="I12" s="187"/>
      <c r="J12" s="187"/>
      <c r="K12" s="187"/>
      <c r="L12" s="187"/>
      <c r="M12"/>
      <c r="R12" s="221"/>
      <c r="S12" s="221"/>
    </row>
    <row r="13" spans="1:26" s="60" customFormat="1" ht="83.45" customHeight="1">
      <c r="G13"/>
      <c r="H13"/>
      <c r="I13" s="187"/>
      <c r="J13" s="187"/>
      <c r="K13" s="187"/>
      <c r="L13" s="187"/>
      <c r="M13"/>
      <c r="R13" s="221"/>
      <c r="S13" s="221"/>
    </row>
    <row r="14" spans="1:26" ht="117.95" customHeight="1">
      <c r="B14" s="636" t="s">
        <v>159</v>
      </c>
      <c r="C14" s="637"/>
      <c r="D14" s="637"/>
      <c r="E14" s="637"/>
      <c r="F14" s="637"/>
      <c r="G14" s="637"/>
      <c r="H14" s="637"/>
      <c r="I14" s="637"/>
      <c r="J14" s="637"/>
      <c r="K14" s="637"/>
      <c r="L14" s="637"/>
      <c r="M14" s="637"/>
      <c r="N14" s="637"/>
      <c r="O14" s="637"/>
      <c r="P14" s="637"/>
      <c r="Q14" s="637"/>
      <c r="R14" s="637"/>
      <c r="S14" s="637"/>
      <c r="T14" s="637"/>
    </row>
    <row r="15" spans="1:26" ht="42.95" customHeight="1" thickBot="1">
      <c r="A15" s="610"/>
      <c r="B15" s="611"/>
      <c r="C15" s="611"/>
      <c r="D15" s="611"/>
      <c r="E15" s="611"/>
      <c r="F15" s="611"/>
      <c r="H15" s="196"/>
      <c r="P15"/>
      <c r="Q15"/>
      <c r="T15" s="18"/>
      <c r="U15" s="18"/>
    </row>
    <row r="16" spans="1:26" ht="42.95" customHeight="1">
      <c r="A16" s="296"/>
      <c r="F16" s="296"/>
      <c r="H16" s="612" t="s">
        <v>160</v>
      </c>
      <c r="I16" s="613"/>
      <c r="J16" s="613"/>
      <c r="K16" s="614"/>
      <c r="N16" s="612" t="s">
        <v>161</v>
      </c>
      <c r="O16" s="613"/>
      <c r="P16" s="613"/>
      <c r="Q16" s="614"/>
      <c r="T16" s="18"/>
      <c r="U16" s="18"/>
    </row>
    <row r="17" spans="1:24" ht="42.95" customHeight="1">
      <c r="A17" s="296"/>
      <c r="F17" s="296"/>
      <c r="H17" s="623" t="s">
        <v>162</v>
      </c>
      <c r="I17" s="624"/>
      <c r="J17" s="624"/>
      <c r="K17" s="619">
        <f>10000*O8</f>
        <v>0</v>
      </c>
      <c r="N17" s="621" t="s">
        <v>163</v>
      </c>
      <c r="O17" s="622">
        <f>E24-G24</f>
        <v>0</v>
      </c>
      <c r="P17" s="621" t="s">
        <v>164</v>
      </c>
      <c r="Q17" s="622" t="str">
        <f>IF(L11=0,"",IF(L11&gt;O17,"Non, l'aide publique doit diminuer","Oui"))</f>
        <v/>
      </c>
      <c r="T17" s="18"/>
      <c r="U17" s="18"/>
    </row>
    <row r="18" spans="1:24" ht="137.25" customHeight="1" thickBot="1">
      <c r="A18" s="296"/>
      <c r="F18" s="296"/>
      <c r="H18" s="625"/>
      <c r="I18" s="626"/>
      <c r="J18" s="626"/>
      <c r="K18" s="620"/>
      <c r="N18" s="621"/>
      <c r="O18" s="622"/>
      <c r="P18" s="621"/>
      <c r="Q18" s="622"/>
      <c r="T18" s="18"/>
      <c r="U18" s="18"/>
    </row>
    <row r="19" spans="1:24" ht="42.95" customHeight="1">
      <c r="A19" s="296"/>
      <c r="C19" s="296"/>
      <c r="D19" s="296"/>
      <c r="E19" s="296"/>
      <c r="F19" s="296"/>
      <c r="H19" s="196"/>
      <c r="P19"/>
      <c r="Q19"/>
      <c r="T19" s="18"/>
      <c r="U19" s="18"/>
    </row>
    <row r="20" spans="1:24" ht="129.75" customHeight="1" thickBot="1">
      <c r="B20" s="615" t="s">
        <v>165</v>
      </c>
      <c r="C20" s="616"/>
      <c r="D20" s="616"/>
      <c r="E20" s="616"/>
      <c r="F20" s="616"/>
      <c r="G20" s="616"/>
      <c r="H20" s="616"/>
      <c r="I20" s="616"/>
      <c r="J20" s="616"/>
      <c r="K20" s="616"/>
      <c r="L20" s="616"/>
      <c r="M20" s="616"/>
      <c r="N20" s="616"/>
      <c r="O20" s="616"/>
      <c r="P20" s="616"/>
      <c r="Q20" s="616"/>
      <c r="R20" s="616"/>
      <c r="S20" s="616"/>
      <c r="T20" s="18"/>
    </row>
    <row r="21" spans="1:24" ht="96.95" customHeight="1">
      <c r="B21" s="602" t="s">
        <v>166</v>
      </c>
      <c r="C21" s="604" t="s">
        <v>167</v>
      </c>
      <c r="D21" s="606" t="s">
        <v>168</v>
      </c>
      <c r="E21" s="274" t="s">
        <v>169</v>
      </c>
      <c r="F21" s="274" t="s">
        <v>170</v>
      </c>
      <c r="G21" s="325" t="s">
        <v>171</v>
      </c>
      <c r="H21" s="274" t="s">
        <v>172</v>
      </c>
      <c r="I21" s="325" t="s">
        <v>173</v>
      </c>
      <c r="J21" s="276" t="s">
        <v>174</v>
      </c>
      <c r="K21" s="274" t="s">
        <v>175</v>
      </c>
      <c r="L21" s="274" t="s">
        <v>176</v>
      </c>
      <c r="M21" s="275" t="s">
        <v>177</v>
      </c>
      <c r="N21" s="608" t="s">
        <v>178</v>
      </c>
      <c r="O21" s="274" t="s">
        <v>179</v>
      </c>
      <c r="P21" s="274" t="s">
        <v>180</v>
      </c>
      <c r="Q21" s="606" t="s">
        <v>181</v>
      </c>
      <c r="R21" s="274" t="s">
        <v>182</v>
      </c>
      <c r="S21" s="617" t="s">
        <v>183</v>
      </c>
      <c r="T21" s="198"/>
      <c r="U21" s="198"/>
      <c r="V21" s="198"/>
    </row>
    <row r="22" spans="1:24" ht="154.5" customHeight="1" thickBot="1">
      <c r="B22" s="603"/>
      <c r="C22" s="605"/>
      <c r="D22" s="607"/>
      <c r="E22" s="303" t="s">
        <v>184</v>
      </c>
      <c r="F22" s="298" t="s">
        <v>185</v>
      </c>
      <c r="G22" s="326" t="s">
        <v>186</v>
      </c>
      <c r="H22" s="298" t="s">
        <v>187</v>
      </c>
      <c r="I22" s="329" t="s">
        <v>186</v>
      </c>
      <c r="J22" s="299" t="s">
        <v>188</v>
      </c>
      <c r="K22" s="277" t="s">
        <v>189</v>
      </c>
      <c r="L22" s="277" t="s">
        <v>189</v>
      </c>
      <c r="M22" s="300" t="s">
        <v>190</v>
      </c>
      <c r="N22" s="609"/>
      <c r="O22" s="277" t="s">
        <v>191</v>
      </c>
      <c r="P22" s="277" t="s">
        <v>192</v>
      </c>
      <c r="Q22" s="607"/>
      <c r="R22" s="277" t="s">
        <v>193</v>
      </c>
      <c r="S22" s="618"/>
      <c r="T22" s="198"/>
      <c r="U22" s="198"/>
      <c r="V22" s="198"/>
      <c r="W22" s="198"/>
      <c r="X22" s="198"/>
    </row>
    <row r="23" spans="1:24" ht="53.25" customHeight="1" thickBot="1">
      <c r="B23" s="278" t="s">
        <v>27</v>
      </c>
      <c r="C23" s="279">
        <f>SUMIFS('1-Investissements immatériels'!$W$10:$W$109,'1-Investissements immatériels'!$F$10:$F$109,B23)</f>
        <v>0</v>
      </c>
      <c r="D23" s="280">
        <f>IF(C23=0,0,C23/C24)</f>
        <v>0</v>
      </c>
      <c r="E23" s="304">
        <f>MIN(K17,C23)</f>
        <v>0</v>
      </c>
      <c r="F23" s="281">
        <v>1</v>
      </c>
      <c r="G23" s="327">
        <f>IF(E23="","",F23*E23)</f>
        <v>0</v>
      </c>
      <c r="H23" s="323">
        <f>IF(L11&gt;O17,(E23-L11)/E23,1)</f>
        <v>1</v>
      </c>
      <c r="I23" s="330">
        <f>IF(E23="","",E23*H23)</f>
        <v>0</v>
      </c>
      <c r="J23" s="282">
        <f>IF(D23="- %","",IF($M$23="Oui",I23-I11,I23*0.85))</f>
        <v>0</v>
      </c>
      <c r="K23" s="283" t="str">
        <f>IF(J23=0,"",J24/I24)</f>
        <v/>
      </c>
      <c r="L23" s="283" t="str">
        <f>IF(J23=0,"",N24/I24)</f>
        <v/>
      </c>
      <c r="M23" s="284" t="str">
        <f>_xlfn.IFS($I$11=0,"Non concerné",$I$11&lt;(0.15*$I$24),"Non",$I$11=(0.15*$I$24),"Oui",$I$11&gt;(0.15*$I$24),"Oui")</f>
        <v>Non concerné</v>
      </c>
      <c r="N23" s="285">
        <f>IF(C23="","",IF($M$23="Oui",0.15*I23,I23-J23))</f>
        <v>0</v>
      </c>
      <c r="O23" s="286">
        <f>IF(D23="- %","0,00€",IF($M$23="Oui",N23,$I$11*D23))</f>
        <v>0</v>
      </c>
      <c r="P23" s="287">
        <f>IF(N23="","",N23-O23)</f>
        <v>0</v>
      </c>
      <c r="Q23" s="287">
        <f>IF(I11="",0,$I$11-O23)</f>
        <v>0</v>
      </c>
      <c r="R23" s="287">
        <f>IF(J23="","",E23-J23-N23-Q23-L11)</f>
        <v>0</v>
      </c>
      <c r="S23" s="288" t="str">
        <f>IF(OR(R23="", C23=0)," - %",R23/C23)</f>
        <v xml:space="preserve"> - %</v>
      </c>
      <c r="T23" s="198"/>
    </row>
    <row r="24" spans="1:24" ht="48.75" customHeight="1" thickBot="1">
      <c r="B24" s="266" t="s">
        <v>194</v>
      </c>
      <c r="C24" s="228">
        <f>C23</f>
        <v>0</v>
      </c>
      <c r="D24" s="267">
        <f>D23</f>
        <v>0</v>
      </c>
      <c r="E24" s="305">
        <f>SUM(E23:E23)</f>
        <v>0</v>
      </c>
      <c r="F24" s="268"/>
      <c r="G24" s="328">
        <f>SUM(G23:G23)</f>
        <v>0</v>
      </c>
      <c r="H24" s="324"/>
      <c r="I24" s="331">
        <f>I23</f>
        <v>0</v>
      </c>
      <c r="J24" s="331">
        <f>IF(D24="- %","",IF($M$23="Oui",I24-I12,I24*0.85))</f>
        <v>0</v>
      </c>
      <c r="L24"/>
      <c r="M24"/>
      <c r="N24" s="331">
        <f>IF(C24="","",IF($M$23="Oui",0.15*I24,I24-J24))</f>
        <v>0</v>
      </c>
      <c r="O24" s="331">
        <f>IF(D24="- %","0,00€",IF($M$23="Oui",N24,$I$11*D24))</f>
        <v>0</v>
      </c>
      <c r="P24" s="331">
        <f>IF(N24="","",N24-O24)</f>
        <v>0</v>
      </c>
      <c r="Q24" s="331">
        <f>IF(I11="",0,$I$11-O24)</f>
        <v>0</v>
      </c>
      <c r="R24" s="331">
        <f>IF(J24="","",E24-J24-N24-Q24-L11)</f>
        <v>0</v>
      </c>
      <c r="S24" s="229" t="str">
        <f>IF(C24=0,"- %",R24/C24)</f>
        <v>- %</v>
      </c>
      <c r="T24" s="18"/>
    </row>
    <row r="25" spans="1:24" ht="51.95" customHeight="1">
      <c r="L25"/>
      <c r="M25"/>
    </row>
    <row r="26" spans="1:24" ht="26.45" customHeight="1">
      <c r="H26" s="91"/>
      <c r="I26" s="91"/>
    </row>
    <row r="27" spans="1:24" ht="17.45" customHeight="1"/>
    <row r="28" spans="1:24">
      <c r="F28" s="306"/>
    </row>
  </sheetData>
  <sheetProtection algorithmName="SHA-512" hashValue="Igpk3+k9KWfyw1wWF11G+rP5kHJosk8ljoCL4wj2ybGxK1mlMVuhpbFl4Vc8AyuUdhkNNl10rQGXZKYJltW/7Q==" saltValue="70Q2GxFkohPncUzkanzJAw==" spinCount="100000" sheet="1" objects="1" scenarios="1" formatColumns="0" formatRows="0" insertRows="0" sort="0" autoFilter="0"/>
  <mergeCells count="38">
    <mergeCell ref="A2:T2"/>
    <mergeCell ref="W7:X7"/>
    <mergeCell ref="W4:Z4"/>
    <mergeCell ref="A4:F4"/>
    <mergeCell ref="A6:C6"/>
    <mergeCell ref="J6:J7"/>
    <mergeCell ref="E7:F7"/>
    <mergeCell ref="M6:M7"/>
    <mergeCell ref="L5:N5"/>
    <mergeCell ref="N6:N7"/>
    <mergeCell ref="I4:O4"/>
    <mergeCell ref="E3:I3"/>
    <mergeCell ref="K6:K7"/>
    <mergeCell ref="Q4:T4"/>
    <mergeCell ref="Q6:R6"/>
    <mergeCell ref="E6:F6"/>
    <mergeCell ref="A5:F5"/>
    <mergeCell ref="I5:K5"/>
    <mergeCell ref="E8:F8"/>
    <mergeCell ref="B14:T14"/>
    <mergeCell ref="S6:T6"/>
    <mergeCell ref="O8:O10"/>
    <mergeCell ref="B21:B22"/>
    <mergeCell ref="C21:C22"/>
    <mergeCell ref="D21:D22"/>
    <mergeCell ref="N21:N22"/>
    <mergeCell ref="A15:F15"/>
    <mergeCell ref="N16:Q16"/>
    <mergeCell ref="B20:S20"/>
    <mergeCell ref="S21:S22"/>
    <mergeCell ref="Q21:Q22"/>
    <mergeCell ref="K17:K18"/>
    <mergeCell ref="P17:P18"/>
    <mergeCell ref="Q17:Q18"/>
    <mergeCell ref="H16:K16"/>
    <mergeCell ref="H17:J18"/>
    <mergeCell ref="N17:N18"/>
    <mergeCell ref="O17:O18"/>
  </mergeCells>
  <phoneticPr fontId="11" type="noConversion"/>
  <conditionalFormatting sqref="O17">
    <cfRule type="expression" dxfId="7" priority="1">
      <formula>O17="Oui"</formula>
    </cfRule>
    <cfRule type="expression" dxfId="6" priority="2">
      <formula>O17="Non, l'aide publique doit diminuer"</formula>
    </cfRule>
  </conditionalFormatting>
  <conditionalFormatting sqref="Q17">
    <cfRule type="expression" dxfId="5" priority="3">
      <formula>Q17="Oui"</formula>
    </cfRule>
    <cfRule type="expression" dxfId="4" priority="4">
      <formula>Q17="Non, l'aide publique doit diminuer"</formula>
    </cfRule>
  </conditionalFormatting>
  <dataValidations count="2">
    <dataValidation type="list" allowBlank="1" showInputMessage="1" showErrorMessage="1" sqref="K8:K10 N8:N10" xr:uid="{59A00763-40BC-4838-93ED-8C9773445351}">
      <formula1>"Oui,Non"</formula1>
    </dataValidation>
    <dataValidation type="list" allowBlank="1" showInputMessage="1" showErrorMessage="1" errorTitle="Saisie invalide" error="Vous devez saisir un nombre entier compris entre 1 et 6" sqref="O8:O10" xr:uid="{0B7591CE-279C-4FAD-A378-062CA1E0AFB0}">
      <formula1>"1,2,3,4,5,6"</formula1>
    </dataValidation>
  </dataValidations>
  <pageMargins left="0.7" right="0.7" top="0.75" bottom="0.75" header="0.3" footer="0.3"/>
  <pageSetup paperSize="9" scale="13"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DFEA3C17-9020-4E6B-8321-E165701F4284}">
          <x14:formula1>
            <xm:f>'0-Présentation typeaction'!$H$7</xm:f>
          </x14:formula1>
          <xm:sqref>E7 B23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30F73-F95F-4587-9F2D-616B1765BE8E}">
  <sheetPr>
    <tabColor theme="9" tint="-0.249977111117893"/>
    <pageSetUpPr fitToPage="1"/>
  </sheetPr>
  <dimension ref="B2:AD32"/>
  <sheetViews>
    <sheetView showGridLines="0" topLeftCell="B16" zoomScale="50" zoomScaleNormal="40" workbookViewId="0">
      <selection activeCell="N27" sqref="N27"/>
    </sheetView>
  </sheetViews>
  <sheetFormatPr baseColWidth="10" defaultColWidth="11.42578125" defaultRowHeight="15"/>
  <cols>
    <col min="2" max="2" width="34" customWidth="1"/>
    <col min="3" max="3" width="40.140625" style="192" customWidth="1"/>
    <col min="4" max="4" width="48.28515625" customWidth="1"/>
    <col min="5" max="5" width="58" customWidth="1"/>
    <col min="6" max="6" width="65" customWidth="1"/>
    <col min="7" max="7" width="60.42578125" customWidth="1"/>
    <col min="8" max="8" width="53.85546875" customWidth="1"/>
    <col min="9" max="9" width="39.28515625" customWidth="1"/>
    <col min="10" max="10" width="49.42578125" customWidth="1"/>
    <col min="11" max="11" width="60.28515625" style="18" customWidth="1"/>
    <col min="12" max="12" width="40.7109375" style="18" customWidth="1"/>
    <col min="13" max="13" width="39.140625" style="18" customWidth="1"/>
    <col min="14" max="14" width="36.140625" style="18" customWidth="1"/>
    <col min="15" max="15" width="40.7109375" style="18" customWidth="1"/>
    <col min="16" max="16" width="37" style="18" customWidth="1"/>
    <col min="17" max="17" width="34.42578125" style="18" customWidth="1"/>
    <col min="18" max="18" width="31.42578125" customWidth="1"/>
    <col min="19" max="20" width="26.28515625" customWidth="1"/>
    <col min="21" max="22" width="50.42578125" customWidth="1"/>
    <col min="23" max="23" width="30.42578125" customWidth="1"/>
    <col min="24" max="24" width="19.42578125" customWidth="1"/>
    <col min="25" max="25" width="34.42578125" customWidth="1"/>
    <col min="26" max="26" width="32.42578125" customWidth="1"/>
    <col min="27" max="27" width="34" customWidth="1"/>
    <col min="28" max="28" width="12.7109375" bestFit="1" customWidth="1"/>
    <col min="29" max="29" width="17.140625" bestFit="1" customWidth="1"/>
    <col min="30" max="30" width="15.85546875" bestFit="1" customWidth="1"/>
  </cols>
  <sheetData>
    <row r="2" spans="2:30" ht="32.450000000000003" customHeight="1">
      <c r="B2" s="692" t="s">
        <v>195</v>
      </c>
      <c r="C2" s="692"/>
      <c r="D2" s="692"/>
      <c r="E2" s="692"/>
      <c r="F2" s="692"/>
      <c r="G2" s="692"/>
      <c r="H2" s="692"/>
      <c r="I2" s="692"/>
      <c r="J2" s="692"/>
      <c r="K2" s="692"/>
      <c r="L2" s="692"/>
      <c r="M2" s="692"/>
      <c r="N2" s="692"/>
      <c r="O2" s="692"/>
      <c r="P2" s="692"/>
      <c r="Q2" s="692"/>
      <c r="R2" s="692"/>
      <c r="S2" s="692"/>
      <c r="T2" s="692"/>
      <c r="U2" s="692"/>
      <c r="V2" s="339"/>
    </row>
    <row r="3" spans="2:30" s="60" customFormat="1" ht="51.95" customHeight="1">
      <c r="B3" s="692"/>
      <c r="C3" s="692"/>
      <c r="D3" s="692"/>
      <c r="E3" s="692"/>
      <c r="F3" s="692"/>
      <c r="G3" s="692"/>
      <c r="H3" s="692"/>
      <c r="I3" s="692"/>
      <c r="J3" s="692"/>
      <c r="K3" s="692"/>
      <c r="L3" s="692"/>
      <c r="M3" s="692"/>
      <c r="N3" s="692"/>
      <c r="O3" s="692"/>
      <c r="P3" s="692"/>
      <c r="Q3" s="692"/>
      <c r="R3" s="692"/>
      <c r="S3" s="692"/>
      <c r="T3" s="692"/>
      <c r="U3" s="692"/>
      <c r="V3" s="339"/>
      <c r="W3"/>
    </row>
    <row r="4" spans="2:30" s="60" customFormat="1" ht="186.6" customHeight="1">
      <c r="B4" s="693" t="s">
        <v>196</v>
      </c>
      <c r="C4" s="694"/>
      <c r="D4" s="694"/>
      <c r="E4" s="694"/>
      <c r="F4" s="694"/>
      <c r="G4" s="694"/>
      <c r="H4" s="694"/>
      <c r="I4" s="694"/>
      <c r="J4" s="694"/>
      <c r="K4" s="694"/>
      <c r="L4" s="694"/>
      <c r="M4" s="694"/>
      <c r="N4" s="694"/>
      <c r="O4" s="694"/>
      <c r="P4" s="694"/>
      <c r="Q4" s="694"/>
      <c r="R4" s="694"/>
      <c r="S4" s="694"/>
      <c r="T4" s="694"/>
      <c r="U4" s="694"/>
      <c r="V4" s="340"/>
      <c r="W4"/>
    </row>
    <row r="5" spans="2:30" s="60" customFormat="1" ht="81.95" customHeight="1" thickBot="1">
      <c r="B5" s="341"/>
      <c r="C5" s="342"/>
      <c r="D5" s="342"/>
      <c r="E5" s="342"/>
      <c r="F5" s="342"/>
      <c r="G5" s="342"/>
      <c r="H5" s="342"/>
      <c r="I5" s="342"/>
      <c r="J5" s="342"/>
      <c r="K5" s="342"/>
      <c r="L5" s="342"/>
      <c r="M5" s="342"/>
      <c r="N5" s="342"/>
      <c r="O5" s="342"/>
      <c r="P5" s="342"/>
      <c r="Q5" s="342"/>
      <c r="R5" s="342"/>
      <c r="S5" s="342"/>
      <c r="T5" s="342"/>
      <c r="U5" s="342"/>
      <c r="V5" s="342"/>
      <c r="W5"/>
    </row>
    <row r="6" spans="2:30" s="60" customFormat="1" ht="54" customHeight="1">
      <c r="B6" s="695" t="s">
        <v>197</v>
      </c>
      <c r="C6" s="696"/>
      <c r="D6" s="696"/>
      <c r="E6" s="696"/>
      <c r="F6" s="696"/>
      <c r="G6" s="696"/>
      <c r="H6" s="696"/>
      <c r="I6" s="696"/>
      <c r="J6" s="696"/>
      <c r="K6" s="696"/>
      <c r="L6" s="696"/>
      <c r="M6" s="696"/>
      <c r="N6" s="696"/>
      <c r="O6" s="696"/>
      <c r="P6" s="696"/>
      <c r="Q6" s="696"/>
      <c r="R6" s="696"/>
      <c r="S6" s="696"/>
      <c r="T6" s="696"/>
      <c r="U6" s="697"/>
      <c r="V6" s="372"/>
    </row>
    <row r="7" spans="2:30" s="60" customFormat="1" ht="33" thickBot="1">
      <c r="B7" s="343"/>
      <c r="E7" s="193"/>
      <c r="F7" s="188"/>
      <c r="G7" s="187"/>
      <c r="M7" s="186"/>
      <c r="N7" s="47"/>
      <c r="O7" s="47"/>
      <c r="P7" s="344"/>
      <c r="Q7" s="344"/>
      <c r="U7" s="345"/>
    </row>
    <row r="8" spans="2:30" s="60" customFormat="1" ht="60.95" customHeight="1" thickBot="1">
      <c r="B8" s="343"/>
      <c r="D8" s="698" t="s">
        <v>198</v>
      </c>
      <c r="E8" s="699"/>
      <c r="F8" s="699"/>
      <c r="G8" s="699"/>
      <c r="H8" s="699"/>
      <c r="I8" s="700"/>
      <c r="K8" s="701" t="s">
        <v>199</v>
      </c>
      <c r="L8" s="702"/>
      <c r="M8" s="702"/>
      <c r="N8" s="702"/>
      <c r="O8" s="702"/>
      <c r="P8" s="702"/>
      <c r="Q8" s="703"/>
      <c r="U8" s="345"/>
      <c r="W8" s="189"/>
      <c r="X8" s="189"/>
      <c r="Y8" s="189"/>
      <c r="Z8" s="189"/>
      <c r="AA8" s="189"/>
    </row>
    <row r="9" spans="2:30" s="60" customFormat="1" ht="104.1" customHeight="1">
      <c r="B9" s="343"/>
      <c r="D9" s="690" t="s">
        <v>200</v>
      </c>
      <c r="E9" s="691"/>
      <c r="F9" s="691"/>
      <c r="G9" s="311" t="s">
        <v>201</v>
      </c>
      <c r="H9" s="310" t="s">
        <v>202</v>
      </c>
      <c r="I9" s="346" t="s">
        <v>203</v>
      </c>
      <c r="K9" s="347" t="s">
        <v>204</v>
      </c>
      <c r="L9" s="348" t="s">
        <v>205</v>
      </c>
      <c r="M9" s="348" t="s">
        <v>206</v>
      </c>
      <c r="N9" s="348" t="s">
        <v>207</v>
      </c>
      <c r="O9" s="348" t="s">
        <v>178</v>
      </c>
      <c r="P9" s="348" t="s">
        <v>208</v>
      </c>
      <c r="Q9" s="349" t="s">
        <v>209</v>
      </c>
      <c r="U9" s="345"/>
      <c r="Z9" s="189"/>
      <c r="AA9" s="189"/>
    </row>
    <row r="10" spans="2:30" s="60" customFormat="1" ht="115.5" customHeight="1">
      <c r="B10" s="343"/>
      <c r="D10" s="350" t="s">
        <v>143</v>
      </c>
      <c r="E10" s="351" t="s">
        <v>144</v>
      </c>
      <c r="F10" s="352" t="s">
        <v>145</v>
      </c>
      <c r="G10" s="353" t="s">
        <v>210</v>
      </c>
      <c r="H10" s="354" t="s">
        <v>211</v>
      </c>
      <c r="I10" s="355" t="s">
        <v>212</v>
      </c>
      <c r="K10" s="356" t="s">
        <v>213</v>
      </c>
      <c r="L10" s="352" t="s">
        <v>214</v>
      </c>
      <c r="M10" s="352" t="s">
        <v>215</v>
      </c>
      <c r="N10" s="352" t="s">
        <v>213</v>
      </c>
      <c r="O10" s="352" t="s">
        <v>216</v>
      </c>
      <c r="P10" s="352" t="s">
        <v>213</v>
      </c>
      <c r="Q10" s="357" t="s">
        <v>217</v>
      </c>
      <c r="U10" s="345"/>
    </row>
    <row r="11" spans="2:30" s="60" customFormat="1" ht="59.45" customHeight="1" thickBot="1">
      <c r="B11" s="343"/>
      <c r="D11" s="213">
        <f>'1-Investissements immatériels'!AV110</f>
        <v>0</v>
      </c>
      <c r="E11" s="212">
        <f>'1-Investissements immatériels'!AW110</f>
        <v>0</v>
      </c>
      <c r="F11" s="233">
        <f>'1-Investissements immatériels'!AX110</f>
        <v>0</v>
      </c>
      <c r="G11" s="234">
        <f>'Syn pf Bénéficiaire'!C8-'Syn pf Instructeur'!F11</f>
        <v>0</v>
      </c>
      <c r="H11" s="359">
        <f>D27</f>
        <v>0</v>
      </c>
      <c r="I11" s="360">
        <f>D27-'Syn pf Bénéficiaire'!E24</f>
        <v>0</v>
      </c>
      <c r="K11" s="358">
        <f>N21</f>
        <v>0</v>
      </c>
      <c r="L11" s="361" t="str">
        <f>IFERROR(I27/D27,"")</f>
        <v/>
      </c>
      <c r="M11" s="362">
        <f>I27</f>
        <v>0</v>
      </c>
      <c r="N11" s="362">
        <f>J27</f>
        <v>0</v>
      </c>
      <c r="O11" s="362">
        <f>N27</f>
        <v>0</v>
      </c>
      <c r="P11" s="362">
        <f>Q27</f>
        <v>0</v>
      </c>
      <c r="Q11" s="363">
        <f>R27</f>
        <v>0</v>
      </c>
      <c r="U11" s="345"/>
    </row>
    <row r="12" spans="2:30" s="60" customFormat="1" ht="59.45" customHeight="1" thickBot="1">
      <c r="B12" s="364"/>
      <c r="C12" s="365"/>
      <c r="D12" s="366"/>
      <c r="E12" s="366"/>
      <c r="F12" s="367"/>
      <c r="G12" s="368"/>
      <c r="H12" s="366"/>
      <c r="I12" s="368"/>
      <c r="J12" s="365"/>
      <c r="K12" s="366"/>
      <c r="L12" s="369"/>
      <c r="M12" s="370"/>
      <c r="N12" s="370"/>
      <c r="O12" s="370"/>
      <c r="P12" s="370"/>
      <c r="Q12" s="370"/>
      <c r="R12" s="365"/>
      <c r="S12" s="365"/>
      <c r="T12" s="365"/>
      <c r="U12" s="371"/>
    </row>
    <row r="13" spans="2:30" s="60" customFormat="1" ht="64.5" customHeight="1">
      <c r="B13" s="704" t="s">
        <v>218</v>
      </c>
      <c r="C13" s="705"/>
      <c r="D13" s="705"/>
      <c r="E13" s="705"/>
      <c r="F13" s="705"/>
      <c r="G13" s="705"/>
      <c r="H13" s="705"/>
      <c r="I13" s="705"/>
      <c r="J13" s="705"/>
      <c r="K13" s="705"/>
      <c r="L13" s="705"/>
      <c r="M13" s="705"/>
      <c r="N13" s="705"/>
      <c r="O13" s="705"/>
      <c r="P13" s="705"/>
      <c r="Q13" s="705"/>
      <c r="R13" s="705"/>
      <c r="S13" s="705"/>
      <c r="T13" s="705"/>
      <c r="U13" s="706"/>
      <c r="V13" s="372"/>
    </row>
    <row r="14" spans="2:30" s="60" customFormat="1" ht="58.5" customHeight="1" thickBot="1">
      <c r="B14" s="343"/>
      <c r="U14" s="345"/>
    </row>
    <row r="15" spans="2:30" s="60" customFormat="1" ht="59.1" customHeight="1" thickBot="1">
      <c r="B15" s="680" t="s">
        <v>42</v>
      </c>
      <c r="C15" s="680"/>
      <c r="D15" s="680"/>
      <c r="E15" s="681"/>
      <c r="G15" s="667" t="s">
        <v>219</v>
      </c>
      <c r="H15" s="668"/>
      <c r="I15" s="435"/>
      <c r="J15" s="435"/>
      <c r="K15" s="677" t="s">
        <v>220</v>
      </c>
      <c r="L15" s="678"/>
      <c r="M15" s="678"/>
      <c r="N15" s="678"/>
      <c r="O15" s="678"/>
      <c r="P15" s="679"/>
      <c r="Q15" s="428" t="s">
        <v>221</v>
      </c>
      <c r="U15" s="373"/>
      <c r="V15"/>
      <c r="W15"/>
      <c r="X15"/>
      <c r="Y15"/>
      <c r="Z15"/>
      <c r="AA15"/>
      <c r="AB15"/>
      <c r="AC15"/>
      <c r="AD15"/>
    </row>
    <row r="16" spans="2:30" s="60" customFormat="1" ht="288.60000000000002" customHeight="1" thickBot="1">
      <c r="B16" s="684" t="s">
        <v>222</v>
      </c>
      <c r="C16" s="685"/>
      <c r="D16" s="682" t="s">
        <v>223</v>
      </c>
      <c r="E16" s="683"/>
      <c r="G16" s="470" t="s">
        <v>224</v>
      </c>
      <c r="H16" s="353" t="s">
        <v>146</v>
      </c>
      <c r="I16" s="433"/>
      <c r="J16" s="433"/>
      <c r="K16" s="374" t="s">
        <v>225</v>
      </c>
      <c r="L16" s="707" t="s">
        <v>226</v>
      </c>
      <c r="M16" s="709" t="s">
        <v>227</v>
      </c>
      <c r="N16" s="375" t="s">
        <v>137</v>
      </c>
      <c r="O16" s="711" t="s">
        <v>228</v>
      </c>
      <c r="P16" s="711" t="s">
        <v>139</v>
      </c>
      <c r="Q16" s="431" t="s">
        <v>128</v>
      </c>
      <c r="U16" s="345"/>
      <c r="X16" s="338"/>
      <c r="Y16" s="475"/>
    </row>
    <row r="17" spans="2:30" s="60" customFormat="1" ht="206.45" customHeight="1" thickBot="1">
      <c r="B17" s="686"/>
      <c r="C17" s="687"/>
      <c r="D17" s="484" t="s">
        <v>229</v>
      </c>
      <c r="E17" s="485" t="s">
        <v>230</v>
      </c>
      <c r="G17" s="376" t="s">
        <v>231</v>
      </c>
      <c r="H17" s="483" t="str">
        <f>IF('1-Investissements immatériels'!AX110=0,"",'1-Investissements immatériels'!AX110)</f>
        <v/>
      </c>
      <c r="I17" s="434"/>
      <c r="J17" s="434"/>
      <c r="K17" s="378" t="s">
        <v>232</v>
      </c>
      <c r="L17" s="708"/>
      <c r="M17" s="710"/>
      <c r="N17" s="379" t="s">
        <v>232</v>
      </c>
      <c r="O17" s="712"/>
      <c r="P17" s="712"/>
      <c r="Q17" s="432" t="s">
        <v>233</v>
      </c>
      <c r="U17" s="345"/>
      <c r="X17" s="338"/>
      <c r="Y17" s="475"/>
      <c r="Z17"/>
      <c r="AA17"/>
      <c r="AB17"/>
      <c r="AC17"/>
      <c r="AD17"/>
    </row>
    <row r="18" spans="2:30" s="60" customFormat="1" ht="104.1" customHeight="1" thickBot="1">
      <c r="B18" s="688" t="str">
        <f>IF(Q18="","",10000*Q18)</f>
        <v/>
      </c>
      <c r="C18" s="689"/>
      <c r="D18" s="482" t="str">
        <f>IF(D11=0,"",D27-G27)</f>
        <v/>
      </c>
      <c r="E18" s="482" t="str">
        <f>IF(D11=0,"",IF(N21&gt;D18,"Non, l'aide publique doit diminuer","Oui"))</f>
        <v/>
      </c>
      <c r="G18" s="376" t="s">
        <v>234</v>
      </c>
      <c r="H18" s="377" t="str">
        <f>IF(D11=0,"",MIN(B18,C26))</f>
        <v/>
      </c>
      <c r="I18" s="434"/>
      <c r="J18" s="434"/>
      <c r="K18" s="490" t="str">
        <f>IF('Syn pf Bénéficiaire'!I8="","",'Syn pf Bénéficiaire'!I8)</f>
        <v/>
      </c>
      <c r="L18" s="490" t="str">
        <f>IF('Syn pf Bénéficiaire'!J8="","",'Syn pf Bénéficiaire'!J8)</f>
        <v/>
      </c>
      <c r="M18" s="490" t="str">
        <f>IF('Syn pf Bénéficiaire'!K8="","",'Syn pf Bénéficiaire'!K8)</f>
        <v/>
      </c>
      <c r="N18" s="490" t="str">
        <f>IF('Syn pf Bénéficiaire'!L8="","",'Syn pf Bénéficiaire'!L8)</f>
        <v/>
      </c>
      <c r="O18" s="490" t="str">
        <f>IF('Syn pf Bénéficiaire'!M8="","",'Syn pf Bénéficiaire'!M8)</f>
        <v/>
      </c>
      <c r="P18" s="490" t="str">
        <f>IF('Syn pf Bénéficiaire'!N8="","",'Syn pf Bénéficiaire'!N8)</f>
        <v/>
      </c>
      <c r="Q18" s="666" t="str">
        <f>IF('Syn pf Bénéficiaire'!O8="","",'Syn pf Bénéficiaire'!O8)</f>
        <v/>
      </c>
      <c r="U18" s="345"/>
      <c r="X18" s="338"/>
      <c r="Y18" s="476"/>
      <c r="Z18"/>
      <c r="AA18"/>
      <c r="AB18"/>
      <c r="AC18"/>
      <c r="AD18"/>
    </row>
    <row r="19" spans="2:30" s="60" customFormat="1" ht="65.45" customHeight="1">
      <c r="I19"/>
      <c r="J19"/>
      <c r="K19" s="490" t="str">
        <f>IF('Syn pf Bénéficiaire'!I9="","",'Syn pf Bénéficiaire'!I9)</f>
        <v/>
      </c>
      <c r="L19" s="490" t="str">
        <f>IF('Syn pf Bénéficiaire'!J9="","",'Syn pf Bénéficiaire'!J9)</f>
        <v/>
      </c>
      <c r="M19" s="490" t="str">
        <f>IF('Syn pf Bénéficiaire'!K9="","",'Syn pf Bénéficiaire'!K9)</f>
        <v/>
      </c>
      <c r="N19" s="490" t="str">
        <f>IF('Syn pf Bénéficiaire'!L9="","",'Syn pf Bénéficiaire'!L9)</f>
        <v/>
      </c>
      <c r="O19" s="490" t="str">
        <f>IF('Syn pf Bénéficiaire'!M9="","",'Syn pf Bénéficiaire'!M9)</f>
        <v/>
      </c>
      <c r="P19" s="490" t="str">
        <f>IF('Syn pf Bénéficiaire'!N9="","",'Syn pf Bénéficiaire'!N9)</f>
        <v/>
      </c>
      <c r="Q19" s="666"/>
      <c r="U19" s="345"/>
      <c r="X19" s="338"/>
      <c r="Y19" s="665"/>
      <c r="Z19"/>
      <c r="AA19"/>
      <c r="AB19"/>
      <c r="AC19"/>
      <c r="AD19"/>
    </row>
    <row r="20" spans="2:30" ht="108.95" customHeight="1">
      <c r="K20" s="490" t="str">
        <f>IF('Syn pf Bénéficiaire'!I10="","",'Syn pf Bénéficiaire'!I10)</f>
        <v/>
      </c>
      <c r="L20" s="490" t="str">
        <f>IF('Syn pf Bénéficiaire'!J10="","",'Syn pf Bénéficiaire'!J10)</f>
        <v/>
      </c>
      <c r="M20" s="490" t="str">
        <f>IF('Syn pf Bénéficiaire'!K10="","",'Syn pf Bénéficiaire'!K10)</f>
        <v/>
      </c>
      <c r="N20" s="490" t="str">
        <f>IF('Syn pf Bénéficiaire'!L10="","",'Syn pf Bénéficiaire'!L10)</f>
        <v/>
      </c>
      <c r="O20" s="490" t="str">
        <f>IF('Syn pf Bénéficiaire'!M10="","",'Syn pf Bénéficiaire'!M10)</f>
        <v/>
      </c>
      <c r="P20" s="490" t="str">
        <f>IF('Syn pf Bénéficiaire'!N10="","",'Syn pf Bénéficiaire'!N10)</f>
        <v/>
      </c>
      <c r="Q20" s="666"/>
      <c r="U20" s="373"/>
      <c r="X20" s="91"/>
      <c r="Y20" s="665"/>
    </row>
    <row r="21" spans="2:30" ht="108.95" customHeight="1" thickBot="1">
      <c r="B21" s="380"/>
      <c r="K21" s="381">
        <f>SUM(K18:K20)</f>
        <v>0</v>
      </c>
      <c r="L21" s="382"/>
      <c r="M21" s="383"/>
      <c r="N21" s="381">
        <f>SUM(N18:N20)</f>
        <v>0</v>
      </c>
      <c r="O21" s="382"/>
      <c r="P21" s="383"/>
      <c r="Q21" s="383"/>
      <c r="U21" s="477"/>
      <c r="V21" s="60"/>
      <c r="X21" s="91"/>
      <c r="Y21" s="665"/>
    </row>
    <row r="22" spans="2:30" ht="68.25" customHeight="1">
      <c r="B22" s="380"/>
      <c r="U22" s="480"/>
      <c r="V22" s="91"/>
    </row>
    <row r="23" spans="2:30" s="61" customFormat="1" ht="84.75" customHeight="1" thickBot="1">
      <c r="B23" s="669" t="s">
        <v>235</v>
      </c>
      <c r="C23" s="670"/>
      <c r="D23" s="670"/>
      <c r="E23" s="670"/>
      <c r="F23" s="670"/>
      <c r="G23" s="670"/>
      <c r="H23" s="670"/>
      <c r="I23" s="670"/>
      <c r="J23" s="670"/>
      <c r="K23" s="670"/>
      <c r="L23" s="670"/>
      <c r="M23" s="670"/>
      <c r="N23" s="670"/>
      <c r="O23" s="670"/>
      <c r="P23" s="670"/>
      <c r="Q23" s="670"/>
      <c r="R23" s="670"/>
      <c r="S23" s="670"/>
      <c r="T23" s="670"/>
      <c r="U23" s="481"/>
      <c r="V23" s="471"/>
      <c r="W23"/>
      <c r="X23"/>
      <c r="Y23"/>
      <c r="Z23" s="60"/>
      <c r="AA23" s="60"/>
    </row>
    <row r="24" spans="2:30" ht="84" customHeight="1">
      <c r="B24" s="671" t="s">
        <v>22</v>
      </c>
      <c r="C24" s="673" t="s">
        <v>236</v>
      </c>
      <c r="D24" s="384" t="s">
        <v>237</v>
      </c>
      <c r="E24" s="675" t="s">
        <v>238</v>
      </c>
      <c r="F24" s="385" t="s">
        <v>239</v>
      </c>
      <c r="G24" s="385" t="s">
        <v>240</v>
      </c>
      <c r="H24" s="386" t="s">
        <v>241</v>
      </c>
      <c r="I24" s="386" t="s">
        <v>242</v>
      </c>
      <c r="J24" s="385" t="s">
        <v>174</v>
      </c>
      <c r="K24" s="385" t="s">
        <v>175</v>
      </c>
      <c r="L24" s="385" t="s">
        <v>176</v>
      </c>
      <c r="M24" s="385" t="s">
        <v>243</v>
      </c>
      <c r="N24" s="385" t="s">
        <v>178</v>
      </c>
      <c r="O24" s="385" t="s">
        <v>179</v>
      </c>
      <c r="P24" s="385" t="s">
        <v>180</v>
      </c>
      <c r="Q24" s="385" t="s">
        <v>181</v>
      </c>
      <c r="R24" s="385" t="s">
        <v>244</v>
      </c>
      <c r="S24" s="385" t="s">
        <v>183</v>
      </c>
      <c r="T24" s="429" t="s">
        <v>245</v>
      </c>
      <c r="U24" s="481"/>
      <c r="V24" s="472"/>
    </row>
    <row r="25" spans="2:30" ht="233.25" thickBot="1">
      <c r="B25" s="672"/>
      <c r="C25" s="674"/>
      <c r="D25" s="387" t="s">
        <v>246</v>
      </c>
      <c r="E25" s="676"/>
      <c r="F25" s="388" t="s">
        <v>185</v>
      </c>
      <c r="G25" s="389" t="s">
        <v>247</v>
      </c>
      <c r="H25" s="390" t="s">
        <v>187</v>
      </c>
      <c r="I25" s="391" t="s">
        <v>186</v>
      </c>
      <c r="J25" s="389" t="s">
        <v>248</v>
      </c>
      <c r="K25" s="392" t="s">
        <v>249</v>
      </c>
      <c r="L25" s="393" t="s">
        <v>189</v>
      </c>
      <c r="M25" s="393" t="s">
        <v>250</v>
      </c>
      <c r="N25" s="394"/>
      <c r="O25" s="395" t="s">
        <v>251</v>
      </c>
      <c r="P25" s="394" t="s">
        <v>192</v>
      </c>
      <c r="Q25" s="394"/>
      <c r="R25" s="394" t="s">
        <v>252</v>
      </c>
      <c r="S25" s="394"/>
      <c r="T25" s="430"/>
      <c r="U25" s="480"/>
      <c r="V25" s="472"/>
    </row>
    <row r="26" spans="2:30" ht="47.25" customHeight="1" thickBot="1">
      <c r="B26" s="238" t="s">
        <v>27</v>
      </c>
      <c r="C26" s="235">
        <f>'1-Investissements immatériels'!AX110</f>
        <v>0</v>
      </c>
      <c r="D26" s="236">
        <f>IF($C$26&gt;$B$18,$B$18,'Syn pf Instructeur'!$C$26)</f>
        <v>0</v>
      </c>
      <c r="E26" s="237">
        <f>IF('Syn pf Instructeur'!$C$26=0,0,'Syn pf Instructeur'!C26/'Syn pf Instructeur'!$C$27)</f>
        <v>0</v>
      </c>
      <c r="F26" s="396">
        <v>1</v>
      </c>
      <c r="G26" s="397">
        <f>IF(C26="","",F26*D26)</f>
        <v>0</v>
      </c>
      <c r="H26" s="398">
        <f>IF(E18="Non, l'aide publique doit diminuer",(D26-N21*E26)/D26,1)</f>
        <v>1</v>
      </c>
      <c r="I26" s="399">
        <f>IF(D26="","",D26*H26)</f>
        <v>0</v>
      </c>
      <c r="J26" s="400">
        <f>IF(E26=0,0,IF($M$26="Oui",I26-($K$21*E26),I26*0.85))</f>
        <v>0</v>
      </c>
      <c r="K26" s="396" t="str">
        <f>IFERROR(J27/I27,"")</f>
        <v/>
      </c>
      <c r="L26" s="396" t="str">
        <f>IFERROR(N27/I27,"")</f>
        <v/>
      </c>
      <c r="M26" s="426" t="str">
        <f>_xlfn.IFS($K$21=0,"Non concerné",$K$21&lt;(0.15*$I$27),"Non",$K$21=(0.15*$I$27),"Oui",$K$21&gt;(0.15*$I$27),"Oui")</f>
        <v>Non concerné</v>
      </c>
      <c r="N26" s="400">
        <f>IF(J26="","",IF($M$26="Oui",0.15*I26,I26-J26))</f>
        <v>0</v>
      </c>
      <c r="O26" s="401">
        <f>IF(E26="","",IF($M$26="Oui",N26,$K$21*E26))</f>
        <v>0</v>
      </c>
      <c r="P26" s="400">
        <f>IF(N26="","",N26-O26)</f>
        <v>0</v>
      </c>
      <c r="Q26" s="400">
        <f>IF($K$21="","",E26*$K$21-O26)</f>
        <v>0</v>
      </c>
      <c r="R26" s="400">
        <f>IF(C26="","",D26-J26-N26-Q26-$N$21*E26)</f>
        <v>0</v>
      </c>
      <c r="S26" s="402">
        <f>IF(OR(R26="",D26=0),0,R26/D26)</f>
        <v>0</v>
      </c>
      <c r="T26" s="403"/>
      <c r="U26" s="477"/>
      <c r="V26" s="427"/>
    </row>
    <row r="27" spans="2:30" ht="35.25" customHeight="1" thickBot="1">
      <c r="B27" s="404" t="s">
        <v>194</v>
      </c>
      <c r="C27" s="228">
        <f>'Syn pf Instructeur'!C26</f>
        <v>0</v>
      </c>
      <c r="D27" s="228">
        <f>IF($D$26&gt;$B$18,$B$18,'Syn pf Instructeur'!$D$26)</f>
        <v>0</v>
      </c>
      <c r="E27" s="228">
        <f>'Syn pf Instructeur'!E26</f>
        <v>0</v>
      </c>
      <c r="F27" s="406"/>
      <c r="G27" s="405">
        <f>SUM(G26:G26)</f>
        <v>0</v>
      </c>
      <c r="H27" s="406"/>
      <c r="I27" s="407">
        <f>SUM(I26:I26)</f>
        <v>0</v>
      </c>
      <c r="J27" s="408">
        <f>IF(E27=0,0,IF($M$26="Oui",I27-($K$21*E27),I27*0.85))</f>
        <v>0</v>
      </c>
      <c r="K27" s="406"/>
      <c r="L27" s="406"/>
      <c r="M27" s="221"/>
      <c r="N27" s="409">
        <f>IF(J27="","",IF($M$26="Oui",0.15*$I$27,I27-J27))</f>
        <v>0</v>
      </c>
      <c r="O27" s="410">
        <f>IF(E27="","",IF($M$26="Oui",N27,$K$21*E27))</f>
        <v>0</v>
      </c>
      <c r="P27" s="410">
        <f>IF(N27="","",N27-O27)</f>
        <v>0</v>
      </c>
      <c r="Q27" s="410">
        <f>IF($K$21="","",E27*$K$21-O27)</f>
        <v>0</v>
      </c>
      <c r="R27" s="436">
        <f>IF(C27="","",D27-J27-N27-Q27-$N$21*E27)</f>
        <v>0</v>
      </c>
      <c r="S27" s="411" t="str">
        <f>IF(C27=0,"- %",R27/D27)</f>
        <v>- %</v>
      </c>
      <c r="T27" s="412"/>
      <c r="U27" s="477"/>
      <c r="V27" s="473"/>
    </row>
    <row r="28" spans="2:30" ht="23.25">
      <c r="B28" s="413"/>
      <c r="C28" s="414"/>
      <c r="D28" s="406"/>
      <c r="E28" s="406"/>
      <c r="F28" s="191"/>
      <c r="G28" s="406"/>
      <c r="H28" s="406"/>
      <c r="I28" s="415"/>
      <c r="J28" s="416"/>
      <c r="K28" s="416"/>
      <c r="L28" s="416"/>
      <c r="M28" s="415"/>
      <c r="N28" s="417"/>
      <c r="O28" s="417"/>
      <c r="P28" s="415"/>
      <c r="Q28" s="418"/>
      <c r="R28" s="415"/>
      <c r="S28" s="415"/>
      <c r="T28" s="415"/>
      <c r="U28" s="478"/>
      <c r="V28" s="474"/>
      <c r="X28" s="203"/>
    </row>
    <row r="29" spans="2:30">
      <c r="B29" s="380"/>
      <c r="E29" s="664"/>
      <c r="F29" s="190"/>
      <c r="U29" s="477"/>
      <c r="V29" s="91"/>
    </row>
    <row r="30" spans="2:30">
      <c r="B30" s="380"/>
      <c r="E30" s="664"/>
      <c r="F30" s="202"/>
      <c r="M30" s="419"/>
      <c r="U30" s="477"/>
      <c r="V30" s="91"/>
    </row>
    <row r="31" spans="2:30" ht="15.75" thickBot="1">
      <c r="B31" s="420"/>
      <c r="C31" s="421"/>
      <c r="D31" s="422"/>
      <c r="E31" s="423"/>
      <c r="F31" s="424"/>
      <c r="G31" s="422"/>
      <c r="H31" s="422"/>
      <c r="I31" s="422"/>
      <c r="J31" s="422"/>
      <c r="K31" s="425"/>
      <c r="L31" s="425"/>
      <c r="M31" s="425"/>
      <c r="N31" s="425"/>
      <c r="O31" s="425"/>
      <c r="P31" s="425"/>
      <c r="Q31" s="425"/>
      <c r="R31" s="422"/>
      <c r="S31" s="422"/>
      <c r="T31" s="422"/>
      <c r="U31" s="479"/>
      <c r="V31" s="91"/>
    </row>
    <row r="32" spans="2:30">
      <c r="S32" s="192"/>
      <c r="T32" s="192"/>
      <c r="V32" s="91"/>
    </row>
  </sheetData>
  <sheetProtection formatCells="0" formatColumns="0" formatRows="0" insertColumns="0" insertRows="0" insertHyperlinks="0" deleteColumns="0" deleteRows="0" sort="0" autoFilter="0" pivotTables="0"/>
  <mergeCells count="24">
    <mergeCell ref="B13:U13"/>
    <mergeCell ref="L16:L17"/>
    <mergeCell ref="M16:M17"/>
    <mergeCell ref="O16:O17"/>
    <mergeCell ref="P16:P17"/>
    <mergeCell ref="D9:F9"/>
    <mergeCell ref="B2:U3"/>
    <mergeCell ref="B4:U4"/>
    <mergeCell ref="B6:U6"/>
    <mergeCell ref="D8:I8"/>
    <mergeCell ref="K8:Q8"/>
    <mergeCell ref="E29:E30"/>
    <mergeCell ref="Y19:Y21"/>
    <mergeCell ref="Q18:Q20"/>
    <mergeCell ref="G15:H15"/>
    <mergeCell ref="B23:T23"/>
    <mergeCell ref="B24:B25"/>
    <mergeCell ref="C24:C25"/>
    <mergeCell ref="E24:E25"/>
    <mergeCell ref="K15:P15"/>
    <mergeCell ref="B15:E15"/>
    <mergeCell ref="D16:E16"/>
    <mergeCell ref="B16:C17"/>
    <mergeCell ref="B18:C18"/>
  </mergeCells>
  <conditionalFormatting sqref="B18">
    <cfRule type="notContainsText" dxfId="3" priority="18" operator="notContains" text="non">
      <formula>ISERROR(SEARCH("non",B18))</formula>
    </cfRule>
    <cfRule type="containsText" dxfId="2" priority="19" stopIfTrue="1" operator="containsText" text="Non">
      <formula>NOT(ISERROR(SEARCH("Non",B18)))</formula>
    </cfRule>
  </conditionalFormatting>
  <conditionalFormatting sqref="D18:E18">
    <cfRule type="expression" dxfId="1" priority="3">
      <formula>D18="Oui"</formula>
    </cfRule>
    <cfRule type="expression" dxfId="0" priority="4">
      <formula>D18="Non, l'aide publique doit diminuer"</formula>
    </cfRule>
  </conditionalFormatting>
  <dataValidations count="3">
    <dataValidation type="list" allowBlank="1" showInputMessage="1" showErrorMessage="1" sqref="P21:Q21 M21" xr:uid="{F2169765-FFBB-41E0-BAB3-49EFD9647C4D}">
      <formula1>"Oui,Non"</formula1>
    </dataValidation>
    <dataValidation type="whole" allowBlank="1" showInputMessage="1" showErrorMessage="1" errorTitle="Saisie invalide" error="Vous devez saisir un nombre entier compris entre 1 et 6" sqref="Y19" xr:uid="{FB400D0E-86CB-487A-8DF2-E765E57CC5A1}">
      <formula1>1</formula1>
      <formula2>6</formula2>
    </dataValidation>
    <dataValidation allowBlank="1" showInputMessage="1" showErrorMessage="1" errorTitle="Saisie invalide" error="Vous devez saisir un nombre entier compris entre 1 et 6" sqref="Q18:Q20" xr:uid="{DD18EB52-F478-4E72-9D7D-2424452B3A6A}"/>
  </dataValidations>
  <pageMargins left="0.7" right="0.7" top="0.75" bottom="0.75" header="0.3" footer="0.3"/>
  <pageSetup paperSize="9" scale="11"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1B772092-FCAA-4E9F-A257-77E2C2B3B579}">
          <x14:formula1>
            <xm:f>'0-Présentation typeaction'!#REF!</xm:f>
          </x14:formula1>
          <xm:sqref>B26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1B946-7D27-45EB-8C3E-EFE7B7E47EFF}">
  <sheetPr>
    <tabColor theme="9" tint="-0.249977111117893"/>
  </sheetPr>
  <dimension ref="D1:S110"/>
  <sheetViews>
    <sheetView showGridLines="0" topLeftCell="A6" zoomScale="48" zoomScaleNormal="70" workbookViewId="0">
      <selection activeCell="E9" sqref="E9:K9"/>
    </sheetView>
  </sheetViews>
  <sheetFormatPr baseColWidth="10" defaultColWidth="11.42578125" defaultRowHeight="15"/>
  <cols>
    <col min="5" max="5" width="37" customWidth="1"/>
    <col min="6" max="6" width="34.140625" customWidth="1"/>
    <col min="7" max="7" width="38" customWidth="1"/>
    <col min="8" max="8" width="41.140625" style="76" customWidth="1"/>
    <col min="9" max="9" width="66.28515625" customWidth="1"/>
    <col min="10" max="10" width="34.28515625" customWidth="1"/>
    <col min="11" max="11" width="26.28515625" customWidth="1"/>
    <col min="13" max="18" width="27.140625" customWidth="1"/>
  </cols>
  <sheetData>
    <row r="1" spans="5:11" ht="21">
      <c r="E1" s="68" t="s">
        <v>253</v>
      </c>
      <c r="F1" s="68"/>
      <c r="G1" s="69"/>
      <c r="H1" s="73"/>
      <c r="I1" s="69"/>
      <c r="J1" s="69"/>
      <c r="K1" s="69"/>
    </row>
    <row r="2" spans="5:11" ht="48" customHeight="1">
      <c r="E2" s="752" t="s">
        <v>254</v>
      </c>
      <c r="F2" s="752"/>
      <c r="G2" s="752"/>
      <c r="H2" s="752"/>
      <c r="I2" s="752"/>
      <c r="J2" s="752"/>
      <c r="K2" s="752"/>
    </row>
    <row r="3" spans="5:11" ht="21">
      <c r="E3" s="70" t="s">
        <v>255</v>
      </c>
      <c r="F3" s="70"/>
      <c r="G3" s="71"/>
      <c r="H3" s="74"/>
      <c r="I3" s="71"/>
      <c r="J3" s="71"/>
      <c r="K3" s="71"/>
    </row>
    <row r="4" spans="5:11" ht="18.75">
      <c r="E4" s="752" t="s">
        <v>256</v>
      </c>
      <c r="F4" s="752"/>
      <c r="G4" s="752"/>
      <c r="H4" s="752"/>
      <c r="I4" s="752"/>
      <c r="J4" s="752"/>
      <c r="K4" s="752"/>
    </row>
    <row r="5" spans="5:11" ht="6.95" customHeight="1">
      <c r="E5" s="194"/>
      <c r="F5" s="194"/>
      <c r="G5" s="194"/>
      <c r="H5" s="195"/>
      <c r="I5" s="194"/>
      <c r="J5" s="194"/>
      <c r="K5" s="194"/>
    </row>
    <row r="6" spans="5:11" ht="74.45" customHeight="1">
      <c r="E6" s="753" t="s">
        <v>257</v>
      </c>
      <c r="F6" s="753"/>
      <c r="G6" s="753"/>
      <c r="H6" s="753"/>
      <c r="I6" s="753"/>
      <c r="J6" s="753"/>
      <c r="K6" s="753"/>
    </row>
    <row r="7" spans="5:11" ht="34.5" thickBot="1">
      <c r="E7" s="72"/>
      <c r="F7" s="72"/>
      <c r="G7" s="72"/>
      <c r="H7" s="75"/>
      <c r="I7" s="72"/>
      <c r="J7" s="72"/>
      <c r="K7" s="72"/>
    </row>
    <row r="8" spans="5:11" ht="21">
      <c r="E8" s="754" t="s">
        <v>258</v>
      </c>
      <c r="F8" s="755"/>
      <c r="G8" s="755"/>
      <c r="H8" s="755"/>
      <c r="I8" s="755"/>
      <c r="J8" s="755"/>
      <c r="K8" s="756"/>
    </row>
    <row r="9" spans="5:11" ht="26.25">
      <c r="E9" s="723" t="str">
        <f>Accueil!G15</f>
        <v>SAISIR ICI</v>
      </c>
      <c r="F9" s="724"/>
      <c r="G9" s="724"/>
      <c r="H9" s="724"/>
      <c r="I9" s="724"/>
      <c r="J9" s="724"/>
      <c r="K9" s="725"/>
    </row>
    <row r="10" spans="5:11" ht="26.25">
      <c r="E10" s="723" t="str">
        <f>Accueil!G16</f>
        <v>SAISIR ICI</v>
      </c>
      <c r="F10" s="724"/>
      <c r="G10" s="724"/>
      <c r="H10" s="724"/>
      <c r="I10" s="724"/>
      <c r="J10" s="724"/>
      <c r="K10" s="725"/>
    </row>
    <row r="11" spans="5:11" ht="26.25" customHeight="1">
      <c r="E11" s="723" t="str">
        <f>Accueil!G17</f>
        <v>SAISIR ICI</v>
      </c>
      <c r="F11" s="724"/>
      <c r="G11" s="724"/>
      <c r="H11" s="724"/>
      <c r="I11" s="724"/>
      <c r="J11" s="724"/>
      <c r="K11" s="725"/>
    </row>
    <row r="12" spans="5:11" ht="21" customHeight="1">
      <c r="E12" s="726" t="str">
        <f>Accueil!B9</f>
        <v>Intervention 77.03 : Coopération pour la promotion, la commercialisation, le développement et la certification des systèmes de qualité</v>
      </c>
      <c r="F12" s="727"/>
      <c r="G12" s="727"/>
      <c r="H12" s="727"/>
      <c r="I12" s="727"/>
      <c r="J12" s="727"/>
      <c r="K12" s="728"/>
    </row>
    <row r="13" spans="5:11" ht="21">
      <c r="E13" s="437"/>
      <c r="F13" s="309"/>
      <c r="G13" s="309"/>
      <c r="H13" s="438"/>
      <c r="I13" s="309"/>
      <c r="J13" s="309"/>
      <c r="K13" s="439"/>
    </row>
    <row r="14" spans="5:11" ht="29.25" thickBot="1">
      <c r="E14" s="729" t="s">
        <v>259</v>
      </c>
      <c r="F14" s="730"/>
      <c r="G14" s="730"/>
      <c r="H14" s="730"/>
      <c r="I14" s="730"/>
      <c r="J14" s="730"/>
      <c r="K14" s="731"/>
    </row>
    <row r="15" spans="5:11" ht="15.75">
      <c r="E15" s="732" t="s">
        <v>260</v>
      </c>
      <c r="F15" s="732"/>
      <c r="G15" s="732"/>
      <c r="H15" s="732"/>
      <c r="I15" s="732"/>
      <c r="J15" s="732"/>
      <c r="K15" s="732"/>
    </row>
    <row r="17" spans="5:11" ht="15.75" thickBot="1"/>
    <row r="18" spans="5:11" ht="30" customHeight="1" thickBot="1">
      <c r="E18" s="733" t="s">
        <v>261</v>
      </c>
      <c r="F18" s="734"/>
      <c r="G18" s="735"/>
      <c r="I18" s="736" t="s">
        <v>262</v>
      </c>
      <c r="J18" s="737"/>
      <c r="K18" s="207"/>
    </row>
    <row r="19" spans="5:11" ht="48" customHeight="1" thickBot="1">
      <c r="E19" s="738" t="s">
        <v>236</v>
      </c>
      <c r="F19" s="739"/>
      <c r="G19" s="440" t="s">
        <v>234</v>
      </c>
      <c r="I19" s="208" t="s">
        <v>263</v>
      </c>
      <c r="J19" s="486" t="str">
        <f>'Syn pf Instructeur'!H18</f>
        <v/>
      </c>
      <c r="K19" s="206"/>
    </row>
    <row r="20" spans="5:11" ht="23.25" customHeight="1">
      <c r="E20" s="740" t="s">
        <v>264</v>
      </c>
      <c r="F20" s="741"/>
      <c r="G20" s="742"/>
      <c r="I20" s="208" t="s">
        <v>205</v>
      </c>
      <c r="J20" s="289" t="str">
        <f>'Syn pf Instructeur'!L11</f>
        <v/>
      </c>
      <c r="K20" s="205"/>
    </row>
    <row r="21" spans="5:11" ht="21" customHeight="1">
      <c r="E21" s="441" t="s">
        <v>146</v>
      </c>
      <c r="F21" s="443" t="str">
        <f>'Syn pf Instructeur'!H17</f>
        <v/>
      </c>
      <c r="G21" s="444">
        <f>'Syn pf Instructeur'!D26</f>
        <v>0</v>
      </c>
      <c r="I21" s="208" t="s">
        <v>265</v>
      </c>
      <c r="J21" s="290">
        <f>'Syn pf Instructeur'!I26</f>
        <v>0</v>
      </c>
      <c r="K21" s="206"/>
    </row>
    <row r="22" spans="5:11" ht="50.1" customHeight="1">
      <c r="E22" s="464" t="s">
        <v>266</v>
      </c>
      <c r="F22" s="450" t="str">
        <f>'Annexe fi DJ'!F21</f>
        <v/>
      </c>
      <c r="G22" s="465">
        <f>'Annexe fi DJ'!G21</f>
        <v>0</v>
      </c>
      <c r="I22" s="209" t="s">
        <v>267</v>
      </c>
      <c r="J22" s="291">
        <f>'Syn pf Instructeur'!J27</f>
        <v>0</v>
      </c>
      <c r="K22" s="206"/>
    </row>
    <row r="23" spans="5:11" ht="21" customHeight="1">
      <c r="E23" s="743" t="s">
        <v>268</v>
      </c>
      <c r="F23" s="744"/>
      <c r="G23" s="745"/>
      <c r="I23" s="209" t="s">
        <v>269</v>
      </c>
      <c r="J23" s="291">
        <f>'Syn pf Instructeur'!P27</f>
        <v>0</v>
      </c>
      <c r="K23" s="206"/>
    </row>
    <row r="24" spans="5:11" ht="42" customHeight="1">
      <c r="E24" s="466" t="s">
        <v>27</v>
      </c>
      <c r="F24" s="197">
        <f>'Syn pf Instructeur'!C27</f>
        <v>0</v>
      </c>
      <c r="G24" s="467">
        <f>'Syn pf Instructeur'!D26</f>
        <v>0</v>
      </c>
      <c r="I24" s="442" t="s">
        <v>270</v>
      </c>
      <c r="J24" s="291" t="str">
        <f>'Syn pf Instructeur'!K18</f>
        <v/>
      </c>
      <c r="K24" s="206"/>
    </row>
    <row r="25" spans="5:11" ht="21.75" thickBot="1">
      <c r="E25" s="445" t="s">
        <v>266</v>
      </c>
      <c r="F25" s="468">
        <f>F24</f>
        <v>0</v>
      </c>
      <c r="G25" s="469">
        <f>G24</f>
        <v>0</v>
      </c>
      <c r="I25" s="442" t="s">
        <v>271</v>
      </c>
      <c r="J25" s="291" t="str">
        <f>'Syn pf Instructeur'!K19</f>
        <v/>
      </c>
      <c r="K25" s="206"/>
    </row>
    <row r="26" spans="5:11" ht="21">
      <c r="E26" s="447"/>
      <c r="F26" s="448"/>
      <c r="G26" s="449"/>
      <c r="I26" s="442" t="s">
        <v>272</v>
      </c>
      <c r="J26" s="291" t="str">
        <f>'Syn pf Instructeur'!K20</f>
        <v/>
      </c>
      <c r="K26" s="206"/>
    </row>
    <row r="27" spans="5:11" ht="21">
      <c r="E27" s="91"/>
      <c r="F27" s="91"/>
      <c r="G27" s="91"/>
      <c r="I27" s="208" t="s">
        <v>273</v>
      </c>
      <c r="J27" s="290">
        <f>SUM('Syn pf Instructeur'!N18:N20)</f>
        <v>0</v>
      </c>
    </row>
    <row r="28" spans="5:11" ht="21">
      <c r="I28" s="442" t="s">
        <v>274</v>
      </c>
      <c r="J28" s="291" t="str">
        <f>'Syn pf Instructeur'!N18</f>
        <v/>
      </c>
    </row>
    <row r="29" spans="5:11" ht="21">
      <c r="I29" s="442" t="s">
        <v>275</v>
      </c>
      <c r="J29" s="291" t="str">
        <f>'Syn pf Instructeur'!N19</f>
        <v/>
      </c>
    </row>
    <row r="30" spans="5:11" ht="21">
      <c r="I30" s="442" t="s">
        <v>276</v>
      </c>
      <c r="J30" s="291" t="str">
        <f>'Syn pf Instructeur'!N20</f>
        <v/>
      </c>
    </row>
    <row r="31" spans="5:11" ht="21.75" thickBot="1">
      <c r="I31" s="208" t="s">
        <v>277</v>
      </c>
      <c r="J31" s="290">
        <f>'Syn pf Instructeur'!R27</f>
        <v>0</v>
      </c>
    </row>
    <row r="32" spans="5:11" ht="27.95" customHeight="1" thickBot="1">
      <c r="H32" s="94"/>
      <c r="I32" s="210" t="s">
        <v>266</v>
      </c>
      <c r="J32" s="292">
        <f>J21+J31+J27</f>
        <v>0</v>
      </c>
    </row>
    <row r="33" spans="4:10" ht="48" customHeight="1" thickBot="1">
      <c r="E33" s="95"/>
    </row>
    <row r="34" spans="4:10" ht="50.25" customHeight="1" thickBot="1">
      <c r="E34" s="746" t="s">
        <v>278</v>
      </c>
      <c r="F34" s="747"/>
      <c r="G34" s="747"/>
      <c r="H34" s="747"/>
      <c r="I34" s="747"/>
      <c r="J34" s="748"/>
    </row>
    <row r="35" spans="4:10" ht="81.95" customHeight="1">
      <c r="E35" s="454" t="s">
        <v>279</v>
      </c>
      <c r="F35" s="455" t="s">
        <v>50</v>
      </c>
      <c r="G35" s="455" t="s">
        <v>54</v>
      </c>
      <c r="H35" s="456" t="s">
        <v>51</v>
      </c>
      <c r="I35" s="455" t="s">
        <v>280</v>
      </c>
      <c r="J35" s="457" t="s">
        <v>236</v>
      </c>
    </row>
    <row r="36" spans="4:10" ht="24" customHeight="1">
      <c r="E36" s="749" t="s">
        <v>281</v>
      </c>
      <c r="F36" s="750"/>
      <c r="G36" s="750"/>
      <c r="H36" s="750"/>
      <c r="I36" s="750"/>
      <c r="J36" s="751"/>
    </row>
    <row r="37" spans="4:10" ht="51.6" customHeight="1">
      <c r="E37" s="458">
        <f>IF('1-Investissements immatériels'!A10="","",'1-Investissements immatériels'!A10)</f>
        <v>1</v>
      </c>
      <c r="F37" s="93" t="str">
        <f>IF('1-Investissements immatériels'!Y10="","",'1-Investissements immatériels'!Y10)</f>
        <v/>
      </c>
      <c r="G37" s="93" t="str">
        <f>IF('1-Investissements immatériels'!AC10="","",'1-Investissements immatériels'!AC10)</f>
        <v/>
      </c>
      <c r="H37" s="211" t="str">
        <f>IF('1-Investissements immatériels'!Z10="","",'1-Investissements immatériels'!Z10)</f>
        <v/>
      </c>
      <c r="I37" s="720" t="s">
        <v>282</v>
      </c>
      <c r="J37" s="459" t="str">
        <f>IF('1-Investissements immatériels'!AX10="","",'1-Investissements immatériels'!AX10)</f>
        <v/>
      </c>
    </row>
    <row r="38" spans="4:10" ht="21">
      <c r="E38" s="458">
        <f>IF('1-Investissements immatériels'!A11="","",'1-Investissements immatériels'!A11)</f>
        <v>2</v>
      </c>
      <c r="F38" s="93" t="str">
        <f>IF('1-Investissements immatériels'!Y11="","",'1-Investissements immatériels'!Y11)</f>
        <v/>
      </c>
      <c r="G38" s="93" t="str">
        <f>IF('1-Investissements immatériels'!AC11="","",'1-Investissements immatériels'!AC11)</f>
        <v/>
      </c>
      <c r="H38" s="211" t="str">
        <f>IF('1-Investissements immatériels'!Z11="","",'1-Investissements immatériels'!Z11)</f>
        <v/>
      </c>
      <c r="I38" s="721"/>
      <c r="J38" s="459" t="str">
        <f>IF('1-Investissements immatériels'!AX11="","",'1-Investissements immatériels'!AX11)</f>
        <v/>
      </c>
    </row>
    <row r="39" spans="4:10" ht="21">
      <c r="E39" s="458">
        <f>IF('1-Investissements immatériels'!A12="","",'1-Investissements immatériels'!A12)</f>
        <v>3</v>
      </c>
      <c r="F39" s="93" t="str">
        <f>IF('1-Investissements immatériels'!Y12="","",'1-Investissements immatériels'!Y12)</f>
        <v/>
      </c>
      <c r="G39" s="93" t="str">
        <f>IF('1-Investissements immatériels'!AC12="","",'1-Investissements immatériels'!AC12)</f>
        <v/>
      </c>
      <c r="H39" s="211" t="str">
        <f>IF('1-Investissements immatériels'!Z12="","",'1-Investissements immatériels'!Z12)</f>
        <v/>
      </c>
      <c r="I39" s="721"/>
      <c r="J39" s="459" t="str">
        <f>IF('1-Investissements immatériels'!AX12="","",'1-Investissements immatériels'!AX12)</f>
        <v/>
      </c>
    </row>
    <row r="40" spans="4:10" ht="21">
      <c r="E40" s="458">
        <f>IF('1-Investissements immatériels'!A13="","",'1-Investissements immatériels'!A13)</f>
        <v>4</v>
      </c>
      <c r="F40" s="93" t="str">
        <f>IF('1-Investissements immatériels'!Y13="","",'1-Investissements immatériels'!Y13)</f>
        <v/>
      </c>
      <c r="G40" s="93" t="str">
        <f>IF('1-Investissements immatériels'!AC13="","",'1-Investissements immatériels'!AC13)</f>
        <v/>
      </c>
      <c r="H40" s="211" t="str">
        <f>IF('1-Investissements immatériels'!Z13="","",'1-Investissements immatériels'!Z13)</f>
        <v/>
      </c>
      <c r="I40" s="721"/>
      <c r="J40" s="459" t="str">
        <f>IF('1-Investissements immatériels'!AX13="","",'1-Investissements immatériels'!AX13)</f>
        <v/>
      </c>
    </row>
    <row r="41" spans="4:10" ht="21.75" thickBot="1">
      <c r="E41" s="460">
        <f>IF('1-Investissements immatériels'!A14="","",'1-Investissements immatériels'!A14)</f>
        <v>5</v>
      </c>
      <c r="F41" s="461" t="str">
        <f>IF('1-Investissements immatériels'!Y14="","",'1-Investissements immatériels'!Y14)</f>
        <v/>
      </c>
      <c r="G41" s="461" t="str">
        <f>IF('1-Investissements immatériels'!AC14="","",'1-Investissements immatériels'!AC14)</f>
        <v/>
      </c>
      <c r="H41" s="462" t="str">
        <f>IF('1-Investissements immatériels'!Z14="","",'1-Investissements immatériels'!Z14)</f>
        <v/>
      </c>
      <c r="I41" s="722"/>
      <c r="J41" s="463" t="str">
        <f>IF('1-Investissements immatériels'!AX14="","",'1-Investissements immatériels'!AX14)</f>
        <v/>
      </c>
    </row>
    <row r="42" spans="4:10" ht="23.25">
      <c r="D42" s="91"/>
      <c r="E42" s="714"/>
      <c r="F42" s="714"/>
      <c r="G42" s="714"/>
      <c r="H42" s="714"/>
      <c r="I42" s="714"/>
      <c r="J42" s="714"/>
    </row>
    <row r="43" spans="4:10" ht="24" customHeight="1">
      <c r="D43" s="91"/>
      <c r="E43" s="451"/>
      <c r="F43" s="451"/>
      <c r="G43" s="452"/>
      <c r="H43" s="453"/>
      <c r="I43" s="716"/>
      <c r="J43" s="90"/>
    </row>
    <row r="44" spans="4:10" ht="24" customHeight="1">
      <c r="D44" s="91"/>
      <c r="E44" s="451"/>
      <c r="F44" s="451"/>
      <c r="G44" s="452"/>
      <c r="H44" s="453"/>
      <c r="I44" s="716"/>
      <c r="J44" s="90"/>
    </row>
    <row r="45" spans="4:10" ht="24" customHeight="1">
      <c r="D45" s="91"/>
      <c r="E45" s="451"/>
      <c r="F45" s="451"/>
      <c r="G45" s="452"/>
      <c r="H45" s="453"/>
      <c r="I45" s="716"/>
      <c r="J45" s="90"/>
    </row>
    <row r="46" spans="4:10" ht="24" customHeight="1">
      <c r="D46" s="91"/>
      <c r="E46" s="451"/>
      <c r="F46" s="451"/>
      <c r="G46" s="452"/>
      <c r="H46" s="453"/>
      <c r="I46" s="716"/>
      <c r="J46" s="90"/>
    </row>
    <row r="47" spans="4:10" ht="24" customHeight="1">
      <c r="D47" s="91"/>
      <c r="E47" s="451"/>
      <c r="F47" s="451"/>
      <c r="G47" s="452"/>
      <c r="H47" s="453"/>
      <c r="I47" s="716"/>
      <c r="J47" s="90"/>
    </row>
    <row r="48" spans="4:10" ht="24" customHeight="1">
      <c r="D48" s="91"/>
      <c r="E48" s="717"/>
      <c r="F48" s="717"/>
      <c r="G48" s="717"/>
      <c r="H48" s="717"/>
      <c r="I48" s="717"/>
      <c r="J48" s="717"/>
    </row>
    <row r="49" spans="4:19" ht="21">
      <c r="D49" s="91"/>
      <c r="E49" s="451"/>
      <c r="F49" s="451"/>
      <c r="G49" s="451"/>
      <c r="H49" s="453"/>
      <c r="I49" s="716"/>
      <c r="J49" s="90"/>
    </row>
    <row r="50" spans="4:19" ht="21">
      <c r="D50" s="91"/>
      <c r="E50" s="451"/>
      <c r="F50" s="451"/>
      <c r="G50" s="451"/>
      <c r="H50" s="453"/>
      <c r="I50" s="716"/>
      <c r="J50" s="90"/>
    </row>
    <row r="51" spans="4:19" ht="21">
      <c r="D51" s="91"/>
      <c r="E51" s="451"/>
      <c r="F51" s="451"/>
      <c r="G51" s="451"/>
      <c r="H51" s="453"/>
      <c r="I51" s="716"/>
      <c r="J51" s="90"/>
    </row>
    <row r="52" spans="4:19" ht="21">
      <c r="D52" s="91"/>
      <c r="E52" s="451"/>
      <c r="F52" s="451"/>
      <c r="G52" s="451"/>
      <c r="H52" s="453"/>
      <c r="I52" s="716"/>
      <c r="J52" s="90"/>
    </row>
    <row r="53" spans="4:19" ht="21">
      <c r="D53" s="91"/>
      <c r="E53" s="451"/>
      <c r="F53" s="451"/>
      <c r="G53" s="451"/>
      <c r="H53" s="453"/>
      <c r="I53" s="716"/>
      <c r="J53" s="90"/>
    </row>
    <row r="54" spans="4:19" ht="23.25">
      <c r="D54" s="91"/>
      <c r="E54" s="714"/>
      <c r="F54" s="714"/>
      <c r="G54" s="714"/>
      <c r="H54" s="714"/>
      <c r="I54" s="714"/>
      <c r="J54" s="714"/>
    </row>
    <row r="55" spans="4:19" ht="21">
      <c r="D55" s="91"/>
      <c r="E55" s="451"/>
      <c r="F55" s="451"/>
      <c r="G55" s="451"/>
      <c r="H55" s="453"/>
      <c r="I55" s="716"/>
      <c r="J55" s="90"/>
    </row>
    <row r="56" spans="4:19" ht="21">
      <c r="D56" s="91"/>
      <c r="E56" s="451"/>
      <c r="F56" s="451"/>
      <c r="G56" s="451"/>
      <c r="H56" s="453"/>
      <c r="I56" s="716"/>
      <c r="J56" s="90"/>
    </row>
    <row r="57" spans="4:19" ht="28.5">
      <c r="D57" s="91"/>
      <c r="E57" s="451"/>
      <c r="F57" s="451"/>
      <c r="G57" s="451"/>
      <c r="H57" s="453"/>
      <c r="I57" s="716"/>
      <c r="J57" s="90"/>
      <c r="K57" s="446"/>
      <c r="L57" s="77"/>
      <c r="M57" s="77"/>
      <c r="N57" s="77"/>
      <c r="O57" s="77"/>
      <c r="P57" s="77"/>
      <c r="Q57" s="77"/>
      <c r="R57" s="77"/>
      <c r="S57" s="77"/>
    </row>
    <row r="58" spans="4:19" ht="28.5">
      <c r="D58" s="91"/>
      <c r="E58" s="451"/>
      <c r="F58" s="451"/>
      <c r="G58" s="451"/>
      <c r="H58" s="453"/>
      <c r="I58" s="716"/>
      <c r="J58" s="90"/>
      <c r="K58" s="84"/>
      <c r="L58" s="77"/>
      <c r="M58" s="718"/>
      <c r="N58" s="718"/>
      <c r="O58" s="718"/>
      <c r="P58" s="718"/>
      <c r="Q58" s="718"/>
      <c r="R58" s="718"/>
      <c r="S58" s="77"/>
    </row>
    <row r="59" spans="4:19" ht="23.25">
      <c r="D59" s="91"/>
      <c r="E59" s="451"/>
      <c r="F59" s="451"/>
      <c r="G59" s="451"/>
      <c r="H59" s="453"/>
      <c r="I59" s="716"/>
      <c r="J59" s="90"/>
      <c r="K59" s="78"/>
      <c r="L59" s="77"/>
      <c r="M59" s="78"/>
      <c r="N59" s="78"/>
      <c r="O59" s="78"/>
      <c r="P59" s="78"/>
      <c r="Q59" s="78"/>
      <c r="R59" s="78"/>
      <c r="S59" s="77"/>
    </row>
    <row r="60" spans="4:19" ht="23.25">
      <c r="D60" s="91"/>
      <c r="E60" s="83"/>
      <c r="F60" s="83"/>
      <c r="G60" s="83"/>
      <c r="H60" s="81"/>
      <c r="I60" s="83"/>
      <c r="J60" s="83"/>
      <c r="K60" s="82"/>
      <c r="L60" s="77"/>
      <c r="M60" s="714"/>
      <c r="N60" s="714"/>
      <c r="O60" s="714"/>
      <c r="P60" s="714"/>
      <c r="Q60" s="714"/>
      <c r="R60" s="714"/>
      <c r="S60" s="77"/>
    </row>
    <row r="61" spans="4:19" ht="18.75">
      <c r="D61" s="91"/>
      <c r="E61" s="80"/>
      <c r="F61" s="80"/>
      <c r="G61" s="80"/>
      <c r="H61" s="81"/>
      <c r="I61" s="83"/>
      <c r="J61" s="83"/>
      <c r="K61" s="82"/>
      <c r="L61" s="77"/>
      <c r="M61" s="80"/>
      <c r="N61" s="80"/>
      <c r="O61" s="80"/>
      <c r="P61" s="82"/>
      <c r="Q61" s="82"/>
      <c r="R61" s="82"/>
      <c r="S61" s="77"/>
    </row>
    <row r="62" spans="4:19" ht="18.75">
      <c r="D62" s="91"/>
      <c r="E62" s="80"/>
      <c r="F62" s="80"/>
      <c r="G62" s="80"/>
      <c r="H62" s="81"/>
      <c r="I62" s="719"/>
      <c r="J62" s="719"/>
      <c r="K62" s="82"/>
      <c r="L62" s="77"/>
      <c r="M62" s="80"/>
      <c r="N62" s="80"/>
      <c r="O62" s="80"/>
      <c r="P62" s="82"/>
      <c r="Q62" s="82"/>
      <c r="R62" s="82"/>
      <c r="S62" s="77"/>
    </row>
    <row r="63" spans="4:19" ht="18.75">
      <c r="D63" s="91"/>
      <c r="E63" s="80"/>
      <c r="F63" s="80"/>
      <c r="G63" s="80"/>
      <c r="H63" s="81"/>
      <c r="I63" s="719"/>
      <c r="J63" s="719"/>
      <c r="K63" s="82"/>
      <c r="L63" s="77"/>
      <c r="M63" s="80"/>
      <c r="N63" s="80"/>
      <c r="O63" s="80"/>
      <c r="P63" s="82"/>
      <c r="Q63" s="82"/>
      <c r="R63" s="82"/>
      <c r="S63" s="77"/>
    </row>
    <row r="64" spans="4:19" ht="18.75">
      <c r="D64" s="91"/>
      <c r="E64" s="80"/>
      <c r="F64" s="80"/>
      <c r="G64" s="80"/>
      <c r="H64" s="81"/>
      <c r="I64" s="719"/>
      <c r="J64" s="719"/>
      <c r="K64" s="82"/>
      <c r="L64" s="77"/>
      <c r="M64" s="80"/>
      <c r="N64" s="80"/>
      <c r="O64" s="80"/>
      <c r="P64" s="82"/>
      <c r="Q64" s="82"/>
      <c r="R64" s="82"/>
      <c r="S64" s="77"/>
    </row>
    <row r="65" spans="5:19" ht="23.25">
      <c r="E65" s="714"/>
      <c r="F65" s="714"/>
      <c r="G65" s="714"/>
      <c r="H65" s="714"/>
      <c r="I65" s="714"/>
      <c r="J65" s="714"/>
      <c r="K65" s="714"/>
      <c r="L65" s="77"/>
      <c r="M65" s="80"/>
      <c r="N65" s="80"/>
      <c r="O65" s="80"/>
      <c r="P65" s="82"/>
      <c r="Q65" s="82"/>
      <c r="R65" s="82"/>
      <c r="S65" s="77"/>
    </row>
    <row r="66" spans="5:19" ht="23.25">
      <c r="E66" s="78"/>
      <c r="F66" s="78"/>
      <c r="G66" s="78"/>
      <c r="H66" s="79"/>
      <c r="I66" s="714"/>
      <c r="J66" s="714"/>
      <c r="K66" s="78"/>
      <c r="L66" s="77"/>
      <c r="M66" s="714"/>
      <c r="N66" s="714"/>
      <c r="O66" s="714"/>
      <c r="P66" s="714"/>
      <c r="Q66" s="714"/>
      <c r="R66" s="714"/>
      <c r="S66" s="77"/>
    </row>
    <row r="67" spans="5:19" ht="18.75">
      <c r="E67" s="80"/>
      <c r="F67" s="80"/>
      <c r="G67" s="80"/>
      <c r="H67" s="81"/>
      <c r="I67" s="714"/>
      <c r="J67" s="714"/>
      <c r="K67" s="82"/>
      <c r="L67" s="77"/>
      <c r="M67" s="80"/>
      <c r="N67" s="80"/>
      <c r="O67" s="80"/>
      <c r="P67" s="77"/>
      <c r="Q67" s="83"/>
      <c r="R67" s="82"/>
      <c r="S67" s="77"/>
    </row>
    <row r="68" spans="5:19" ht="18.75">
      <c r="E68" s="80"/>
      <c r="F68" s="80"/>
      <c r="G68" s="80"/>
      <c r="H68" s="81"/>
      <c r="I68" s="714"/>
      <c r="J68" s="714"/>
      <c r="K68" s="82"/>
      <c r="L68" s="77"/>
      <c r="M68" s="80"/>
      <c r="N68" s="80"/>
      <c r="O68" s="80"/>
      <c r="P68" s="77"/>
      <c r="Q68" s="83"/>
      <c r="R68" s="82"/>
      <c r="S68" s="77"/>
    </row>
    <row r="69" spans="5:19" ht="18.75">
      <c r="E69" s="80"/>
      <c r="F69" s="80"/>
      <c r="G69" s="80"/>
      <c r="H69" s="81"/>
      <c r="I69" s="714"/>
      <c r="J69" s="714"/>
      <c r="K69" s="82"/>
      <c r="L69" s="77"/>
      <c r="M69" s="80"/>
      <c r="N69" s="80"/>
      <c r="O69" s="80"/>
      <c r="P69" s="77"/>
      <c r="Q69" s="83"/>
      <c r="R69" s="82"/>
      <c r="S69" s="77"/>
    </row>
    <row r="70" spans="5:19" ht="18.75">
      <c r="E70" s="80"/>
      <c r="F70" s="80"/>
      <c r="G70" s="80"/>
      <c r="H70" s="81"/>
      <c r="I70" s="714"/>
      <c r="J70" s="714"/>
      <c r="K70" s="82"/>
      <c r="L70" s="77"/>
      <c r="M70" s="80"/>
      <c r="N70" s="80"/>
      <c r="O70" s="80"/>
      <c r="P70" s="77"/>
      <c r="Q70" s="83"/>
      <c r="R70" s="82"/>
      <c r="S70" s="77"/>
    </row>
    <row r="71" spans="5:19" ht="18.75">
      <c r="E71" s="80"/>
      <c r="F71" s="80"/>
      <c r="G71" s="80"/>
      <c r="H71" s="81"/>
      <c r="I71" s="714"/>
      <c r="J71" s="714"/>
      <c r="K71" s="82"/>
      <c r="L71" s="77"/>
      <c r="M71" s="80"/>
      <c r="N71" s="80"/>
      <c r="O71" s="80"/>
      <c r="P71" s="77"/>
      <c r="Q71" s="83"/>
      <c r="R71" s="83"/>
      <c r="S71" s="77"/>
    </row>
    <row r="72" spans="5:19" ht="23.25">
      <c r="E72" s="714"/>
      <c r="F72" s="714"/>
      <c r="G72" s="714"/>
      <c r="H72" s="714"/>
      <c r="I72" s="714"/>
      <c r="J72" s="714"/>
      <c r="K72" s="714"/>
      <c r="L72" s="77"/>
      <c r="M72" s="714"/>
      <c r="N72" s="714"/>
      <c r="O72" s="714"/>
      <c r="P72" s="714"/>
      <c r="Q72" s="714"/>
      <c r="R72" s="714"/>
      <c r="S72" s="84"/>
    </row>
    <row r="73" spans="5:19" ht="23.25">
      <c r="E73" s="78"/>
      <c r="F73" s="78"/>
      <c r="G73" s="78"/>
      <c r="H73" s="85"/>
      <c r="I73" s="714"/>
      <c r="J73" s="714"/>
      <c r="K73" s="78"/>
      <c r="L73" s="77"/>
      <c r="M73" s="77"/>
      <c r="N73" s="77"/>
      <c r="O73" s="77"/>
      <c r="P73" s="77"/>
      <c r="Q73" s="77"/>
      <c r="R73" s="77"/>
      <c r="S73" s="77"/>
    </row>
    <row r="74" spans="5:19" ht="18.75">
      <c r="E74" s="80"/>
      <c r="F74" s="80"/>
      <c r="G74" s="80"/>
      <c r="H74" s="81"/>
      <c r="I74" s="714"/>
      <c r="J74" s="714"/>
      <c r="K74" s="82"/>
      <c r="L74" s="77"/>
      <c r="M74" s="77"/>
      <c r="N74" s="77"/>
      <c r="O74" s="77"/>
      <c r="P74" s="77"/>
      <c r="Q74" s="77"/>
      <c r="R74" s="77"/>
      <c r="S74" s="77"/>
    </row>
    <row r="75" spans="5:19" ht="18.75">
      <c r="E75" s="80"/>
      <c r="F75" s="80"/>
      <c r="G75" s="80"/>
      <c r="H75" s="81"/>
      <c r="I75" s="714"/>
      <c r="J75" s="714"/>
      <c r="K75" s="82"/>
      <c r="L75" s="77"/>
      <c r="M75" s="77"/>
      <c r="N75" s="77"/>
      <c r="O75" s="77"/>
      <c r="P75" s="77"/>
      <c r="Q75" s="77"/>
      <c r="R75" s="77"/>
      <c r="S75" s="77"/>
    </row>
    <row r="76" spans="5:19" ht="18.75">
      <c r="E76" s="80"/>
      <c r="F76" s="80"/>
      <c r="G76" s="80"/>
      <c r="H76" s="81"/>
      <c r="I76" s="714"/>
      <c r="J76" s="714"/>
      <c r="K76" s="82"/>
      <c r="L76" s="77"/>
      <c r="M76" s="77"/>
      <c r="N76" s="77"/>
      <c r="O76" s="77"/>
      <c r="P76" s="77"/>
      <c r="Q76" s="77"/>
      <c r="R76" s="77"/>
      <c r="S76" s="77"/>
    </row>
    <row r="77" spans="5:19" ht="18.75">
      <c r="E77" s="80"/>
      <c r="F77" s="80"/>
      <c r="G77" s="80"/>
      <c r="H77" s="81"/>
      <c r="I77" s="714"/>
      <c r="J77" s="714"/>
      <c r="K77" s="82"/>
      <c r="L77" s="77"/>
      <c r="M77" s="77"/>
      <c r="N77" s="77"/>
      <c r="O77" s="77"/>
      <c r="P77" s="77"/>
      <c r="Q77" s="77"/>
      <c r="R77" s="77"/>
      <c r="S77" s="77"/>
    </row>
    <row r="78" spans="5:19" ht="18.75">
      <c r="E78" s="80"/>
      <c r="F78" s="80"/>
      <c r="G78" s="80"/>
      <c r="H78" s="81"/>
      <c r="I78" s="714"/>
      <c r="J78" s="714"/>
      <c r="K78" s="82"/>
      <c r="L78" s="77"/>
      <c r="M78" s="77"/>
      <c r="N78" s="77"/>
      <c r="O78" s="77"/>
      <c r="P78" s="77"/>
      <c r="Q78" s="77"/>
      <c r="R78" s="77"/>
      <c r="S78" s="77"/>
    </row>
    <row r="79" spans="5:19" ht="23.25">
      <c r="E79" s="714"/>
      <c r="F79" s="714"/>
      <c r="G79" s="714"/>
      <c r="H79" s="714"/>
      <c r="I79" s="714"/>
      <c r="J79" s="714"/>
      <c r="K79" s="714"/>
      <c r="L79" s="77"/>
      <c r="M79" s="77"/>
      <c r="N79" s="77"/>
      <c r="O79" s="77"/>
      <c r="P79" s="77"/>
      <c r="Q79" s="77"/>
      <c r="R79" s="77"/>
      <c r="S79" s="77"/>
    </row>
    <row r="80" spans="5:19" ht="23.25">
      <c r="E80" s="78"/>
      <c r="F80" s="78"/>
      <c r="G80" s="78"/>
      <c r="H80" s="85"/>
      <c r="I80" s="714"/>
      <c r="J80" s="714"/>
      <c r="K80" s="78"/>
      <c r="L80" s="77"/>
      <c r="M80" s="77"/>
      <c r="N80" s="77"/>
      <c r="O80" s="77"/>
      <c r="P80" s="77"/>
      <c r="Q80" s="77"/>
      <c r="R80" s="77"/>
      <c r="S80" s="77"/>
    </row>
    <row r="81" spans="5:19" ht="18.75">
      <c r="E81" s="80"/>
      <c r="F81" s="80"/>
      <c r="G81" s="80"/>
      <c r="H81" s="81"/>
      <c r="I81" s="714"/>
      <c r="J81" s="714"/>
      <c r="K81" s="82"/>
      <c r="L81" s="77"/>
      <c r="M81" s="77"/>
      <c r="N81" s="77"/>
      <c r="O81" s="77"/>
      <c r="P81" s="77"/>
      <c r="Q81" s="77"/>
      <c r="R81" s="77"/>
      <c r="S81" s="77"/>
    </row>
    <row r="82" spans="5:19" ht="18.75">
      <c r="E82" s="80"/>
      <c r="F82" s="80"/>
      <c r="G82" s="80"/>
      <c r="H82" s="81"/>
      <c r="I82" s="714"/>
      <c r="J82" s="714"/>
      <c r="K82" s="82"/>
      <c r="L82" s="77"/>
      <c r="M82" s="77"/>
      <c r="N82" s="77"/>
      <c r="O82" s="77"/>
      <c r="P82" s="77"/>
      <c r="Q82" s="77"/>
      <c r="R82" s="77"/>
      <c r="S82" s="77"/>
    </row>
    <row r="83" spans="5:19" ht="18.75">
      <c r="E83" s="80"/>
      <c r="F83" s="80"/>
      <c r="G83" s="80"/>
      <c r="H83" s="81"/>
      <c r="I83" s="714"/>
      <c r="J83" s="714"/>
      <c r="K83" s="82"/>
      <c r="L83" s="77"/>
      <c r="M83" s="77"/>
      <c r="N83" s="77"/>
      <c r="O83" s="77"/>
      <c r="P83" s="77"/>
      <c r="Q83" s="77"/>
      <c r="R83" s="77"/>
      <c r="S83" s="77"/>
    </row>
    <row r="84" spans="5:19" ht="18.75">
      <c r="E84" s="80"/>
      <c r="F84" s="80"/>
      <c r="G84" s="80"/>
      <c r="H84" s="81"/>
      <c r="I84" s="714"/>
      <c r="J84" s="714"/>
      <c r="K84" s="82"/>
      <c r="L84" s="77"/>
      <c r="M84" s="77"/>
      <c r="N84" s="77"/>
      <c r="O84" s="77"/>
      <c r="P84" s="77"/>
      <c r="Q84" s="77"/>
      <c r="R84" s="77"/>
      <c r="S84" s="77"/>
    </row>
    <row r="85" spans="5:19" ht="18.75">
      <c r="E85" s="80"/>
      <c r="F85" s="80"/>
      <c r="G85" s="80"/>
      <c r="H85" s="81"/>
      <c r="I85" s="714"/>
      <c r="J85" s="714"/>
      <c r="K85" s="82"/>
      <c r="L85" s="77"/>
      <c r="M85" s="77"/>
      <c r="N85" s="77"/>
      <c r="O85" s="77"/>
      <c r="P85" s="77"/>
      <c r="Q85" s="77"/>
      <c r="R85" s="77"/>
      <c r="S85" s="77"/>
    </row>
    <row r="86" spans="5:19" ht="23.25">
      <c r="E86" s="714"/>
      <c r="F86" s="714"/>
      <c r="G86" s="714"/>
      <c r="H86" s="714"/>
      <c r="I86" s="714"/>
      <c r="J86" s="714"/>
      <c r="K86" s="714"/>
      <c r="L86" s="77"/>
      <c r="M86" s="77"/>
      <c r="N86" s="77"/>
      <c r="O86" s="77"/>
      <c r="P86" s="77"/>
      <c r="Q86" s="77"/>
      <c r="R86" s="77"/>
      <c r="S86" s="77"/>
    </row>
    <row r="87" spans="5:19" ht="23.25">
      <c r="E87" s="78"/>
      <c r="F87" s="78"/>
      <c r="G87" s="78"/>
      <c r="H87" s="715"/>
      <c r="I87" s="715"/>
      <c r="J87" s="715"/>
      <c r="K87" s="78"/>
      <c r="L87" s="77"/>
      <c r="M87" s="77"/>
      <c r="N87" s="77"/>
      <c r="O87" s="77"/>
      <c r="P87" s="77"/>
      <c r="Q87" s="77"/>
      <c r="R87" s="77"/>
      <c r="S87" s="77"/>
    </row>
    <row r="88" spans="5:19" ht="18.75">
      <c r="E88" s="86"/>
      <c r="F88" s="80"/>
      <c r="G88" s="87"/>
      <c r="H88" s="715"/>
      <c r="I88" s="715"/>
      <c r="J88" s="715"/>
      <c r="K88" s="88"/>
      <c r="L88" s="77"/>
      <c r="M88" s="77"/>
      <c r="N88" s="77"/>
      <c r="O88" s="77"/>
      <c r="P88" s="77"/>
      <c r="Q88" s="77"/>
      <c r="R88" s="77"/>
      <c r="S88" s="77"/>
    </row>
    <row r="89" spans="5:19" ht="18.75">
      <c r="E89" s="86"/>
      <c r="F89" s="80"/>
      <c r="G89" s="87"/>
      <c r="H89" s="715"/>
      <c r="I89" s="715"/>
      <c r="J89" s="715"/>
      <c r="K89" s="88"/>
      <c r="L89" s="77"/>
      <c r="M89" s="77"/>
      <c r="N89" s="77"/>
      <c r="O89" s="77"/>
      <c r="P89" s="77"/>
      <c r="Q89" s="77"/>
      <c r="R89" s="77"/>
      <c r="S89" s="77"/>
    </row>
    <row r="90" spans="5:19" ht="18.75">
      <c r="E90" s="86"/>
      <c r="F90" s="80"/>
      <c r="G90" s="87"/>
      <c r="H90" s="715"/>
      <c r="I90" s="715"/>
      <c r="J90" s="715"/>
      <c r="K90" s="88"/>
      <c r="L90" s="77"/>
      <c r="M90" s="77"/>
      <c r="N90" s="77"/>
      <c r="O90" s="77"/>
      <c r="P90" s="77"/>
      <c r="Q90" s="77"/>
      <c r="R90" s="77"/>
      <c r="S90" s="77"/>
    </row>
    <row r="91" spans="5:19" ht="18.75">
      <c r="E91" s="86"/>
      <c r="F91" s="80"/>
      <c r="G91" s="87"/>
      <c r="H91" s="715"/>
      <c r="I91" s="715"/>
      <c r="J91" s="715"/>
      <c r="K91" s="88"/>
      <c r="L91" s="77"/>
      <c r="M91" s="77"/>
      <c r="N91" s="77"/>
      <c r="O91" s="77"/>
      <c r="P91" s="77"/>
      <c r="Q91" s="77"/>
      <c r="R91" s="77"/>
      <c r="S91" s="77"/>
    </row>
    <row r="92" spans="5:19" ht="18.75">
      <c r="E92" s="86"/>
      <c r="F92" s="80"/>
      <c r="G92" s="87"/>
      <c r="H92" s="715"/>
      <c r="I92" s="715"/>
      <c r="J92" s="715"/>
      <c r="K92" s="88"/>
      <c r="L92" s="77"/>
      <c r="M92" s="77"/>
      <c r="N92" s="77"/>
      <c r="O92" s="77"/>
      <c r="P92" s="77"/>
      <c r="Q92" s="77"/>
      <c r="R92" s="77"/>
      <c r="S92" s="77"/>
    </row>
    <row r="93" spans="5:19" ht="18.75">
      <c r="E93" s="86"/>
      <c r="F93" s="80"/>
      <c r="G93" s="87"/>
      <c r="H93" s="715"/>
      <c r="I93" s="715"/>
      <c r="J93" s="715"/>
      <c r="K93" s="88"/>
      <c r="L93" s="77"/>
      <c r="M93" s="77"/>
      <c r="N93" s="77"/>
      <c r="O93" s="77"/>
      <c r="P93" s="77"/>
      <c r="Q93" s="77"/>
      <c r="R93" s="77"/>
      <c r="S93" s="77"/>
    </row>
    <row r="94" spans="5:19" ht="18.75">
      <c r="E94" s="86"/>
      <c r="F94" s="80"/>
      <c r="G94" s="87"/>
      <c r="H94" s="715"/>
      <c r="I94" s="715"/>
      <c r="J94" s="715"/>
      <c r="K94" s="88"/>
      <c r="L94" s="77"/>
      <c r="M94" s="77"/>
      <c r="N94" s="77"/>
      <c r="O94" s="77"/>
      <c r="P94" s="77"/>
      <c r="Q94" s="77"/>
      <c r="R94" s="77"/>
      <c r="S94" s="77"/>
    </row>
    <row r="95" spans="5:19" ht="18.75">
      <c r="E95" s="86"/>
      <c r="F95" s="80"/>
      <c r="G95" s="87"/>
      <c r="H95" s="715"/>
      <c r="I95" s="715"/>
      <c r="J95" s="715"/>
      <c r="K95" s="88"/>
      <c r="L95" s="77"/>
      <c r="M95" s="77"/>
      <c r="N95" s="77"/>
      <c r="O95" s="77"/>
      <c r="P95" s="77"/>
      <c r="Q95" s="77"/>
      <c r="R95" s="77"/>
      <c r="S95" s="77"/>
    </row>
    <row r="96" spans="5:19" ht="23.25">
      <c r="E96" s="714"/>
      <c r="F96" s="714"/>
      <c r="G96" s="714"/>
      <c r="H96" s="714"/>
      <c r="I96" s="714"/>
      <c r="J96" s="714"/>
      <c r="K96" s="714"/>
      <c r="L96" s="77"/>
      <c r="M96" s="714"/>
      <c r="N96" s="714"/>
      <c r="O96" s="714"/>
      <c r="P96" s="714"/>
      <c r="Q96" s="714"/>
      <c r="R96" s="714"/>
      <c r="S96" s="714"/>
    </row>
    <row r="97" spans="5:19" ht="23.25">
      <c r="E97" s="78"/>
      <c r="F97" s="78"/>
      <c r="G97" s="78"/>
      <c r="H97" s="79"/>
      <c r="I97" s="78"/>
      <c r="J97" s="714"/>
      <c r="K97" s="78"/>
      <c r="L97" s="77"/>
      <c r="M97" s="77"/>
      <c r="N97" s="86"/>
      <c r="O97" s="77"/>
      <c r="P97" s="77"/>
      <c r="Q97" s="82"/>
      <c r="R97" s="77"/>
      <c r="S97" s="77"/>
    </row>
    <row r="98" spans="5:19" ht="18.75">
      <c r="E98" s="86"/>
      <c r="F98" s="86"/>
      <c r="G98" s="86"/>
      <c r="H98" s="81"/>
      <c r="I98" s="83"/>
      <c r="J98" s="714"/>
      <c r="K98" s="89"/>
      <c r="L98" s="77"/>
      <c r="M98" s="77"/>
      <c r="N98" s="77"/>
      <c r="O98" s="77"/>
      <c r="P98" s="77"/>
      <c r="Q98" s="77"/>
      <c r="R98" s="77"/>
      <c r="S98" s="77"/>
    </row>
    <row r="99" spans="5:19" ht="18.75">
      <c r="E99" s="86"/>
      <c r="F99" s="86"/>
      <c r="G99" s="86"/>
      <c r="H99" s="81"/>
      <c r="I99" s="83"/>
      <c r="J99" s="714"/>
      <c r="K99" s="89"/>
      <c r="L99" s="77"/>
      <c r="M99" s="77"/>
      <c r="N99" s="77"/>
      <c r="O99" s="77"/>
      <c r="P99" s="77"/>
      <c r="Q99" s="77"/>
      <c r="R99" s="77"/>
      <c r="S99" s="77"/>
    </row>
    <row r="100" spans="5:19" ht="18.75">
      <c r="E100" s="86"/>
      <c r="F100" s="86"/>
      <c r="G100" s="86"/>
      <c r="H100" s="81"/>
      <c r="I100" s="83"/>
      <c r="J100" s="714"/>
      <c r="K100" s="89"/>
      <c r="L100" s="77"/>
      <c r="M100" s="77"/>
      <c r="N100" s="77"/>
      <c r="O100" s="77"/>
      <c r="P100" s="77"/>
      <c r="Q100" s="77"/>
      <c r="R100" s="77"/>
      <c r="S100" s="77"/>
    </row>
    <row r="101" spans="5:19" ht="18.75">
      <c r="E101" s="86"/>
      <c r="F101" s="86"/>
      <c r="G101" s="86"/>
      <c r="H101" s="81"/>
      <c r="I101" s="83"/>
      <c r="J101" s="714"/>
      <c r="K101" s="89"/>
      <c r="L101" s="77"/>
      <c r="M101" s="77"/>
      <c r="N101" s="77"/>
      <c r="O101" s="77"/>
      <c r="P101" s="77"/>
      <c r="Q101" s="77"/>
      <c r="R101" s="77"/>
      <c r="S101" s="77"/>
    </row>
    <row r="102" spans="5:19" ht="23.25">
      <c r="E102" s="714"/>
      <c r="F102" s="714"/>
      <c r="G102" s="714"/>
      <c r="H102" s="714"/>
      <c r="I102" s="714"/>
      <c r="J102" s="714"/>
      <c r="K102" s="714"/>
      <c r="L102" s="77"/>
      <c r="M102" s="77"/>
      <c r="N102" s="77"/>
      <c r="O102" s="77"/>
      <c r="P102" s="77"/>
      <c r="Q102" s="77"/>
      <c r="R102" s="77"/>
      <c r="S102" s="77"/>
    </row>
    <row r="103" spans="5:19" ht="23.25">
      <c r="E103" s="78"/>
      <c r="F103" s="78"/>
      <c r="G103" s="78"/>
      <c r="H103" s="79"/>
      <c r="I103" s="78"/>
      <c r="J103" s="78"/>
      <c r="K103" s="78"/>
      <c r="L103" s="77"/>
      <c r="M103" s="77"/>
      <c r="N103" s="77"/>
      <c r="O103" s="77"/>
      <c r="P103" s="77"/>
      <c r="Q103" s="77"/>
      <c r="R103" s="77"/>
      <c r="S103" s="77"/>
    </row>
    <row r="104" spans="5:19" ht="18.75">
      <c r="E104" s="86"/>
      <c r="F104" s="86"/>
      <c r="G104" s="86"/>
      <c r="H104" s="81"/>
      <c r="I104" s="83"/>
      <c r="J104" s="77"/>
      <c r="K104" s="89"/>
      <c r="L104" s="77"/>
      <c r="M104" s="77"/>
      <c r="N104" s="77"/>
      <c r="O104" s="77"/>
      <c r="P104" s="77"/>
      <c r="Q104" s="77"/>
      <c r="R104" s="77"/>
      <c r="S104" s="77"/>
    </row>
    <row r="105" spans="5:19" ht="18.75">
      <c r="E105" s="86"/>
      <c r="F105" s="86"/>
      <c r="G105" s="86"/>
      <c r="H105" s="81"/>
      <c r="I105" s="83"/>
      <c r="J105" s="77"/>
      <c r="K105" s="89"/>
      <c r="L105" s="77"/>
      <c r="M105" s="77"/>
      <c r="N105" s="77"/>
      <c r="O105" s="77"/>
      <c r="P105" s="77"/>
      <c r="Q105" s="77"/>
      <c r="R105" s="77"/>
      <c r="S105" s="77"/>
    </row>
    <row r="106" spans="5:19" ht="18.75">
      <c r="E106" s="86"/>
      <c r="F106" s="86"/>
      <c r="G106" s="86"/>
      <c r="H106" s="81"/>
      <c r="I106" s="83"/>
      <c r="J106" s="77"/>
      <c r="K106" s="89"/>
      <c r="L106" s="77"/>
      <c r="M106" s="77"/>
      <c r="N106" s="77"/>
      <c r="O106" s="77"/>
      <c r="P106" s="77"/>
      <c r="Q106" s="77"/>
      <c r="R106" s="77"/>
      <c r="S106" s="77"/>
    </row>
    <row r="107" spans="5:19" ht="18.75">
      <c r="E107" s="86"/>
      <c r="F107" s="86"/>
      <c r="G107" s="86"/>
      <c r="H107" s="81"/>
      <c r="I107" s="83"/>
      <c r="J107" s="77"/>
      <c r="K107" s="89"/>
      <c r="L107" s="77"/>
      <c r="M107" s="77"/>
      <c r="N107" s="77"/>
      <c r="O107" s="77"/>
      <c r="P107" s="77"/>
      <c r="Q107" s="77"/>
      <c r="R107" s="77"/>
      <c r="S107" s="77"/>
    </row>
    <row r="108" spans="5:19" ht="21">
      <c r="E108" s="713"/>
      <c r="F108" s="713"/>
      <c r="G108" s="713"/>
      <c r="H108" s="713"/>
      <c r="I108" s="713"/>
      <c r="J108" s="713"/>
      <c r="K108" s="90"/>
      <c r="L108" s="77"/>
      <c r="M108" s="77"/>
      <c r="N108" s="77"/>
      <c r="O108" s="77"/>
      <c r="P108" s="77"/>
      <c r="Q108" s="77"/>
      <c r="R108" s="77"/>
      <c r="S108" s="77"/>
    </row>
    <row r="109" spans="5:19">
      <c r="E109" s="91"/>
      <c r="F109" s="91"/>
      <c r="G109" s="91"/>
      <c r="H109" s="92"/>
      <c r="I109" s="91"/>
      <c r="J109" s="91"/>
      <c r="K109" s="91"/>
      <c r="L109" s="91"/>
      <c r="M109" s="91"/>
      <c r="N109" s="91"/>
      <c r="O109" s="91"/>
      <c r="P109" s="91"/>
      <c r="Q109" s="91"/>
      <c r="R109" s="91"/>
      <c r="S109" s="91"/>
    </row>
    <row r="110" spans="5:19">
      <c r="E110" s="91"/>
      <c r="F110" s="91"/>
      <c r="G110" s="91"/>
      <c r="H110" s="92"/>
      <c r="I110" s="91"/>
      <c r="J110" s="91"/>
      <c r="K110" s="91"/>
      <c r="L110" s="91"/>
      <c r="M110" s="91"/>
      <c r="N110" s="91"/>
      <c r="O110" s="91"/>
      <c r="P110" s="91"/>
      <c r="Q110" s="91"/>
      <c r="R110" s="91"/>
      <c r="S110" s="91"/>
    </row>
  </sheetData>
  <sheetProtection sheet="1" objects="1" scenarios="1" formatColumns="0" formatRows="0" insertRows="0" autoFilter="0"/>
  <mergeCells count="44">
    <mergeCell ref="E10:K10"/>
    <mergeCell ref="E2:K2"/>
    <mergeCell ref="E4:K4"/>
    <mergeCell ref="E6:K6"/>
    <mergeCell ref="E8:K8"/>
    <mergeCell ref="E9:K9"/>
    <mergeCell ref="E42:J42"/>
    <mergeCell ref="I37:I41"/>
    <mergeCell ref="E11:K11"/>
    <mergeCell ref="E12:K12"/>
    <mergeCell ref="E14:K14"/>
    <mergeCell ref="E15:K15"/>
    <mergeCell ref="E18:G18"/>
    <mergeCell ref="I18:J18"/>
    <mergeCell ref="E19:F19"/>
    <mergeCell ref="E20:G20"/>
    <mergeCell ref="E23:G23"/>
    <mergeCell ref="E34:J34"/>
    <mergeCell ref="E36:J36"/>
    <mergeCell ref="I66:J71"/>
    <mergeCell ref="M66:R66"/>
    <mergeCell ref="I43:I47"/>
    <mergeCell ref="E48:J48"/>
    <mergeCell ref="I49:I53"/>
    <mergeCell ref="E54:J54"/>
    <mergeCell ref="I55:I59"/>
    <mergeCell ref="M58:R58"/>
    <mergeCell ref="M60:R60"/>
    <mergeCell ref="I62:J62"/>
    <mergeCell ref="I63:J63"/>
    <mergeCell ref="I64:J64"/>
    <mergeCell ref="E65:K65"/>
    <mergeCell ref="E108:J108"/>
    <mergeCell ref="E72:K72"/>
    <mergeCell ref="M72:R72"/>
    <mergeCell ref="I73:J78"/>
    <mergeCell ref="E79:K79"/>
    <mergeCell ref="I80:J85"/>
    <mergeCell ref="E86:K86"/>
    <mergeCell ref="H87:J95"/>
    <mergeCell ref="E96:K96"/>
    <mergeCell ref="M96:S96"/>
    <mergeCell ref="J97:J101"/>
    <mergeCell ref="E102:K102"/>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disablePrompts="1" count="2">
        <x14:dataValidation type="list" allowBlank="1" showErrorMessage="1" promptTitle="Sélectionnez un type d'action" xr:uid="{647CB3F2-7616-407A-A1DE-01E8DCEC2D26}">
          <x14:formula1>
            <xm:f>'0-Présentation typeaction'!$H$7</xm:f>
          </x14:formula1>
          <xm:sqref>E24</xm:sqref>
        </x14:dataValidation>
        <x14:dataValidation type="list" allowBlank="1" showErrorMessage="1" promptTitle="Sélectionnez un type d'action" xr:uid="{6E58B725-C916-419A-9F20-0E737B42ACBE}">
          <x14:formula1>
            <xm:f>'0-Présentation typeaction'!#REF!</xm:f>
          </x14:formula1>
          <xm:sqref>E25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76B221B8E296643832BE809A39B7F73" ma:contentTypeVersion="3" ma:contentTypeDescription="Crée un document." ma:contentTypeScope="" ma:versionID="caa7f1872da311cd5ada8a6acba256f4">
  <xsd:schema xmlns:xsd="http://www.w3.org/2001/XMLSchema" xmlns:xs="http://www.w3.org/2001/XMLSchema" xmlns:p="http://schemas.microsoft.com/office/2006/metadata/properties" xmlns:ns2="ffe06a1a-c302-44a7-ab54-0587fe56ae8d" targetNamespace="http://schemas.microsoft.com/office/2006/metadata/properties" ma:root="true" ma:fieldsID="4e8989cf135437848a3050c3ada1fd1a" ns2:_="">
    <xsd:import namespace="ffe06a1a-c302-44a7-ab54-0587fe56ae8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e06a1a-c302-44a7-ab54-0587fe56ae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D26ED7-CD7E-4BFC-8B70-DECD4F5BF41F}">
  <ds:schemaRefs>
    <ds:schemaRef ds:uri="http://schemas.microsoft.com/sharepoint/v3/contenttype/forms"/>
  </ds:schemaRefs>
</ds:datastoreItem>
</file>

<file path=customXml/itemProps2.xml><?xml version="1.0" encoding="utf-8"?>
<ds:datastoreItem xmlns:ds="http://schemas.openxmlformats.org/officeDocument/2006/customXml" ds:itemID="{D4BF93EC-1DED-4D0C-BCD8-4816FDF34A1E}">
  <ds:schemaRefs>
    <ds:schemaRef ds:uri="http://schemas.openxmlformats.org/package/2006/metadata/core-properties"/>
    <ds:schemaRef ds:uri="http://schemas.microsoft.com/office/2006/metadata/properties"/>
    <ds:schemaRef ds:uri="http://purl.org/dc/terms/"/>
    <ds:schemaRef ds:uri="http://schemas.microsoft.com/office/2006/documentManagement/types"/>
    <ds:schemaRef ds:uri="http://purl.org/dc/elements/1.1/"/>
    <ds:schemaRef ds:uri="http://purl.org/dc/dcmitype/"/>
    <ds:schemaRef ds:uri="http://schemas.microsoft.com/office/infopath/2007/PartnerControls"/>
    <ds:schemaRef ds:uri="ffe06a1a-c302-44a7-ab54-0587fe56ae8d"/>
    <ds:schemaRef ds:uri="http://www.w3.org/XML/1998/namespace"/>
  </ds:schemaRefs>
</ds:datastoreItem>
</file>

<file path=customXml/itemProps3.xml><?xml version="1.0" encoding="utf-8"?>
<ds:datastoreItem xmlns:ds="http://schemas.openxmlformats.org/officeDocument/2006/customXml" ds:itemID="{7F4486C3-7AE9-4BD9-8F6D-F202612813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e06a1a-c302-44a7-ab54-0587fe56ae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1</vt:i4>
      </vt:variant>
    </vt:vector>
  </HeadingPairs>
  <TitlesOfParts>
    <vt:vector size="7" baseType="lpstr">
      <vt:lpstr>Accueil</vt:lpstr>
      <vt:lpstr>0-Présentation typeaction</vt:lpstr>
      <vt:lpstr>1-Investissements immatériels</vt:lpstr>
      <vt:lpstr>Syn pf Bénéficiaire</vt:lpstr>
      <vt:lpstr>Syn pf Instructeur</vt:lpstr>
      <vt:lpstr>Annexe fi DJ</vt:lpstr>
      <vt:lpstr>Accueil!Zone_d_impression</vt:lpstr>
    </vt:vector>
  </TitlesOfParts>
  <Manager/>
  <Company>RLR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Fiacre Lise</cp:lastModifiedBy>
  <cp:revision/>
  <dcterms:created xsi:type="dcterms:W3CDTF">2017-03-15T07:49:35Z</dcterms:created>
  <dcterms:modified xsi:type="dcterms:W3CDTF">2026-01-08T17:56:37Z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0x010100276B221B8E296643832BE809A39B7F73</vt:lpwstr>
  </property>
  <property fmtid="{D5CDD505-2E9C-101B-9397-08002B2CF9AE}" pid="3" name="MediaServiceImageTags">
    <vt:lpwstr/>
  </property>
  <property fmtid="{D5CDD505-2E9C-101B-9397-08002B2CF9AE}" pid="4" name="Order">
    <vt:r8>2529600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