
<file path=[Content_Types].xml><?xml version="1.0" encoding="utf-8"?>
<Types xmlns="http://schemas.openxmlformats.org/package/2006/content-types">
  <Default Extension="bin" ContentType="application/vnd.openxmlformats-officedocument.spreadsheetml.printerSettings"/>
  <Default Extension="png" ContentType="image/png"/>
  <Default Extension="svg" ContentType="image/svg+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updateLinks="never" codeName="ThisWorkbook" defaultThemeVersion="124226"/>
  <mc:AlternateContent xmlns:mc="http://schemas.openxmlformats.org/markup-compatibility/2006">
    <mc:Choice Requires="x15">
      <x15ac:absPath xmlns:x15ac="http://schemas.microsoft.com/office/spreadsheetml/2010/11/ac" url="C:\Users\lfiacre\Documents\NouveauxPFàenvoyer\"/>
    </mc:Choice>
  </mc:AlternateContent>
  <xr:revisionPtr revIDLastSave="0" documentId="8_{EB37F025-F5C3-41AA-AE4A-225462D043DA}" xr6:coauthVersionLast="36" xr6:coauthVersionMax="36" xr10:uidLastSave="{00000000-0000-0000-0000-000000000000}"/>
  <workbookProtection workbookAlgorithmName="SHA-512" workbookHashValue="xoxJzaOFnXwHWMsQ+4mxIP1u3raDPZ/QjUECNfv1l3exPxE+dinThzgS4Nbmh5JQCanMye8q9gQIEEET/DDt3Q==" workbookSaltValue="XGj5UZndlJItD1hhwy0C8w==" workbookSpinCount="100000" lockStructure="1"/>
  <bookViews>
    <workbookView xWindow="0" yWindow="0" windowWidth="28800" windowHeight="12225" tabRatio="703" xr2:uid="{4BE93CBF-7E4E-4187-BB02-E7C4FA4B0F62}"/>
  </bookViews>
  <sheets>
    <sheet name="Accueil" sheetId="81" r:id="rId1"/>
    <sheet name="0-Présentation typeaction" sheetId="51" r:id="rId2"/>
    <sheet name="1-Frais de personnel" sheetId="79" r:id="rId3"/>
    <sheet name="2-Taux forfaitaire" sheetId="88" r:id="rId4"/>
    <sheet name="Syn pf Bénéficiaire" sheetId="84" r:id="rId5"/>
    <sheet name="Syn pf Instructeur" sheetId="85" state="hidden" r:id="rId6"/>
    <sheet name="Annexe fi DJ" sheetId="77" state="hidden" r:id="rId7"/>
  </sheets>
  <definedNames>
    <definedName name="à_choisir_dans_le_menu_déroulant">#REF!</definedName>
    <definedName name="P.Z.Gestion_de_la_feuille">#REF!</definedName>
    <definedName name="P_Z_0_B_COLONNE_COMMENTAIRE_SI_INDICATION_STANDARD">#REF!</definedName>
    <definedName name="P_Z_0_B_COLONNE_COMMENTAIRE_SI_LIBELLE_STANDARD">#REF!</definedName>
    <definedName name="P_Z_0_B_COLONNE_MOTIFS_INELIGIBILITE_INDICATION_STANDARD">#REF!</definedName>
    <definedName name="P_Z_0_B_COLONNE_MOTIFS_INELIGIBILITE_LIBELLE_STANDARD">#REF!</definedName>
    <definedName name="P_Z_0_B_COLONNE_MT_ELIGIBLE_LIBELLE_STANDARD">#REF!</definedName>
    <definedName name="P_Z_0_B_COLONNE_MT_INELIGIBLE_LIBELLE_STANDARD">#REF!</definedName>
    <definedName name="P_Z_0_B_COLONNE_MT_MAX_LIBELLE_STANDARD">#REF!</definedName>
    <definedName name="P_Z_0_B_COLONNE_MT_PRES_HT_INDICATION_STANDARD">#REF!</definedName>
    <definedName name="P_Z_0_B_COLONNE_MT_PRES_HT_LIBELLE_STANDARD">#REF!</definedName>
    <definedName name="P_Z_0_B_COLONNE_MT_PRES_INDICATION_STANDARD">#REF!</definedName>
    <definedName name="P_Z_0_B_COLONNE_MT_PRES_LIBELLE_STANDARD">#REF!</definedName>
    <definedName name="P_Z_0_B_COLONNE_MT_PRES_TVA_INDICATION_STANDARD">#REF!</definedName>
    <definedName name="P_Z_0_B_COLONNE_MT_PRES_TVA_LIBELLE_STANDARD">#REF!</definedName>
    <definedName name="P_Z_0_B_COLONNE_MT_RAISONNABLE_LIBELLE_STANDARD">#REF!</definedName>
    <definedName name="P_Z_0_B_COLONNE_POSTE_INDICATION_STANDARD">#REF!</definedName>
    <definedName name="P_Z_0_B_COLONNE_POSTE_LIBELLE_STANDARD">#REF!</definedName>
    <definedName name="P_Z_0_B_COLONNE_SOUS_OPERATION_INDICATION_STANDARD">#REF!</definedName>
    <definedName name="P_Z_0_B_COLONNE_SOUS_OPERATION_LIBELLE_STANDARD">#REF!</definedName>
    <definedName name="P_Z_0_B_COLONNES_MARCHE_2_DEVIS">#REF!</definedName>
    <definedName name="P_Z_0_B_COLONNES_MARCHE_3_DEVIS">#REF!</definedName>
    <definedName name="P_Z_0_B_UTILISATION_COUT_RAISONNABLE">#REF!</definedName>
    <definedName name="P_Z_0_B_UTILISATION_LIBELLES_DESCRIPTIONS">#REF!</definedName>
    <definedName name="P_Z_0_B_UTILISATION_MT_MAX">#REF!</definedName>
    <definedName name="P_Z_0_B_UTILISATION_SOUS_OPERATIONS">#REF!</definedName>
    <definedName name="P_Z_0_B_UTILISATION_TVA">#REF!</definedName>
    <definedName name="P_Z_0_N_COLONNE_COMMENTAIRE_SI_INDICATION_DEFAUT">#REF!</definedName>
    <definedName name="P_Z_0_N_COLONNE_COMMENTAIRE_SI_INDICATION_STANDARD">#REF!</definedName>
    <definedName name="P_Z_0_N_COLONNE_COMMENTAIRE_SI_LIBELLE_DEFAUT">#REF!</definedName>
    <definedName name="P_Z_0_N_COLONNE_COMMENTAIRE_SI_LIBELLE_STANDARD">#REF!</definedName>
    <definedName name="P_Z_0_N_COLONNE_MOTIFS_INELIGIBILITE_INDICATION_DEFAUT">#REF!</definedName>
    <definedName name="P_Z_0_N_COLONNE_MOTIFS_INELIGIBILITE_INDICATION_STANDARD">#REF!</definedName>
    <definedName name="P_Z_0_N_COLONNE_MOTIFS_INELIGIBILITE_LIBELLE_DEFAUT">#REF!</definedName>
    <definedName name="P_Z_0_N_COLONNE_MOTIFS_INELIGIBILITE_LIBELLE_STANDARD">#REF!</definedName>
    <definedName name="P_Z_0_N_COLONNE_MT_ELIGIBLE_LIBELLE_DEFAUT">#REF!</definedName>
    <definedName name="P_Z_0_N_COLONNE_MT_ELIGIBLE_LIBELLE_STANDARD">#REF!</definedName>
    <definedName name="P_Z_0_N_COLONNE_MT_INELIGIBLE_LIBELLE_DEFAUT">#REF!</definedName>
    <definedName name="P_Z_0_N_COLONNE_MT_INELIGIBLE_LIBELLE_STANDARD">#REF!</definedName>
    <definedName name="P_Z_0_N_COLONNE_MT_MAX_LIBELLE_DEFAUT">#REF!</definedName>
    <definedName name="P_Z_0_N_COLONNE_MT_MAX_LIBELLE_STANDARD">#REF!</definedName>
    <definedName name="P_Z_0_N_COLONNE_MT_PRES_HT_INDICATION_DEFAUT">#REF!</definedName>
    <definedName name="P_Z_0_N_COLONNE_MT_PRES_HT_INDICATION_STANDARD">#REF!</definedName>
    <definedName name="P_Z_0_N_COLONNE_MT_PRES_HT_LIBELLE_DEFAUT">#REF!</definedName>
    <definedName name="P_Z_0_N_COLONNE_MT_PRES_HT_LIBELLE_STANDARD">#REF!</definedName>
    <definedName name="P_Z_0_N_COLONNE_MT_PRES_INDICATION_DEFAUT">#REF!</definedName>
    <definedName name="P_Z_0_N_COLONNE_MT_PRES_INDICATION_STANDARD">#REF!</definedName>
    <definedName name="P_Z_0_N_COLONNE_MT_PRES_LIBELLE_DEFAUT">#REF!</definedName>
    <definedName name="P_Z_0_N_COLONNE_MT_PRES_LIBELLE_STANDARD">#REF!</definedName>
    <definedName name="P_Z_0_N_COLONNE_MT_PRES_TVA_INDICATION_DEFAUT">#REF!</definedName>
    <definedName name="P_Z_0_N_COLONNE_MT_PRES_TVA_INDICATION_STANDARD">#REF!</definedName>
    <definedName name="P_Z_0_N_COLONNE_MT_PRES_TVA_LIBELLE_DEFAUT">#REF!</definedName>
    <definedName name="P_Z_0_N_COLONNE_MT_PRES_TVA_LIBELLE_STANDARD">#REF!</definedName>
    <definedName name="P_Z_0_N_COLONNE_MT_RAISONNABLE_DEFAUT">#REF!</definedName>
    <definedName name="P_Z_0_N_COLONNE_MT_RAISONNABLE_STANDARD">#REF!</definedName>
    <definedName name="P_Z_0_N_COLONNE_POSTE_INDICATION_DEFAUT">#REF!</definedName>
    <definedName name="P_Z_0_N_COLONNE_POSTE_INDICATION_STANDARD">#REF!</definedName>
    <definedName name="P_Z_0_N_COLONNE_POSTE_LIBELLE_DEFAUT">#REF!</definedName>
    <definedName name="P_Z_0_N_COLONNE_POSTE_LIBELLE_STANDARD">#REF!</definedName>
    <definedName name="P_Z_0_N_COLONNE_SOUS_OPERATION_INDICATION_DEFAUT">#REF!</definedName>
    <definedName name="P_Z_0_N_COLONNE_SOUS_OPERATION_INDICATION_STANDARD">#REF!</definedName>
    <definedName name="P_Z_0_N_COLONNE_SOUS_OPERATION_LIBELLE_DEFAUT">#REF!</definedName>
    <definedName name="P_Z_0_N_COLONNE_SOUS_OPERATION_LIBELLE_STANDARD">#REF!</definedName>
    <definedName name="P_Z_0_N_COLONNES_MARCHE_2_DEVIS_SEUIL">#REF!</definedName>
    <definedName name="P_Z_0_N_COLONNES_MARCHE_3_DEVIS_SEUIL">#REF!</definedName>
    <definedName name="P_Z_0_R_LIBELLES_DESCRIPTIONS">#REF!</definedName>
    <definedName name="P_Z_0_R_LIBELLES_DESCRIPTIONS_1">#REF!</definedName>
    <definedName name="P_Z_0_R_LIBELLES_DESCRIPTIONS_10">#REF!</definedName>
    <definedName name="P_Z_0_R_LIBELLES_DESCRIPTIONS_11">#REF!</definedName>
    <definedName name="P_Z_0_R_LIBELLES_DESCRIPTIONS_12">#REF!</definedName>
    <definedName name="P_Z_0_R_LIBELLES_DESCRIPTIONS_13">#REF!</definedName>
    <definedName name="P_Z_0_R_LIBELLES_DESCRIPTIONS_14">#REF!</definedName>
    <definedName name="P_Z_0_R_LIBELLES_DESCRIPTIONS_15">#REF!</definedName>
    <definedName name="P_Z_0_R_LIBELLES_DESCRIPTIONS_16">#REF!</definedName>
    <definedName name="P_Z_0_R_LIBELLES_DESCRIPTIONS_17">#REF!</definedName>
    <definedName name="P_Z_0_R_LIBELLES_DESCRIPTIONS_18">#REF!</definedName>
    <definedName name="P_Z_0_R_LIBELLES_DESCRIPTIONS_19">#REF!</definedName>
    <definedName name="P_Z_0_R_LIBELLES_DESCRIPTIONS_2">#REF!</definedName>
    <definedName name="P_Z_0_R_LIBELLES_DESCRIPTIONS_20">#REF!</definedName>
    <definedName name="P_Z_0_R_LIBELLES_DESCRIPTIONS_3">#REF!</definedName>
    <definedName name="P_Z_0_R_LIBELLES_DESCRIPTIONS_4">#REF!</definedName>
    <definedName name="P_Z_0_R_LIBELLES_DESCRIPTIONS_5">#REF!</definedName>
    <definedName name="P_Z_0_R_LIBELLES_DESCRIPTIONS_6">#REF!</definedName>
    <definedName name="P_Z_0_R_LIBELLES_DESCRIPTIONS_7">#REF!</definedName>
    <definedName name="P_Z_0_R_LIBELLES_DESCRIPTIONS_8">#REF!</definedName>
    <definedName name="P_Z_0_R_LIBELLES_DESCRIPTIONS_9">#REF!</definedName>
    <definedName name="P_Z_0_R_LIBELLES_MARCHES_RAISONNABLES">#REF!</definedName>
    <definedName name="P_Z_0_R_LIBELLES_MARCHES_RAISONNABLES_1">#REF!</definedName>
    <definedName name="P_Z_0_R_LIBELLES_MARCHES_RAISONNABLES_2">#REF!</definedName>
    <definedName name="P_Z_0_R_LIBELLES_MARCHES_RAISONNABLES_3">#REF!</definedName>
    <definedName name="P_Z_0_R_LIBELLES_MARCHES_RAISONNABLES_4">#REF!</definedName>
    <definedName name="P_Z_0_R_LIBELLES_MARCHES_RAISONNABLES_5">#REF!</definedName>
    <definedName name="P_Z_0_R_LIBELLES_MARCHES_RAISONNABLES_OK">#REF!</definedName>
    <definedName name="P_Z_0_R_LIBELLES_MOTIFS_INELIGIBILITE">#REF!</definedName>
    <definedName name="P_Z_0_R_LIBELLES_POSTES">#REF!</definedName>
    <definedName name="P_Z_0_R_LIBELLES_POSTES_1">#REF!</definedName>
    <definedName name="P_Z_0_R_LIBELLES_POSTES_10">#REF!</definedName>
    <definedName name="P_Z_0_R_LIBELLES_POSTES_11">#REF!</definedName>
    <definedName name="P_Z_0_R_LIBELLES_POSTES_12">#REF!</definedName>
    <definedName name="P_Z_0_R_LIBELLES_POSTES_13">#REF!</definedName>
    <definedName name="P_Z_0_R_LIBELLES_POSTES_14">#REF!</definedName>
    <definedName name="P_Z_0_R_LIBELLES_POSTES_15">#REF!</definedName>
    <definedName name="P_Z_0_R_LIBELLES_POSTES_16">#REF!</definedName>
    <definedName name="P_Z_0_R_LIBELLES_POSTES_17">#REF!</definedName>
    <definedName name="P_Z_0_R_LIBELLES_POSTES_18">#REF!</definedName>
    <definedName name="P_Z_0_R_LIBELLES_POSTES_19">#REF!</definedName>
    <definedName name="P_Z_0_R_LIBELLES_POSTES_2">#REF!</definedName>
    <definedName name="P_Z_0_R_LIBELLES_POSTES_20">#REF!</definedName>
    <definedName name="P_Z_0_R_LIBELLES_POSTES_3">#REF!</definedName>
    <definedName name="P_Z_0_R_LIBELLES_POSTES_4">#REF!</definedName>
    <definedName name="P_Z_0_R_LIBELLES_POSTES_5">#REF!</definedName>
    <definedName name="P_Z_0_R_LIBELLES_POSTES_6">#REF!</definedName>
    <definedName name="P_Z_0_R_LIBELLES_POSTES_7">#REF!</definedName>
    <definedName name="P_Z_0_R_LIBELLES_POSTES_8">#REF!</definedName>
    <definedName name="P_Z_0_R_LIBELLES_POSTES_9">#REF!</definedName>
    <definedName name="P_Z_0_R_LIBELLES_SOUS_OPERATIONS">#REF!</definedName>
    <definedName name="P_Z_0_R_LIBELLES_SOUS_OPERATIONS_">#REF!</definedName>
    <definedName name="P_Z_0_R_LIBELLES_SOUS_OPERATIONS_1">#REF!</definedName>
    <definedName name="P_Z_0_R_LIBELLES_SOUS_OPERATIONS_10">#REF!</definedName>
    <definedName name="P_Z_0_R_LIBELLES_SOUS_OPERATIONS_11">#REF!</definedName>
    <definedName name="P_Z_0_R_LIBELLES_SOUS_OPERATIONS_12">#REF!</definedName>
    <definedName name="P_Z_0_R_LIBELLES_SOUS_OPERATIONS_13">#REF!</definedName>
    <definedName name="P_Z_0_R_LIBELLES_SOUS_OPERATIONS_14">#REF!</definedName>
    <definedName name="P_Z_0_R_LIBELLES_SOUS_OPERATIONS_15">#REF!</definedName>
    <definedName name="P_Z_0_R_LIBELLES_SOUS_OPERATIONS_16">#REF!</definedName>
    <definedName name="P_Z_0_R_LIBELLES_SOUS_OPERATIONS_17">#REF!</definedName>
    <definedName name="P_Z_0_R_LIBELLES_SOUS_OPERATIONS_18">#REF!</definedName>
    <definedName name="P_Z_0_R_LIBELLES_SOUS_OPERATIONS_19">#REF!</definedName>
    <definedName name="P_Z_0_R_LIBELLES_SOUS_OPERATIONS_2">#REF!</definedName>
    <definedName name="P_Z_0_R_LIBELLES_SOUS_OPERATIONS_20">#REF!</definedName>
    <definedName name="P_Z_0_R_LIBELLES_SOUS_OPERATIONS_3">#REF!</definedName>
    <definedName name="P_Z_0_R_LIBELLES_SOUS_OPERATIONS_4">#REF!</definedName>
    <definedName name="P_Z_0_R_LIBELLES_SOUS_OPERATIONS_5">#REF!</definedName>
    <definedName name="P_Z_0_R_LIBELLES_SOUS_OPERATIONS_6">#REF!</definedName>
    <definedName name="P_Z_0_R_LIBELLES_SOUS_OPERATIONS_7">#REF!</definedName>
    <definedName name="P_Z_0_R_LIBELLES_SOUS_OPERATIONS_8">#REF!</definedName>
    <definedName name="P_Z_0_R_LIBELLES_SOUS_OPERATIONS_9">#REF!</definedName>
    <definedName name="P_Z_0_R_LIBELLES_UNITES">#REF!</definedName>
    <definedName name="P_Z_0_R_LIBELLES_UNITES_1">#REF!</definedName>
    <definedName name="P_Z_0_R_LIBELLES_UNITES_10">#REF!</definedName>
    <definedName name="P_Z_0_R_LIBELLES_UNITES_11">#REF!</definedName>
    <definedName name="P_Z_0_R_LIBELLES_UNITES_12">#REF!</definedName>
    <definedName name="P_Z_0_R_LIBELLES_UNITES_13">#REF!</definedName>
    <definedName name="P_Z_0_R_LIBELLES_UNITES_14">#REF!</definedName>
    <definedName name="P_Z_0_R_LIBELLES_UNITES_15">#REF!</definedName>
    <definedName name="P_Z_0_R_LIBELLES_UNITES_16">#REF!</definedName>
    <definedName name="P_Z_0_R_LIBELLES_UNITES_17">#REF!</definedName>
    <definedName name="P_Z_0_R_LIBELLES_UNITES_18">#REF!</definedName>
    <definedName name="P_Z_0_R_LIBELLES_UNITES_19">#REF!</definedName>
    <definedName name="P_Z_0_R_LIBELLES_UNITES_2">#REF!</definedName>
    <definedName name="P_Z_0_R_LIBELLES_UNITES_20">#REF!</definedName>
    <definedName name="P_Z_0_R_LIBELLES_UNITES_3">#REF!</definedName>
    <definedName name="P_Z_0_R_LIBELLES_UNITES_4">#REF!</definedName>
    <definedName name="P_Z_0_R_LIBELLES_UNITES_5">#REF!</definedName>
    <definedName name="P_Z_0_R_LIBELLES_UNITES_6">#REF!</definedName>
    <definedName name="P_Z_0_R_LIBELLES_UNITES_7">#REF!</definedName>
    <definedName name="P_Z_0_R_LIBELLES_UNITES_8">#REF!</definedName>
    <definedName name="P_Z_0_R_LIBELLES_UNITES_9">#REF!</definedName>
    <definedName name="P_Z_1_B_COLONNE_COMMENTAIRE">#REF!</definedName>
    <definedName name="P_Z_1_B_COLONNE_COMMENTAIRE_ACTIVE">#REF!</definedName>
    <definedName name="P_Z_1_B_COLONNE_COMMENTAIRE_INDICATION">#REF!</definedName>
    <definedName name="P_Z_1_B_COLONNE_COMMENTAIRE_OBLIGATOIRE">#REF!</definedName>
    <definedName name="P_Z_1_B_COLONNE_COMMENTAIRE_SI_LIBELLE_STANDARD">#REF!</definedName>
    <definedName name="P_Z_1_B_COLONNE_CT_RAISONNABLE_FOURNISSEUR_2">#REF!</definedName>
    <definedName name="P_Z_1_B_COLONNE_CT_RAISONNABLE_FOURNISSEUR_2_INDICATION">#REF!</definedName>
    <definedName name="P_Z_1_B_COLONNE_CT_RAISONNABLE_FOURNISSEUR_3">#REF!</definedName>
    <definedName name="P_Z_1_B_COLONNE_CT_RAISONNABLE_FOURNISSEUR_3_INDICATION">#REF!</definedName>
    <definedName name="P_Z_1_B_COLONNE_CT_RAISONNABLE_JUSTIFICATIF_2">#REF!</definedName>
    <definedName name="P_Z_1_B_COLONNE_CT_RAISONNABLE_JUSTIFICATIF_2_INDICATION">#REF!</definedName>
    <definedName name="P_Z_1_B_COLONNE_CT_RAISONNABLE_JUSTIFICATIF_3">#REF!</definedName>
    <definedName name="P_Z_1_B_COLONNE_CT_RAISONNABLE_JUSTIFICATIF_3_INDICATION">#REF!</definedName>
    <definedName name="P_Z_1_B_COLONNE_CT_RAISONNABLE_MARCHE">#REF!</definedName>
    <definedName name="P_Z_1_B_COLONNE_CT_RAISONNABLE_MARCHE_INDICATION">#REF!</definedName>
    <definedName name="P_Z_1_B_COLONNE_CT_RAISONNABLE_MT_HT_2">#REF!</definedName>
    <definedName name="P_Z_1_B_COLONNE_CT_RAISONNABLE_MT_HT_2_INDICATION">#REF!</definedName>
    <definedName name="P_Z_1_B_COLONNE_CT_RAISONNABLE_MT_HT_3">#REF!</definedName>
    <definedName name="P_Z_1_B_COLONNE_CT_RAISONNABLE_MT_HT_3_INDICATION">#REF!</definedName>
    <definedName name="P_Z_1_B_COLONNE_CT_RAISONNABLE_MT_TVA_2">#REF!</definedName>
    <definedName name="P_Z_1_B_COLONNE_CT_RAISONNABLE_MT_TVA_2_INDICATION">#REF!</definedName>
    <definedName name="P_Z_1_B_COLONNE_CT_RAISONNABLE_MT_TVA_3">#REF!</definedName>
    <definedName name="P_Z_1_B_COLONNE_CT_RAISONNABLE_MT_TVA_3_INDICATION">#REF!</definedName>
    <definedName name="P_Z_1_B_COLONNE_DESCRIPTION">#REF!</definedName>
    <definedName name="P_Z_1_B_COLONNE_DESCRIPTION_INDICATION">#REF!</definedName>
    <definedName name="P_Z_1_B_COLONNE_FOURNISSEUR">#REF!</definedName>
    <definedName name="P_Z_1_B_COLONNE_FOURNISSEUR_INDICATION">#REF!</definedName>
    <definedName name="P_Z_1_B_COLONNE_JUSTIFICATIF">#REF!</definedName>
    <definedName name="P_Z_1_B_COLONNE_JUSTIFICATIF_INDICATION">#REF!</definedName>
    <definedName name="P_Z_1_B_COLONNE_MOTIFS_INELIGIBILITE_LIBELLE_STANDARD">#REF!</definedName>
    <definedName name="P_Z_1_B_COLONNE_MT_ELIGIBLE_LIBELLE_STANDARD">#REF!</definedName>
    <definedName name="P_Z_1_B_COLONNE_MT_INELIGIBLE_LIBELLE_STANDARD">#REF!</definedName>
    <definedName name="P_Z_1_B_COLONNE_MT_MAX_ACTIVE">#REF!</definedName>
    <definedName name="P_Z_1_B_COLONNE_MT_MAX_LIBELLE_STANDARD">#REF!</definedName>
    <definedName name="P_Z_1_B_COLONNE_MT_PRESENTE_HT">#REF!</definedName>
    <definedName name="P_Z_1_B_COLONNE_MT_PRESENTE_HT_INDICATION">#REF!</definedName>
    <definedName name="P_Z_1_B_COLONNE_MT_PRESENTE_TVA">#REF!</definedName>
    <definedName name="P_Z_1_B_COLONNE_MT_PRESENTE_TVA_INDICATION">#REF!</definedName>
    <definedName name="P_Z_1_B_COLONNE_MT_RAISONNABLE_LIBELLE_STANDARD">#REF!</definedName>
    <definedName name="P_Z_1_B_COLONNE_POSTE">#REF!</definedName>
    <definedName name="P_Z_1_B_COLONNE_POSTE_INDICATION">#REF!</definedName>
    <definedName name="P_Z_1_B_COLONNE_QUANTITE">#REF!</definedName>
    <definedName name="P_Z_1_B_COLONNE_QUANTITE_ACTIVE">#REF!</definedName>
    <definedName name="P_Z_1_B_COLONNE_QUANTITE_INDICATION">#REF!</definedName>
    <definedName name="P_Z_1_B_COLONNE_QUANTITE_OBLIGATOIRE">#REF!</definedName>
    <definedName name="P_Z_1_B_COLONNE_SOUS_OPERATION">#REF!</definedName>
    <definedName name="P_Z_1_B_COLONNE_SOUS_OPERATION_INDICATION">#REF!</definedName>
    <definedName name="P_Z_1_B_COLONNE_UNITE">#REF!</definedName>
    <definedName name="P_Z_1_B_COLONNE_UNITE_ACTIVE">#REF!</definedName>
    <definedName name="P_Z_1_B_COLONNE_UNITE_INDICATION">#REF!</definedName>
    <definedName name="P_Z_1_B_COLONNE_UNITE_OBLIGATOIRE">#REF!</definedName>
    <definedName name="P_Z_1_B_EXEMPLE_UTILISATION">#REF!</definedName>
    <definedName name="P_Z_1_B_INTITULE_DEPENSES_DEVIS_STANDARD">#REF!</definedName>
    <definedName name="P_Z_1_B_UFD">#REF!</definedName>
    <definedName name="P_Z_1_B_ULD">#REF!</definedName>
    <definedName name="P_Z_1_B_UTILISATION_FILTRE_DESCRIPTIONS">#REF!</definedName>
    <definedName name="P_Z_1_B_UTILISATION_FILTRE_POSTES">#REF!</definedName>
    <definedName name="P_Z_1_B_UTILISATION_FILTRE_SOUS_OPERATIONS">#REF!</definedName>
    <definedName name="P_Z_1_B_UTILISATION_FILTRE_UNITES">#REF!</definedName>
    <definedName name="P_Z_1_B_UTILISATION_LIBELLES_DESCRIPTIONS">#REF!</definedName>
    <definedName name="P_Z_1_N_COLONNE_COMMENTAIRE_INDICATION">#REF!</definedName>
    <definedName name="P_Z_1_N_COLONNE_COMMENTAIRE_INDICATION_STANDARD">#REF!</definedName>
    <definedName name="P_Z_1_N_COLONNE_COMMENTAIRE_SI_LIBELLE_DEFAUT">#REF!</definedName>
    <definedName name="P_Z_1_N_COLONNE_COMMENTAIRE_SI_LIBELLE_STANDARD">#REF!</definedName>
    <definedName name="P_Z_1_N_COLONNE_COMMENTAIRE_SPECIFIQUE">#REF!</definedName>
    <definedName name="P_Z_1_N_COLONNE_COMMENTAIRE_STANDARD">#REF!</definedName>
    <definedName name="P_Z_1_N_COLONNE_CT_RAISONNABLE_FOURNISSEUR_2_INDICATION">#REF!</definedName>
    <definedName name="P_Z_1_N_COLONNE_CT_RAISONNABLE_FOURNISSEUR_2_INDICATION_STANDARD">#REF!</definedName>
    <definedName name="P_Z_1_N_COLONNE_CT_RAISONNABLE_FOURNISSEUR_2_SPECIFIQUE">#REF!</definedName>
    <definedName name="P_Z_1_N_COLONNE_CT_RAISONNABLE_FOURNISSEUR_2_STANDARD">#REF!</definedName>
    <definedName name="P_Z_1_N_COLONNE_CT_RAISONNABLE_FOURNISSEUR_3_INDICATION">#REF!</definedName>
    <definedName name="P_Z_1_N_COLONNE_CT_RAISONNABLE_FOURNISSEUR_3_INDICATION_STANDARD">#REF!</definedName>
    <definedName name="P_Z_1_N_COLONNE_CT_RAISONNABLE_FOURNISSEUR_3_SPECIFIQUE">#REF!</definedName>
    <definedName name="P_Z_1_N_COLONNE_CT_RAISONNABLE_FOURNISSEUR_3_STANDARD">#REF!</definedName>
    <definedName name="P_Z_1_N_COLONNE_CT_RAISONNABLE_JUSTIFICATIF_2_INDICATION">#REF!</definedName>
    <definedName name="P_Z_1_N_COLONNE_CT_RAISONNABLE_JUSTIFICATIF_2_INDICATION_STANDARD">#REF!</definedName>
    <definedName name="P_Z_1_N_COLONNE_CT_RAISONNABLE_JUSTIFICATIF_2_SPECIFIQUE">#REF!</definedName>
    <definedName name="P_Z_1_N_COLONNE_CT_RAISONNABLE_JUSTIFICATIF_2_STANDARD">#REF!</definedName>
    <definedName name="P_Z_1_N_COLONNE_CT_RAISONNABLE_JUSTIFICATIF_3_INDICATION">#REF!</definedName>
    <definedName name="P_Z_1_N_COLONNE_CT_RAISONNABLE_JUSTIFICATIF_3_INDICATION_STANDARD">#REF!</definedName>
    <definedName name="P_Z_1_N_COLONNE_CT_RAISONNABLE_JUSTIFICATIF_3_SPECIFIQUE">#REF!</definedName>
    <definedName name="P_Z_1_N_COLONNE_CT_RAISONNABLE_JUSTIFICATIF_3_STANDARD">#REF!</definedName>
    <definedName name="P_Z_1_N_COLONNE_CT_RAISONNABLE_MARCHE_INDICATION">#REF!</definedName>
    <definedName name="P_Z_1_N_COLONNE_CT_RAISONNABLE_MARCHE_INDICATION_STANDARD">#REF!</definedName>
    <definedName name="P_Z_1_N_COLONNE_CT_RAISONNABLE_MARCHE_SPECIFIQUE">#REF!</definedName>
    <definedName name="P_Z_1_N_COLONNE_CT_RAISONNABLE_MARCHE_STANDARD">#REF!</definedName>
    <definedName name="P_Z_1_N_COLONNE_CT_RAISONNABLE_MT_HT_2_INDICATION">#REF!</definedName>
    <definedName name="P_Z_1_N_COLONNE_CT_RAISONNABLE_MT_HT_2_INDICATION_STANDARD">#REF!</definedName>
    <definedName name="P_Z_1_N_COLONNE_CT_RAISONNABLE_MT_HT_2_SPECIFIQUE">#REF!</definedName>
    <definedName name="P_Z_1_N_COLONNE_CT_RAISONNABLE_MT_HT_2_STANDARD">#REF!</definedName>
    <definedName name="P_Z_1_N_COLONNE_CT_RAISONNABLE_MT_HT_3_INDICATION">#REF!</definedName>
    <definedName name="P_Z_1_N_COLONNE_CT_RAISONNABLE_MT_HT_3_INDICATION_STANDARD">#REF!</definedName>
    <definedName name="P_Z_1_N_COLONNE_CT_RAISONNABLE_MT_HT_3_SPECIFIQUE">#REF!</definedName>
    <definedName name="P_Z_1_N_COLONNE_CT_RAISONNABLE_MT_HT_3_STANDARD">#REF!</definedName>
    <definedName name="P_Z_1_N_COLONNE_CT_RAISONNABLE_MT_TVA_2_INDICATION">#REF!</definedName>
    <definedName name="P_Z_1_N_COLONNE_CT_RAISONNABLE_MT_TVA_2_INDICATION_STANDARD">#REF!</definedName>
    <definedName name="P_Z_1_N_COLONNE_CT_RAISONNABLE_MT_TVA_2_SPECIFIQUE">#REF!</definedName>
    <definedName name="P_Z_1_N_COLONNE_CT_RAISONNABLE_MT_TVA_2_STANDARD">#REF!</definedName>
    <definedName name="P_Z_1_N_COLONNE_CT_RAISONNABLE_MT_TVA_3_INDICATION">#REF!</definedName>
    <definedName name="P_Z_1_N_COLONNE_CT_RAISONNABLE_MT_TVA_3_INDICATION_STANDARD">#REF!</definedName>
    <definedName name="P_Z_1_N_COLONNE_CT_RAISONNABLE_MT_TVA_3_SPECIFIQUE">#REF!</definedName>
    <definedName name="P_Z_1_N_COLONNE_CT_RAISONNABLE_MT_TVA_3_STANDARD">#REF!</definedName>
    <definedName name="P_Z_1_N_COLONNE_DESCRIPTION_INDICATION">#REF!</definedName>
    <definedName name="P_Z_1_N_COLONNE_DESCRIPTION_INDICATION_STANDARD">#REF!</definedName>
    <definedName name="P_Z_1_N_COLONNE_DESCRIPTION_SPECIFIQUE">#REF!</definedName>
    <definedName name="P_Z_1_N_COLONNE_DESCRIPTION_STANDARD">#REF!</definedName>
    <definedName name="P_Z_1_N_COLONNE_FOURNISSEUR_INDICATION">#REF!</definedName>
    <definedName name="P_Z_1_N_COLONNE_FOURNISSEUR_INDICATION_STANDARD">#REF!</definedName>
    <definedName name="P_Z_1_N_COLONNE_FOURNISSEUR_SPECIFIQUE">#REF!</definedName>
    <definedName name="P_Z_1_N_COLONNE_FOURNISSEUR_STANDARD">#REF!</definedName>
    <definedName name="P_Z_1_N_COLONNE_JUSTIFICATIF_INDICATION">#REF!</definedName>
    <definedName name="P_Z_1_N_COLONNE_JUSTIFICATIF_INDICATION_STANDARD">#REF!</definedName>
    <definedName name="P_Z_1_N_COLONNE_JUSTIFICATIF_SPECIFIQUE">#REF!</definedName>
    <definedName name="P_Z_1_N_COLONNE_JUSTIFICATIF_STANDARD">#REF!</definedName>
    <definedName name="P_Z_1_N_COLONNE_MOTIFS_INELIGIBILITE_LIBELLE_DEFAUT">#REF!</definedName>
    <definedName name="P_Z_1_N_COLONNE_MOTIFS_INELIGIBILITE_LIBELLE_STANDARD">#REF!</definedName>
    <definedName name="P_Z_1_N_COLONNE_MT_ELIGIBLE_LIBELLE_DEFAUT">#REF!</definedName>
    <definedName name="P_Z_1_N_COLONNE_MT_ELIGIBLE_LIBELLE_STANDARD">#REF!</definedName>
    <definedName name="P_Z_1_N_COLONNE_MT_INELIGIBLE_LIBELLE_DEFAUT">#REF!</definedName>
    <definedName name="P_Z_1_N_COLONNE_MT_INELIGIBLE_LIBELLE_STANDARD">#REF!</definedName>
    <definedName name="P_Z_1_N_COLONNE_MT_MAX_LIBELLE_DEFAUT">#REF!</definedName>
    <definedName name="P_Z_1_N_COLONNE_MT_MAX_LIBELLE_STANDARD">#REF!</definedName>
    <definedName name="P_Z_1_N_COLONNE_MT_PRESENTE_HT_INDICATION">#REF!</definedName>
    <definedName name="P_Z_1_N_COLONNE_MT_PRESENTE_HT_INDICATION_STANDARD">#REF!</definedName>
    <definedName name="P_Z_1_N_COLONNE_MT_PRESENTE_HT_SPECIFIQUE">#REF!</definedName>
    <definedName name="P_Z_1_N_COLONNE_MT_PRESENTE_HT_STANDARD">#REF!</definedName>
    <definedName name="P_Z_1_N_COLONNE_MT_PRESENTE_TVA_INDICATION">#REF!</definedName>
    <definedName name="P_Z_1_N_COLONNE_MT_PRESENTE_TVA_INDICATION_STANDARD">#REF!</definedName>
    <definedName name="P_Z_1_N_COLONNE_MT_PRESENTE_TVA_SPECIFIQUE">#REF!</definedName>
    <definedName name="P_Z_1_N_COLONNE_MT_PRESENTE_TVA_STANDARD">#REF!</definedName>
    <definedName name="P_Z_1_N_COLONNE_MT_RAISONNABLE_DEFAUT">#REF!</definedName>
    <definedName name="P_Z_1_N_COLONNE_MT_RAISONNABLE_STANDARD">#REF!</definedName>
    <definedName name="P_Z_1_N_COLONNE_POSTE_INDICATION">#REF!</definedName>
    <definedName name="P_Z_1_N_COLONNE_POSTE_INDICATION_STANDARD">#REF!</definedName>
    <definedName name="P_Z_1_N_COLONNE_POSTE_SPECIFIQUE">#REF!</definedName>
    <definedName name="P_Z_1_N_COLONNE_POSTE_STANDARD">#REF!</definedName>
    <definedName name="P_Z_1_N_COLONNE_QUANTITE_INDICATION">#REF!</definedName>
    <definedName name="P_Z_1_N_COLONNE_QUANTITE_INDICATION_STANDARD">#REF!</definedName>
    <definedName name="P_Z_1_N_COLONNE_QUANTITE_SPECIFIQUE">#REF!</definedName>
    <definedName name="P_Z_1_N_COLONNE_QUANTITE_STANDARD">#REF!</definedName>
    <definedName name="P_Z_1_N_COLONNE_SOUS_OPERATION_INDICATION">#REF!</definedName>
    <definedName name="P_Z_1_N_COLONNE_SOUS_OPERATION_INDICATION_STANDARD">#REF!</definedName>
    <definedName name="P_Z_1_N_COLONNE_SOUS_OPERATION_SPECIFIQUE">#REF!</definedName>
    <definedName name="P_Z_1_N_COLONNE_SOUS_OPERATION_STANDARD">#REF!</definedName>
    <definedName name="P_Z_1_N_COLONNE_UNITE_INDICATION">#REF!</definedName>
    <definedName name="P_Z_1_N_COLONNE_UNITE_INDICATION_STANDARD">#REF!</definedName>
    <definedName name="P_Z_1_N_COLONNE_UNITE_SPECIFIQUE">#REF!</definedName>
    <definedName name="P_Z_1_N_COLONNE_UNITE_STANDARD">#REF!</definedName>
    <definedName name="P_Z_1_N_CONSIGNE_DEPENSES_DEVIS">#REF!</definedName>
    <definedName name="P_Z_1_N_EXEMPLE_COMMENTAIRE">#REF!</definedName>
    <definedName name="P_Z_1_N_EXEMPLE_CT_RAISONNABLE_FOURNISSEUR_2">#REF!</definedName>
    <definedName name="P_Z_1_N_EXEMPLE_CT_RAISONNABLE_FOURNISSEUR_3">#REF!</definedName>
    <definedName name="P_Z_1_N_EXEMPLE_CT_RAISONNABLE_JUSTIFICATIF_2">#REF!</definedName>
    <definedName name="P_Z_1_N_EXEMPLE_CT_RAISONNABLE_JUSTIFICATIF_3">#REF!</definedName>
    <definedName name="P_Z_1_N_EXEMPLE_CT_RAISONNABLE_MARCHE">#REF!</definedName>
    <definedName name="P_Z_1_N_EXEMPLE_CT_RAISONNABLE_MT_HT_2">#REF!</definedName>
    <definedName name="P_Z_1_N_EXEMPLE_CT_RAISONNABLE_MT_HT_3">#REF!</definedName>
    <definedName name="P_Z_1_N_EXEMPLE_CT_RAISONNABLE_MT_TVA_2">#REF!</definedName>
    <definedName name="P_Z_1_N_EXEMPLE_CT_RAISONNABLE_MT_TVA_3">#REF!</definedName>
    <definedName name="P_Z_1_N_EXEMPLE_DESCRIPTION">#REF!</definedName>
    <definedName name="P_Z_1_N_EXEMPLE_FOURNISSEUR">#REF!</definedName>
    <definedName name="P_Z_1_N_EXEMPLE_JUSTIFICATIF">#REF!</definedName>
    <definedName name="P_Z_1_N_EXEMPLE_MT_PRESENTE_HT">#REF!</definedName>
    <definedName name="P_Z_1_N_EXEMPLE_MT_PRESENTE_TVA">#REF!</definedName>
    <definedName name="P_Z_1_N_EXEMPLE_POSTE">#REF!</definedName>
    <definedName name="P_Z_1_N_EXEMPLE_QUANTITE">#REF!</definedName>
    <definedName name="P_Z_1_N_EXEMPLE_SOUS_OPERATION">#REF!</definedName>
    <definedName name="P_Z_1_N_EXEMPLE_UNITE">#REF!</definedName>
    <definedName name="P_Z_1_N_INTITULE_DEPENSES_DEVIS_DEFAUT">#REF!</definedName>
    <definedName name="P_Z_1_N_INTITULE_DEPENSES_DEVIS_STANDARD">#REF!</definedName>
    <definedName name="P_Z_1_R_LIBELLES_DESCRIPTIONS">#REF!</definedName>
    <definedName name="P_Z_1_R_LIBELLES_DESCRIPTIONS_1">#REF!</definedName>
    <definedName name="P_Z_1_R_LIBELLES_DESCRIPTIONS_10">#REF!</definedName>
    <definedName name="P_Z_1_R_LIBELLES_DESCRIPTIONS_11">#REF!</definedName>
    <definedName name="P_Z_1_R_LIBELLES_DESCRIPTIONS_12">#REF!</definedName>
    <definedName name="P_Z_1_R_LIBELLES_DESCRIPTIONS_13">#REF!</definedName>
    <definedName name="P_Z_1_R_LIBELLES_DESCRIPTIONS_14">#REF!</definedName>
    <definedName name="P_Z_1_R_LIBELLES_DESCRIPTIONS_15">#REF!</definedName>
    <definedName name="P_Z_1_R_LIBELLES_DESCRIPTIONS_16">#REF!</definedName>
    <definedName name="P_Z_1_R_LIBELLES_DESCRIPTIONS_17">#REF!</definedName>
    <definedName name="P_Z_1_R_LIBELLES_DESCRIPTIONS_18">#REF!</definedName>
    <definedName name="P_Z_1_R_LIBELLES_DESCRIPTIONS_19">#REF!</definedName>
    <definedName name="P_Z_1_R_LIBELLES_DESCRIPTIONS_2">#REF!</definedName>
    <definedName name="P_Z_1_R_LIBELLES_DESCRIPTIONS_20">#REF!</definedName>
    <definedName name="P_Z_1_R_LIBELLES_DESCRIPTIONS_3">#REF!</definedName>
    <definedName name="P_Z_1_R_LIBELLES_DESCRIPTIONS_4">#REF!</definedName>
    <definedName name="P_Z_1_R_LIBELLES_DESCRIPTIONS_5">#REF!</definedName>
    <definedName name="P_Z_1_R_LIBELLES_DESCRIPTIONS_6">#REF!</definedName>
    <definedName name="P_Z_1_R_LIBELLES_DESCRIPTIONS_7">#REF!</definedName>
    <definedName name="P_Z_1_R_LIBELLES_DESCRIPTIONS_8">#REF!</definedName>
    <definedName name="P_Z_1_R_LIBELLES_DESCRIPTIONS_9">#REF!</definedName>
    <definedName name="P_Z_1_R_LIBELLES_POSTES">#REF!</definedName>
    <definedName name="P_Z_1_R_LIBELLES_POSTES_1">#REF!</definedName>
    <definedName name="P_Z_1_R_LIBELLES_POSTES_10">#REF!</definedName>
    <definedName name="P_Z_1_R_LIBELLES_POSTES_11">#REF!</definedName>
    <definedName name="P_Z_1_R_LIBELLES_POSTES_12">#REF!</definedName>
    <definedName name="P_Z_1_R_LIBELLES_POSTES_13">#REF!</definedName>
    <definedName name="P_Z_1_R_LIBELLES_POSTES_14">#REF!</definedName>
    <definedName name="P_Z_1_R_LIBELLES_POSTES_15">#REF!</definedName>
    <definedName name="P_Z_1_R_LIBELLES_POSTES_16">#REF!</definedName>
    <definedName name="P_Z_1_R_LIBELLES_POSTES_17">#REF!</definedName>
    <definedName name="P_Z_1_R_LIBELLES_POSTES_18">#REF!</definedName>
    <definedName name="P_Z_1_R_LIBELLES_POSTES_19">#REF!</definedName>
    <definedName name="P_Z_1_R_LIBELLES_POSTES_2">#REF!</definedName>
    <definedName name="P_Z_1_R_LIBELLES_POSTES_20">#REF!</definedName>
    <definedName name="P_Z_1_R_LIBELLES_POSTES_3">#REF!</definedName>
    <definedName name="P_Z_1_R_LIBELLES_POSTES_4">#REF!</definedName>
    <definedName name="P_Z_1_R_LIBELLES_POSTES_5">#REF!</definedName>
    <definedName name="P_Z_1_R_LIBELLES_POSTES_6">#REF!</definedName>
    <definedName name="P_Z_1_R_LIBELLES_POSTES_7">#REF!</definedName>
    <definedName name="P_Z_1_R_LIBELLES_POSTES_8">#REF!</definedName>
    <definedName name="P_Z_1_R_LIBELLES_POSTES_9">#REF!</definedName>
    <definedName name="P_Z_1_R_LIBELLES_SOUS_OPERATIONS">#REF!</definedName>
    <definedName name="P_Z_1_R_LIBELLES_SOUS_OPERATIONS_1">#REF!</definedName>
    <definedName name="P_Z_1_R_LIBELLES_SOUS_OPERATIONS_10">#REF!</definedName>
    <definedName name="P_Z_1_R_LIBELLES_SOUS_OPERATIONS_11">#REF!</definedName>
    <definedName name="P_Z_1_R_LIBELLES_SOUS_OPERATIONS_12">#REF!</definedName>
    <definedName name="P_Z_1_R_LIBELLES_SOUS_OPERATIONS_13">#REF!</definedName>
    <definedName name="P_Z_1_R_LIBELLES_SOUS_OPERATIONS_14">#REF!</definedName>
    <definedName name="P_Z_1_R_LIBELLES_SOUS_OPERATIONS_15">#REF!</definedName>
    <definedName name="P_Z_1_R_LIBELLES_SOUS_OPERATIONS_16">#REF!</definedName>
    <definedName name="P_Z_1_R_LIBELLES_SOUS_OPERATIONS_17">#REF!</definedName>
    <definedName name="P_Z_1_R_LIBELLES_SOUS_OPERATIONS_18">#REF!</definedName>
    <definedName name="P_Z_1_R_LIBELLES_SOUS_OPERATIONS_19">#REF!</definedName>
    <definedName name="P_Z_1_R_LIBELLES_SOUS_OPERATIONS_2">#REF!</definedName>
    <definedName name="P_Z_1_R_LIBELLES_SOUS_OPERATIONS_20">#REF!</definedName>
    <definedName name="P_Z_1_R_LIBELLES_SOUS_OPERATIONS_3">#REF!</definedName>
    <definedName name="P_Z_1_R_LIBELLES_SOUS_OPERATIONS_4">#REF!</definedName>
    <definedName name="P_Z_1_R_LIBELLES_SOUS_OPERATIONS_5">#REF!</definedName>
    <definedName name="P_Z_1_R_LIBELLES_SOUS_OPERATIONS_6">#REF!</definedName>
    <definedName name="P_Z_1_R_LIBELLES_SOUS_OPERATIONS_7">#REF!</definedName>
    <definedName name="P_Z_1_R_LIBELLES_SOUS_OPERATIONS_8">#REF!</definedName>
    <definedName name="P_Z_1_R_LIBELLES_SOUS_OPERATIONS_9">#REF!</definedName>
    <definedName name="P_Z_1_R_LIBELLES_UNITES">#REF!</definedName>
    <definedName name="P_Z_1_R_LIBELLES_UNITES_1">#REF!</definedName>
    <definedName name="P_Z_1_R_LIBELLES_UNITES_10">#REF!</definedName>
    <definedName name="P_Z_1_R_LIBELLES_UNITES_11">#REF!</definedName>
    <definedName name="P_Z_1_R_LIBELLES_UNITES_12">#REF!</definedName>
    <definedName name="P_Z_1_R_LIBELLES_UNITES_13">#REF!</definedName>
    <definedName name="P_Z_1_R_LIBELLES_UNITES_14">#REF!</definedName>
    <definedName name="P_Z_1_R_LIBELLES_UNITES_15">#REF!</definedName>
    <definedName name="P_Z_1_R_LIBELLES_UNITES_16">#REF!</definedName>
    <definedName name="P_Z_1_R_LIBELLES_UNITES_17">#REF!</definedName>
    <definedName name="P_Z_1_R_LIBELLES_UNITES_18">#REF!</definedName>
    <definedName name="P_Z_1_R_LIBELLES_UNITES_19">#REF!</definedName>
    <definedName name="P_Z_1_R_LIBELLES_UNITES_2">#REF!</definedName>
    <definedName name="P_Z_1_R_LIBELLES_UNITES_20">#REF!</definedName>
    <definedName name="P_Z_1_R_LIBELLES_UNITES_3">#REF!</definedName>
    <definedName name="P_Z_1_R_LIBELLES_UNITES_4">#REF!</definedName>
    <definedName name="P_Z_1_R_LIBELLES_UNITES_5">#REF!</definedName>
    <definedName name="P_Z_1_R_LIBELLES_UNITES_6">#REF!</definedName>
    <definedName name="P_Z_1_R_LIBELLES_UNITES_7">#REF!</definedName>
    <definedName name="P_Z_1_R_LIBELLES_UNITES_8">#REF!</definedName>
    <definedName name="P_Z_1_R_LIBELLES_UNITES_9">#REF!</definedName>
    <definedName name="P_Z_4_B_COLONNE_COMMENTAIRE">#REF!</definedName>
    <definedName name="P_Z_4_B_COLONNE_COMMENTAIRE_ACTIVE">#REF!</definedName>
    <definedName name="P_Z_4_B_COLONNE_COMMENTAIRE_INDICATION">#REF!</definedName>
    <definedName name="P_Z_4_B_COLONNE_COMMENTAIRE_OBLIGATOIRE">#REF!</definedName>
    <definedName name="P_Z_4_B_COLONNE_COMMENTAIRE_SI_LIBELLE_STANDARD">#REF!</definedName>
    <definedName name="P_Z_4_B_COLONNE_COUT">#REF!</definedName>
    <definedName name="P_Z_4_B_COLONNE_COUT_ELIGIBLE_LIBELLE_STANDARD">#REF!</definedName>
    <definedName name="P_Z_4_B_COLONNE_COUT_INDICATION">#REF!</definedName>
    <definedName name="P_Z_4_B_COLONNE_COUT_RAISONNABLE_LIBELLE_STANDARD">#REF!</definedName>
    <definedName name="P_Z_4_B_COLONNE_DESCRIPTION">#REF!</definedName>
    <definedName name="P_Z_4_B_COLONNE_DESCRIPTION_INDICATION">#REF!</definedName>
    <definedName name="P_Z_4_B_COLONNE_INTERVENANT">#REF!</definedName>
    <definedName name="P_Z_4_B_COLONNE_INTERVENANT_INDICATION">#REF!</definedName>
    <definedName name="P_Z_4_B_COLONNE_JUSTIFICATIF">#REF!</definedName>
    <definedName name="P_Z_4_B_COLONNE_JUSTIFICATIF_INDICATION">#REF!</definedName>
    <definedName name="P_Z_4_B_COLONNE_MOTIFS_INELIGIBILITE_LIBELLE_STANDARD">#REF!</definedName>
    <definedName name="P_Z_4_B_COLONNE_MT_ELIGIBLE_LIBELLE_STANDARD">#REF!</definedName>
    <definedName name="P_Z_4_B_COLONNE_MT_MAX_ACTIVE">#REF!</definedName>
    <definedName name="P_Z_4_B_COLONNE_MT_MAX_LIBELLE_STANDARD">#REF!</definedName>
    <definedName name="P_Z_4_B_COLONNE_MT_PRESENTE">#REF!</definedName>
    <definedName name="P_Z_4_B_COLONNE_MT_PRESENTE_INDICATION">#REF!</definedName>
    <definedName name="P_Z_4_B_COLONNE_MT_RAISONNABLE_LIBELLE_STANDARD">#REF!</definedName>
    <definedName name="P_Z_4_B_COLONNE_POSTE">#REF!</definedName>
    <definedName name="P_Z_4_B_COLONNE_POSTE_INDICATION">#REF!</definedName>
    <definedName name="P_Z_4_B_COLONNE_QUALIFICATION">#REF!</definedName>
    <definedName name="P_Z_4_B_COLONNE_QUALIFICATION_ACTIVE">#REF!</definedName>
    <definedName name="P_Z_4_B_COLONNE_QUALIFICATION_INDICATION">#REF!</definedName>
    <definedName name="P_Z_4_B_COLONNE_QUALIFICATION_OBLIGATOIRE">#REF!</definedName>
    <definedName name="P_Z_4_B_COLONNE_SOUS_OPERATION">#REF!</definedName>
    <definedName name="P_Z_4_B_COLONNE_SOUS_OPERATION_INDICATION">#REF!</definedName>
    <definedName name="P_Z_4_B_COLONNE_TEMPS_OPERATION">#REF!</definedName>
    <definedName name="P_Z_4_B_COLONNE_TEMPS_OPERATION_ELIGIBLE_LIBELLE_STANDARD">#REF!</definedName>
    <definedName name="P_Z_4_B_COLONNE_TEMPS_OPERATION_INDICATION">#REF!</definedName>
    <definedName name="P_Z_4_B_COLONNE_TEMPS_OPERATION_RAISONNABLE_LIBELLE_STANDARD">#REF!</definedName>
    <definedName name="P_Z_4_B_COLONNE_TEMPS_PERIODE">#REF!</definedName>
    <definedName name="P_Z_4_B_COLONNE_TEMPS_PERIODE_ELIGIBLE_LIBELLE_STANDARD">#REF!</definedName>
    <definedName name="P_Z_4_B_COLONNE_TEMPS_PERIODE_INDICATION">#REF!</definedName>
    <definedName name="P_Z_4_B_COLONNE_TEMPS_PERIODE_RAISONNABLE_LIBELLE_STANDARD">#REF!</definedName>
    <definedName name="P_Z_4_B_COLONNE_UNITE">#REF!</definedName>
    <definedName name="P_Z_4_B_COLONNE_UNITE_ELIGIBLE_LIBELLE_STANDARD">#REF!</definedName>
    <definedName name="P_Z_4_B_COLONNE_UNITE_INDICATION">#REF!</definedName>
    <definedName name="P_Z_4_B_EXEMPLE_UTILISATION">#REF!</definedName>
    <definedName name="P_Z_4_B_INTITULE_DEPENSES_REMUNERATION_STANDARD">#REF!</definedName>
    <definedName name="P_Z_4_B_UFD">#REF!</definedName>
    <definedName name="P_Z_4_B_ULD">#REF!</definedName>
    <definedName name="P_Z_4_B_UTILISATION_FILTRE_POSTES">#REF!</definedName>
    <definedName name="P_Z_4_B_UTILISATION_FILTRE_SOUS_OPERATIONS">#REF!</definedName>
    <definedName name="P_Z_4_B_UTILISATION_FILTRE_UNITES">#REF!</definedName>
    <definedName name="P_Z_4_N_COLONNE_COMMENTAIRE_INDICATION_SPECIFIQUE">#REF!</definedName>
    <definedName name="P_Z_4_N_COLONNE_COMMENTAIRE_INDICATION_STANDARD">#REF!</definedName>
    <definedName name="P_Z_4_N_COLONNE_COMMENTAIRE_SI_LIBELLE_DEFAUT">#REF!</definedName>
    <definedName name="P_Z_4_N_COLONNE_COMMENTAIRE_SI_LIBELLE_SPECIFIQUE">#REF!</definedName>
    <definedName name="P_Z_4_N_COLONNE_COMMENTAIRE_SPECIFIQUE">#REF!</definedName>
    <definedName name="P_Z_4_N_COLONNE_COMMENTAIRE_STANDARD">#REF!</definedName>
    <definedName name="P_Z_4_N_COLONNE_COUT_ELIGIBLE_LIBELLE_DEFAUT">#REF!</definedName>
    <definedName name="P_Z_4_N_COLONNE_COUT_ELIGIBLE_LIBELLE_SPECIFIQUE">#REF!</definedName>
    <definedName name="P_Z_4_N_COLONNE_COUT_INDICATION_SPECIFIQUE">#REF!</definedName>
    <definedName name="P_Z_4_N_COLONNE_COUT_INDICATION_STANDARD">#REF!</definedName>
    <definedName name="P_Z_4_N_COLONNE_COUT_RAISONNABLE_LIBELLE_DEFAUT">#REF!</definedName>
    <definedName name="P_Z_4_N_COLONNE_COUT_RAISONNABLE_LIBELLE_SPECIFIQUE">#REF!</definedName>
    <definedName name="P_Z_4_N_COLONNE_COUT_SPECIFIQUE">#REF!</definedName>
    <definedName name="P_Z_4_N_COLONNE_COUT_STANDARD">#REF!</definedName>
    <definedName name="P_Z_4_N_COLONNE_DESCRIPTION_INDICATION_SPECIFIQUE">#REF!</definedName>
    <definedName name="P_Z_4_N_COLONNE_DESCRIPTION_INDICATION_STANDARD">#REF!</definedName>
    <definedName name="P_Z_4_N_COLONNE_DESCRIPTION_SPECIFIQUE">#REF!</definedName>
    <definedName name="P_Z_4_N_COLONNE_DESCRIPTION_STANDARD">#REF!</definedName>
    <definedName name="P_Z_4_N_COLONNE_INTERVENANT_INDICATION_SPECIFIQUE">#REF!</definedName>
    <definedName name="P_Z_4_N_COLONNE_INTERVENANT_INDICATION_STANDARD">#REF!</definedName>
    <definedName name="P_Z_4_N_COLONNE_INTERVENANT_SPECIFIQUE">#REF!</definedName>
    <definedName name="P_Z_4_N_COLONNE_INTERVENANT_STANDARD">#REF!</definedName>
    <definedName name="P_Z_4_N_COLONNE_JUSTIFICATIF_INDICATION_SPECIFIQUE">#REF!</definedName>
    <definedName name="P_Z_4_N_COLONNE_JUSTIFICATIF_INDICATION_STANDARD">#REF!</definedName>
    <definedName name="P_Z_4_N_COLONNE_JUSTIFICATIF_SPECIFIQUE">#REF!</definedName>
    <definedName name="P_Z_4_N_COLONNE_JUSTIFICATIF_STANDARD">#REF!</definedName>
    <definedName name="P_Z_4_N_COLONNE_MOTIFS_INELIGIBILITE_LIBELLE_DEFAUT">#REF!</definedName>
    <definedName name="P_Z_4_N_COLONNE_MOTIFS_INELIGIBILITE_LIBELLE_SPECIFIQUE">#REF!</definedName>
    <definedName name="P_Z_4_N_COLONNE_MT_ELIGIBLE_LIBELLE_DEFAUT">#REF!</definedName>
    <definedName name="P_Z_4_N_COLONNE_MT_ELIGIBLE_LIBELLE_SPECIFIQUE">#REF!</definedName>
    <definedName name="P_Z_4_N_COLONNE_MT_MAX_LIBELLE_DEFAUT">#REF!</definedName>
    <definedName name="P_Z_4_N_COLONNE_MT_MAX_LIBELLE_SPECIFIQUE">#REF!</definedName>
    <definedName name="P_Z_4_N_COLONNE_MT_PRESENTE_INDICATION_SPECIFIQUE">#REF!</definedName>
    <definedName name="P_Z_4_N_COLONNE_MT_PRESENTE_INDICATION_STANDARD">#REF!</definedName>
    <definedName name="P_Z_4_N_COLONNE_MT_PRESENTE_SPECIFIQUE">#REF!</definedName>
    <definedName name="P_Z_4_N_COLONNE_MT_PRESENTE_STANDARD">#REF!</definedName>
    <definedName name="P_Z_4_N_COLONNE_MT_RAISONNABLE_LIBELLE_DEFAUT">#REF!</definedName>
    <definedName name="P_Z_4_N_COLONNE_MT_RAISONNABLE_LIBELLE_SPECIFIQUE">#REF!</definedName>
    <definedName name="P_Z_4_N_COLONNE_POSTE_INDICATION_SPECIFIQUE">#REF!</definedName>
    <definedName name="P_Z_4_N_COLONNE_POSTE_INDICATION_STANDARD">#REF!</definedName>
    <definedName name="P_Z_4_N_COLONNE_POSTE_SPECIFIQUE">#REF!</definedName>
    <definedName name="P_Z_4_N_COLONNE_POSTE_STANDARD">#REF!</definedName>
    <definedName name="P_Z_4_N_COLONNE_QUALIFICATION_INDICATION_SPECIFIQUE">#REF!</definedName>
    <definedName name="P_Z_4_N_COLONNE_QUALIFICATION_INDICATION_STANDARD">#REF!</definedName>
    <definedName name="P_Z_4_N_COLONNE_QUALIFICATION_SPECIFIQUE">#REF!</definedName>
    <definedName name="P_Z_4_N_COLONNE_QUALIFICATION_STANDARD">#REF!</definedName>
    <definedName name="P_Z_4_N_COLONNE_SOUS_OPERATION_INDICATION_SPECIFIQUE">#REF!</definedName>
    <definedName name="P_Z_4_N_COLONNE_SOUS_OPERATION_INDICATION_STANDARD">#REF!</definedName>
    <definedName name="P_Z_4_N_COLONNE_SOUS_OPERATION_SPECIFIQUE">#REF!</definedName>
    <definedName name="P_Z_4_N_COLONNE_SOUS_OPERATION_STANDARD">#REF!</definedName>
    <definedName name="P_Z_4_N_COLONNE_TEMPS_OPERATION_ELIGIBLE_LIBELLE_DEFAUT">#REF!</definedName>
    <definedName name="P_Z_4_N_COLONNE_TEMPS_OPERATION_ELIGIBLE_LIBELLE_SPECIFIQUE">#REF!</definedName>
    <definedName name="P_Z_4_N_COLONNE_TEMPS_OPERATION_INDICATION_SPECIFIQUE">#REF!</definedName>
    <definedName name="P_Z_4_N_COLONNE_TEMPS_OPERATION_INDICATION_STANDARD">#REF!</definedName>
    <definedName name="P_Z_4_N_COLONNE_TEMPS_OPERATION_RAISONNABLE_LIBELLE_DEFAUT">#REF!</definedName>
    <definedName name="P_Z_4_N_COLONNE_TEMPS_OPERATION_RAISONNABLE_LIBELLE_SPECIFIQUE">#REF!</definedName>
    <definedName name="P_Z_4_N_COLONNE_TEMPS_OPERATION_SPECIFIQUE">#REF!</definedName>
    <definedName name="P_Z_4_N_COLONNE_TEMPS_OPERATION_STANDARD">#REF!</definedName>
    <definedName name="P_Z_4_N_COLONNE_TEMPS_PERIODE_ELIGIBLE_LIBELLE_DEFAUT">#REF!</definedName>
    <definedName name="P_Z_4_N_COLONNE_TEMPS_PERIODE_ELIGIBLE_LIBELLE_SPECIFIQUE">#REF!</definedName>
    <definedName name="P_Z_4_N_COLONNE_TEMPS_PERIODE_INDICATION_SPECIFIQUE">#REF!</definedName>
    <definedName name="P_Z_4_N_COLONNE_TEMPS_PERIODE_INDICATION_STANDARD">#REF!</definedName>
    <definedName name="P_Z_4_N_COLONNE_TEMPS_PERIODE_RAISONNABLE_LIBELLE_DEFAUT">#REF!</definedName>
    <definedName name="P_Z_4_N_COLONNE_TEMPS_PERIODE_RAISONNABLE_LIBELLE_SPECIFIQUE">#REF!</definedName>
    <definedName name="P_Z_4_N_COLONNE_TEMPS_PERIODE_SPECIFIQUE">#REF!</definedName>
    <definedName name="P_Z_4_N_COLONNE_TEMPS_PERIODE_STANDARD">#REF!</definedName>
    <definedName name="P_Z_4_N_COLONNE_UNITE_ELIGIBLE_LIBELLE_DEFAUT">#REF!</definedName>
    <definedName name="P_Z_4_N_COLONNE_UNITE_ELIGIBLE_LIBELLE_SPECIFIQUE">#REF!</definedName>
    <definedName name="P_Z_4_N_COLONNE_UNITE_INDICATION_SPECIFIQUE">#REF!</definedName>
    <definedName name="P_Z_4_N_COLONNE_UNITE_INDICATION_STANDARD">#REF!</definedName>
    <definedName name="P_Z_4_N_COLONNE_UNITE_SPECIFIQUE">#REF!</definedName>
    <definedName name="P_Z_4_N_COLONNE_UNITE_STANDARD">#REF!</definedName>
    <definedName name="P_Z_4_N_CONSIGNE_DEPENSES_REMUNERATION">#REF!</definedName>
    <definedName name="P_Z_4_N_EXEMPLE_COMMENTAIRE">#REF!</definedName>
    <definedName name="P_Z_4_N_EXEMPLE_COUT">#REF!</definedName>
    <definedName name="P_Z_4_N_EXEMPLE_DESCRIPTION">#REF!</definedName>
    <definedName name="P_Z_4_N_EXEMPLE_INTERVENANT">#REF!</definedName>
    <definedName name="P_Z_4_N_EXEMPLE_JUSTIFICATIF">#REF!</definedName>
    <definedName name="P_Z_4_N_EXEMPLE_MT_PRESENTE">#REF!</definedName>
    <definedName name="P_Z_4_N_EXEMPLE_POSTE">#REF!</definedName>
    <definedName name="P_Z_4_N_EXEMPLE_QUALIFICATION">#REF!</definedName>
    <definedName name="P_Z_4_N_EXEMPLE_SOUS_OPERATION">#REF!</definedName>
    <definedName name="P_Z_4_N_EXEMPLE_TEMPS_OPERATION">#REF!</definedName>
    <definedName name="P_Z_4_N_EXEMPLE_TEMPS_PERIODE">#REF!</definedName>
    <definedName name="P_Z_4_N_EXEMPLE_UNITE">#REF!</definedName>
    <definedName name="P_Z_4_N_INTITULE_DEPENSES_REMUNERATION_DEFAUT">#REF!</definedName>
    <definedName name="P_Z_4_N_INTITULE_DEPENSES_REMUNERATION_STANDARD">#REF!</definedName>
    <definedName name="P_Z_4_R_LIBELLES_DESCRIPTIONS">#REF!</definedName>
    <definedName name="P_Z_4_R_LIBELLES_DESCRIPTIONS_1">#REF!</definedName>
    <definedName name="P_Z_4_R_LIBELLES_DESCRIPTIONS_10">#REF!</definedName>
    <definedName name="P_Z_4_R_LIBELLES_DESCRIPTIONS_11">#REF!</definedName>
    <definedName name="P_Z_4_R_LIBELLES_DESCRIPTIONS_12">#REF!</definedName>
    <definedName name="P_Z_4_R_LIBELLES_DESCRIPTIONS_13">#REF!</definedName>
    <definedName name="P_Z_4_R_LIBELLES_DESCRIPTIONS_14">#REF!</definedName>
    <definedName name="P_Z_4_R_LIBELLES_DESCRIPTIONS_15">#REF!</definedName>
    <definedName name="P_Z_4_R_LIBELLES_DESCRIPTIONS_16">#REF!</definedName>
    <definedName name="P_Z_4_R_LIBELLES_DESCRIPTIONS_17">#REF!</definedName>
    <definedName name="P_Z_4_R_LIBELLES_DESCRIPTIONS_18">#REF!</definedName>
    <definedName name="P_Z_4_R_LIBELLES_DESCRIPTIONS_19">#REF!</definedName>
    <definedName name="P_Z_4_R_LIBELLES_DESCRIPTIONS_2">#REF!</definedName>
    <definedName name="P_Z_4_R_LIBELLES_DESCRIPTIONS_20">#REF!</definedName>
    <definedName name="P_Z_4_R_LIBELLES_DESCRIPTIONS_3">#REF!</definedName>
    <definedName name="P_Z_4_R_LIBELLES_DESCRIPTIONS_4">#REF!</definedName>
    <definedName name="P_Z_4_R_LIBELLES_DESCRIPTIONS_5">#REF!</definedName>
    <definedName name="P_Z_4_R_LIBELLES_DESCRIPTIONS_6">#REF!</definedName>
    <definedName name="P_Z_4_R_LIBELLES_DESCRIPTIONS_7">#REF!</definedName>
    <definedName name="P_Z_4_R_LIBELLES_DESCRIPTIONS_8">#REF!</definedName>
    <definedName name="P_Z_4_R_LIBELLES_DESCRIPTIONS_9">#REF!</definedName>
    <definedName name="P_Z_4_R_LIBELLES_POSTES">#REF!</definedName>
    <definedName name="P_Z_4_R_LIBELLES_POSTES_1">#REF!</definedName>
    <definedName name="P_Z_4_R_LIBELLES_POSTES_10">#REF!</definedName>
    <definedName name="P_Z_4_R_LIBELLES_POSTES_11">#REF!</definedName>
    <definedName name="P_Z_4_R_LIBELLES_POSTES_12">#REF!</definedName>
    <definedName name="P_Z_4_R_LIBELLES_POSTES_13">#REF!</definedName>
    <definedName name="P_Z_4_R_LIBELLES_POSTES_14">#REF!</definedName>
    <definedName name="P_Z_4_R_LIBELLES_POSTES_15">#REF!</definedName>
    <definedName name="P_Z_4_R_LIBELLES_POSTES_16">#REF!</definedName>
    <definedName name="P_Z_4_R_LIBELLES_POSTES_17">#REF!</definedName>
    <definedName name="P_Z_4_R_LIBELLES_POSTES_18">#REF!</definedName>
    <definedName name="P_Z_4_R_LIBELLES_POSTES_19">#REF!</definedName>
    <definedName name="P_Z_4_R_LIBELLES_POSTES_2">#REF!</definedName>
    <definedName name="P_Z_4_R_LIBELLES_POSTES_20">#REF!</definedName>
    <definedName name="P_Z_4_R_LIBELLES_POSTES_3">#REF!</definedName>
    <definedName name="P_Z_4_R_LIBELLES_POSTES_4">#REF!</definedName>
    <definedName name="P_Z_4_R_LIBELLES_POSTES_5">#REF!</definedName>
    <definedName name="P_Z_4_R_LIBELLES_POSTES_6">#REF!</definedName>
    <definedName name="P_Z_4_R_LIBELLES_POSTES_7">#REF!</definedName>
    <definedName name="P_Z_4_R_LIBELLES_POSTES_8">#REF!</definedName>
    <definedName name="P_Z_4_R_LIBELLES_POSTES_9">#REF!</definedName>
    <definedName name="P_Z_4_R_LIBELLES_SOUS_OPERATIONS">#REF!</definedName>
    <definedName name="P_Z_4_R_LIBELLES_SOUS_OPERATIONS_1">#REF!</definedName>
    <definedName name="P_Z_4_R_LIBELLES_SOUS_OPERATIONS_10">#REF!</definedName>
    <definedName name="P_Z_4_R_LIBELLES_SOUS_OPERATIONS_11">#REF!</definedName>
    <definedName name="P_Z_4_R_LIBELLES_SOUS_OPERATIONS_12">#REF!</definedName>
    <definedName name="P_Z_4_R_LIBELLES_SOUS_OPERATIONS_13">#REF!</definedName>
    <definedName name="P_Z_4_R_LIBELLES_SOUS_OPERATIONS_14">#REF!</definedName>
    <definedName name="P_Z_4_R_LIBELLES_SOUS_OPERATIONS_15">#REF!</definedName>
    <definedName name="P_Z_4_R_LIBELLES_SOUS_OPERATIONS_16">#REF!</definedName>
    <definedName name="P_Z_4_R_LIBELLES_SOUS_OPERATIONS_17">#REF!</definedName>
    <definedName name="P_Z_4_R_LIBELLES_SOUS_OPERATIONS_18">#REF!</definedName>
    <definedName name="P_Z_4_R_LIBELLES_SOUS_OPERATIONS_19">#REF!</definedName>
    <definedName name="P_Z_4_R_LIBELLES_SOUS_OPERATIONS_2">#REF!</definedName>
    <definedName name="P_Z_4_R_LIBELLES_SOUS_OPERATIONS_20">#REF!</definedName>
    <definedName name="P_Z_4_R_LIBELLES_SOUS_OPERATIONS_3">#REF!</definedName>
    <definedName name="P_Z_4_R_LIBELLES_SOUS_OPERATIONS_4">#REF!</definedName>
    <definedName name="P_Z_4_R_LIBELLES_SOUS_OPERATIONS_5">#REF!</definedName>
    <definedName name="P_Z_4_R_LIBELLES_SOUS_OPERATIONS_6">#REF!</definedName>
    <definedName name="P_Z_4_R_LIBELLES_SOUS_OPERATIONS_7">#REF!</definedName>
    <definedName name="P_Z_4_R_LIBELLES_SOUS_OPERATIONS_8">#REF!</definedName>
    <definedName name="P_Z_4_R_LIBELLES_SOUS_OPERATIONS_9">#REF!</definedName>
    <definedName name="P_Z_4_R_LIBELLES_UNITES">#REF!</definedName>
    <definedName name="P_Z_4_R_LIBELLES_UNITES_1">#REF!</definedName>
    <definedName name="P_Z_4_R_LIBELLES_UNITES_10">#REF!</definedName>
    <definedName name="P_Z_4_R_LIBELLES_UNITES_11">#REF!</definedName>
    <definedName name="P_Z_4_R_LIBELLES_UNITES_12">#REF!</definedName>
    <definedName name="P_Z_4_R_LIBELLES_UNITES_13">#REF!</definedName>
    <definedName name="P_Z_4_R_LIBELLES_UNITES_14">#REF!</definedName>
    <definedName name="P_Z_4_R_LIBELLES_UNITES_15">#REF!</definedName>
    <definedName name="P_Z_4_R_LIBELLES_UNITES_16">#REF!</definedName>
    <definedName name="P_Z_4_R_LIBELLES_UNITES_17">#REF!</definedName>
    <definedName name="P_Z_4_R_LIBELLES_UNITES_18">#REF!</definedName>
    <definedName name="P_Z_4_R_LIBELLES_UNITES_19">#REF!</definedName>
    <definedName name="P_Z_4_R_LIBELLES_UNITES_2">#REF!</definedName>
    <definedName name="P_Z_4_R_LIBELLES_UNITES_20">#REF!</definedName>
    <definedName name="P_Z_4_R_LIBELLES_UNITES_3">#REF!</definedName>
    <definedName name="P_Z_4_R_LIBELLES_UNITES_4">#REF!</definedName>
    <definedName name="P_Z_4_R_LIBELLES_UNITES_5">#REF!</definedName>
    <definedName name="P_Z_4_R_LIBELLES_UNITES_6">#REF!</definedName>
    <definedName name="P_Z_4_R_LIBELLES_UNITES_7">#REF!</definedName>
    <definedName name="P_Z_4_R_LIBELLES_UNITES_8">#REF!</definedName>
    <definedName name="P_Z_4_R_LIBELLES_UNITES_9">#REF!</definedName>
    <definedName name="P_Z_8_B_COLONNE_BAREME">#REF!</definedName>
    <definedName name="P_Z_8_B_COLONNE_BAREME_INDICATION">#REF!</definedName>
    <definedName name="P_Z_8_B_COLONNE_COMMENTAIRE">#REF!</definedName>
    <definedName name="P_Z_8_B_COLONNE_COMMENTAIRE_ACTIVE">#REF!</definedName>
    <definedName name="P_Z_8_B_COLONNE_COMMENTAIRE_INDICATION">#REF!</definedName>
    <definedName name="P_Z_8_B_COLONNE_COMMENTAIRE_OBLIGATOIRE">#REF!</definedName>
    <definedName name="P_Z_8_B_COLONNE_COMMENTAIRE_SI_LIBELLE_STANDARD">#REF!</definedName>
    <definedName name="P_Z_8_B_COLONNE_DESCRIPTION">#REF!</definedName>
    <definedName name="P_Z_8_B_COLONNE_DESCRIPTION_INDICATION">#REF!</definedName>
    <definedName name="P_Z_8_B_COLONNE_JUSTIFICATIF">#REF!</definedName>
    <definedName name="P_Z_8_B_COLONNE_JUSTIFICATIF_ACTIVE">#REF!</definedName>
    <definedName name="P_Z_8_B_COLONNE_JUSTIFICATIF_INDICATION">#REF!</definedName>
    <definedName name="P_Z_8_B_COLONNE_JUSTIFICATIF_OBLIGATOIRE">#REF!</definedName>
    <definedName name="P_Z_8_B_COLONNE_MOTIFS_INELIGIBILITE_LIBELLE_STANDARD">#REF!</definedName>
    <definedName name="P_Z_8_B_COLONNE_MT_ELIGIBLE_LIBELLE_STANDARD">#REF!</definedName>
    <definedName name="P_Z_8_B_COLONNE_MT_MAX_ACTIVE">#REF!</definedName>
    <definedName name="P_Z_8_B_COLONNE_MT_MAX_LIBELLE_STANDARD">#REF!</definedName>
    <definedName name="P_Z_8_B_COLONNE_MT_PRESENTE">#REF!</definedName>
    <definedName name="P_Z_8_B_COLONNE_MT_PRESENTE_INDICATION">#REF!</definedName>
    <definedName name="P_Z_8_B_COLONNE_MT_RAISONNABLE_LIBELLE_STANDARD">#REF!</definedName>
    <definedName name="P_Z_8_B_COLONNE_POSTE">#REF!</definedName>
    <definedName name="P_Z_8_B_COLONNE_POSTE_INDICATION">#REF!</definedName>
    <definedName name="P_Z_8_B_COLONNE_QT_ELIGIBLE_LIBELLE_STANDARD">#REF!</definedName>
    <definedName name="P_Z_8_B_COLONNE_QT_RAISONNABLE_LIBELLE_STANDARD">#REF!</definedName>
    <definedName name="P_Z_8_B_COLONNE_QUANTITE">#REF!</definedName>
    <definedName name="P_Z_8_B_COLONNE_QUANTITE_INDICATION">#REF!</definedName>
    <definedName name="P_Z_8_B_COLONNE_SOUS_OPERATION">#REF!</definedName>
    <definedName name="P_Z_8_B_COLONNE_SOUS_OPERATION_INDICATION">#REF!</definedName>
    <definedName name="P_Z_8_B_COLONNE_UNITE">#REF!</definedName>
    <definedName name="P_Z_8_B_COLONNE_UNITE_INDICATION">#REF!</definedName>
    <definedName name="P_Z_8_B_COLONNE_VALEUR_BAREME">#REF!</definedName>
    <definedName name="P_Z_8_B_COLONNE_VALEUR_BAREME_INDICATION">#REF!</definedName>
    <definedName name="P_Z_8_B_EXEMPLE_UTILISATION">#REF!</definedName>
    <definedName name="P_Z_8_B_INTITULE_DEPENSES_BAREMES_STANDARD">#REF!</definedName>
    <definedName name="P_Z_8_B_UFD">#REF!</definedName>
    <definedName name="P_Z_8_B_ULD">#REF!</definedName>
    <definedName name="P_Z_8_B_UTILISATION_FILTRE_POSTES">#REF!</definedName>
    <definedName name="P_Z_8_B_UTILISATION_FILTRE_SOUS_OPERATIONS">#REF!</definedName>
    <definedName name="P_Z_8_N_COLONNE_BAREME_INDICATION_SPECIFIQUE">#REF!</definedName>
    <definedName name="P_Z_8_N_COLONNE_BAREME_INDICATION_STANDARD">#REF!</definedName>
    <definedName name="P_Z_8_N_COLONNE_BAREME_SPECIFIQUE">#REF!</definedName>
    <definedName name="P_Z_8_N_COLONNE_BAREME_STANDARD">#REF!</definedName>
    <definedName name="P_Z_8_N_COLONNE_COMMENTAIRE_INDICATION_SPECIFIQUE">#REF!</definedName>
    <definedName name="P_Z_8_N_COLONNE_COMMENTAIRE_INDICATION_STANDARD">#REF!</definedName>
    <definedName name="P_Z_8_N_COLONNE_COMMENTAIRE_SI_LIBELLE_DEFAUT">#REF!</definedName>
    <definedName name="P_Z_8_N_COLONNE_COMMENTAIRE_SI_LIBELLE_SPECIFIQUE">#REF!</definedName>
    <definedName name="P_Z_8_N_COLONNE_COMMENTAIRE_SPECIFIQUE">#REF!</definedName>
    <definedName name="P_Z_8_N_COLONNE_COMMENTAIRE_STANDARD">#REF!</definedName>
    <definedName name="P_Z_8_N_COLONNE_DESCRIPTION_INDICATION_SPECIFIQUE">#REF!</definedName>
    <definedName name="P_Z_8_N_COLONNE_DESCRIPTION_INDICATION_STANDARD">#REF!</definedName>
    <definedName name="P_Z_8_N_COLONNE_DESCRIPTION_SPECIFIQUE">#REF!</definedName>
    <definedName name="P_Z_8_N_COLONNE_DESCRIPTION_STANDARD">#REF!</definedName>
    <definedName name="P_Z_8_N_COLONNE_JUSTIFICATIF_INDICATION_SPECIFIQUE">#REF!</definedName>
    <definedName name="P_Z_8_N_COLONNE_JUSTIFICATIF_INDICATION_STANDARD">#REF!</definedName>
    <definedName name="P_Z_8_N_COLONNE_JUSTIFICATIF_SPECIFIQUE">#REF!</definedName>
    <definedName name="P_Z_8_N_COLONNE_JUSTIFICATIF_STANDARD">#REF!</definedName>
    <definedName name="P_Z_8_N_COLONNE_MOTIFS_INELIGIBILITE_LIBELLE_DEFAUT">#REF!</definedName>
    <definedName name="P_Z_8_N_COLONNE_MOTIFS_INELIGIBILITE_LIBELLE_SPECIFIQUE">#REF!</definedName>
    <definedName name="P_Z_8_N_COLONNE_MT_ELIGIBLE_LIBELLE_DEFAUT">#REF!</definedName>
    <definedName name="P_Z_8_N_COLONNE_MT_ELIGIBLE_LIBELLE_SPECIFIQUE">#REF!</definedName>
    <definedName name="P_Z_8_N_COLONNE_MT_MAX_LIBELLE_DEFAUT">#REF!</definedName>
    <definedName name="P_Z_8_N_COLONNE_MT_MAX_LIBELLE_SPECIFIQUE">#REF!</definedName>
    <definedName name="P_Z_8_N_COLONNE_MT_PRESENTE_INDICATION_SPECIFIQUE">#REF!</definedName>
    <definedName name="P_Z_8_N_COLONNE_MT_PRESENTE_INDICATION_STANDARD">#REF!</definedName>
    <definedName name="P_Z_8_N_COLONNE_MT_PRESENTE_SPECIFIQUE">#REF!</definedName>
    <definedName name="P_Z_8_N_COLONNE_MT_PRESENTE_STANDARD">#REF!</definedName>
    <definedName name="P_Z_8_N_COLONNE_MT_RAISONNABLE_LIBELLE_DEFAUT">#REF!</definedName>
    <definedName name="P_Z_8_N_COLONNE_MT_RAISONNABLE_LIBELLE_SPECIFIQUE">#REF!</definedName>
    <definedName name="P_Z_8_N_COLONNE_POSTE_INDICATION_SPECIFIQUE">#REF!</definedName>
    <definedName name="P_Z_8_N_COLONNE_POSTE_INDICATION_STANDARD">#REF!</definedName>
    <definedName name="P_Z_8_N_COLONNE_POSTE_SPECIFIQUE">#REF!</definedName>
    <definedName name="P_Z_8_N_COLONNE_POSTE_STANDARD">#REF!</definedName>
    <definedName name="P_Z_8_N_COLONNE_QT_ELIGIBLE_LIBELLE_DEFAUT">#REF!</definedName>
    <definedName name="P_Z_8_N_COLONNE_QT_ELIGIBLE_LIBELLE_SPECIFIQUE">#REF!</definedName>
    <definedName name="P_Z_8_N_COLONNE_QT_RAISONNABLE_LIBELLE_DEFAUT">#REF!</definedName>
    <definedName name="P_Z_8_N_COLONNE_QT_RAISONNABLE_LIBELLE_SPECIFIQUE">#REF!</definedName>
    <definedName name="P_Z_8_N_COLONNE_QUANTITE_INDICATION_SPECIFIQUE">#REF!</definedName>
    <definedName name="P_Z_8_N_COLONNE_QUANTITE_INDICATION_STANDARD">#REF!</definedName>
    <definedName name="P_Z_8_N_COLONNE_QUANTITE_SPECIFIQUE">#REF!</definedName>
    <definedName name="P_Z_8_N_COLONNE_QUANTITE_STANDARD">#REF!</definedName>
    <definedName name="P_Z_8_N_COLONNE_SOUS_OPERATION_INDICATION_SPECIFIQUE">#REF!</definedName>
    <definedName name="P_Z_8_N_COLONNE_SOUS_OPERATION_INDICATION_STANDARD">#REF!</definedName>
    <definedName name="P_Z_8_N_COLONNE_SOUS_OPERATION_SPECIFIQUE">#REF!</definedName>
    <definedName name="P_Z_8_N_COLONNE_SOUS_OPERATION_STANDARD">#REF!</definedName>
    <definedName name="P_Z_8_N_COLONNE_UNITE_INDICATION_SPECIFIQUE">#REF!</definedName>
    <definedName name="P_Z_8_N_COLONNE_UNITE_INDICATION_STANDARD">#REF!</definedName>
    <definedName name="P_Z_8_N_COLONNE_UNITE_SPECIFIQUE">#REF!</definedName>
    <definedName name="P_Z_8_N_COLONNE_UNITE_STANDARD">#REF!</definedName>
    <definedName name="P_Z_8_N_COLONNE_VALEUR_BAREME_INDICATION_SPECIFIQUE">#REF!</definedName>
    <definedName name="P_Z_8_N_COLONNE_VALEUR_BAREME_INDICATION_STANDARD">#REF!</definedName>
    <definedName name="P_Z_8_N_COLONNE_VALEUR_BAREME_SPECIFIQUE">#REF!</definedName>
    <definedName name="P_Z_8_N_COLONNE_VALEUR_BAREME_STANDARD">#REF!</definedName>
    <definedName name="P_Z_8_N_CONSIGNE_DEPENSES_BAREMES">#REF!</definedName>
    <definedName name="P_Z_8_N_EXEMPLE_BAREME">#REF!</definedName>
    <definedName name="P_Z_8_N_EXEMPLE_COMMENTAIRE">#REF!</definedName>
    <definedName name="P_Z_8_N_EXEMPLE_DESCRIPTION">#REF!</definedName>
    <definedName name="P_Z_8_N_EXEMPLE_DONNEES">#REF!</definedName>
    <definedName name="P_Z_8_N_EXEMPLE_JUSTIFICATIF">#REF!</definedName>
    <definedName name="P_Z_8_N_EXEMPLE_MT_PRESENTE">#REF!</definedName>
    <definedName name="P_Z_8_N_EXEMPLE_POSTE">#REF!</definedName>
    <definedName name="P_Z_8_N_EXEMPLE_QUANTITE">#REF!</definedName>
    <definedName name="P_Z_8_N_EXEMPLE_SOUS_OPERATION">#REF!</definedName>
    <definedName name="P_Z_8_N_EXEMPLE_UNITE">#REF!</definedName>
    <definedName name="P_Z_8_N_EXEMPLE_VALEUR_BAREME">#REF!</definedName>
    <definedName name="P_Z_8_N_INTITULE_DEPENSES_BAREMES_DEFAUT">#REF!</definedName>
    <definedName name="P_Z_8_N_INTITULE_DEPENSES_BAREMES_SPECIFIQUE">#REF!</definedName>
    <definedName name="P_Z_8_R_LIBELLES_CODES_BAREMES">#REF!</definedName>
    <definedName name="P_Z_8_R_LIBELLES_CODES_BAREMES_1">#REF!</definedName>
    <definedName name="P_Z_8_R_LIBELLES_CODES_BAREMES_10">#REF!</definedName>
    <definedName name="P_Z_8_R_LIBELLES_CODES_BAREMES_11">#REF!</definedName>
    <definedName name="P_Z_8_R_LIBELLES_CODES_BAREMES_12">#REF!</definedName>
    <definedName name="P_Z_8_R_LIBELLES_CODES_BAREMES_13">#REF!</definedName>
    <definedName name="P_Z_8_R_LIBELLES_CODES_BAREMES_14">#REF!</definedName>
    <definedName name="P_Z_8_R_LIBELLES_CODES_BAREMES_15">#REF!</definedName>
    <definedName name="P_Z_8_R_LIBELLES_CODES_BAREMES_16">#REF!</definedName>
    <definedName name="P_Z_8_R_LIBELLES_CODES_BAREMES_17">#REF!</definedName>
    <definedName name="P_Z_8_R_LIBELLES_CODES_BAREMES_18">#REF!</definedName>
    <definedName name="P_Z_8_R_LIBELLES_CODES_BAREMES_19">#REF!</definedName>
    <definedName name="P_Z_8_R_LIBELLES_CODES_BAREMES_2">#REF!</definedName>
    <definedName name="P_Z_8_R_LIBELLES_CODES_BAREMES_20">#REF!</definedName>
    <definedName name="P_Z_8_R_LIBELLES_CODES_BAREMES_21">#REF!</definedName>
    <definedName name="P_Z_8_R_LIBELLES_CODES_BAREMES_22">#REF!</definedName>
    <definedName name="P_Z_8_R_LIBELLES_CODES_BAREMES_23">#REF!</definedName>
    <definedName name="P_Z_8_R_LIBELLES_CODES_BAREMES_24">#REF!</definedName>
    <definedName name="P_Z_8_R_LIBELLES_CODES_BAREMES_25">#REF!</definedName>
    <definedName name="P_Z_8_R_LIBELLES_CODES_BAREMES_26">#REF!</definedName>
    <definedName name="P_Z_8_R_LIBELLES_CODES_BAREMES_27">#REF!</definedName>
    <definedName name="P_Z_8_R_LIBELLES_CODES_BAREMES_28">#REF!</definedName>
    <definedName name="P_Z_8_R_LIBELLES_CODES_BAREMES_29">#REF!</definedName>
    <definedName name="P_Z_8_R_LIBELLES_CODES_BAREMES_3">#REF!</definedName>
    <definedName name="P_Z_8_R_LIBELLES_CODES_BAREMES_30">#REF!</definedName>
    <definedName name="P_Z_8_R_LIBELLES_CODES_BAREMES_31">#REF!</definedName>
    <definedName name="P_Z_8_R_LIBELLES_CODES_BAREMES_32">#REF!</definedName>
    <definedName name="P_Z_8_R_LIBELLES_CODES_BAREMES_33">#REF!</definedName>
    <definedName name="P_Z_8_R_LIBELLES_CODES_BAREMES_34">#REF!</definedName>
    <definedName name="P_Z_8_R_LIBELLES_CODES_BAREMES_35">#REF!</definedName>
    <definedName name="P_Z_8_R_LIBELLES_CODES_BAREMES_36">#REF!</definedName>
    <definedName name="P_Z_8_R_LIBELLES_CODES_BAREMES_37">#REF!</definedName>
    <definedName name="P_Z_8_R_LIBELLES_CODES_BAREMES_38">#REF!</definedName>
    <definedName name="P_Z_8_R_LIBELLES_CODES_BAREMES_39">#REF!</definedName>
    <definedName name="P_Z_8_R_LIBELLES_CODES_BAREMES_4">#REF!</definedName>
    <definedName name="P_Z_8_R_LIBELLES_CODES_BAREMES_40">#REF!</definedName>
    <definedName name="P_Z_8_R_LIBELLES_CODES_BAREMES_5">#REF!</definedName>
    <definedName name="P_Z_8_R_LIBELLES_CODES_BAREMES_6">#REF!</definedName>
    <definedName name="P_Z_8_R_LIBELLES_CODES_BAREMES_7">#REF!</definedName>
    <definedName name="P_Z_8_R_LIBELLES_CODES_BAREMES_8">#REF!</definedName>
    <definedName name="P_Z_8_R_LIBELLES_CODES_BAREMES_9">#REF!</definedName>
    <definedName name="P_Z_8_R_LIBELLES_DESCRIPTIONS">#REF!</definedName>
    <definedName name="P_Z_8_R_LIBELLES_DESCRIPTIONS_1">#REF!</definedName>
    <definedName name="P_Z_8_R_LIBELLES_DESCRIPTIONS_10">#REF!</definedName>
    <definedName name="P_Z_8_R_LIBELLES_DESCRIPTIONS_11">#REF!</definedName>
    <definedName name="P_Z_8_R_LIBELLES_DESCRIPTIONS_12">#REF!</definedName>
    <definedName name="P_Z_8_R_LIBELLES_DESCRIPTIONS_13">#REF!</definedName>
    <definedName name="P_Z_8_R_LIBELLES_DESCRIPTIONS_14">#REF!</definedName>
    <definedName name="P_Z_8_R_LIBELLES_DESCRIPTIONS_15">#REF!</definedName>
    <definedName name="P_Z_8_R_LIBELLES_DESCRIPTIONS_16">#REF!</definedName>
    <definedName name="P_Z_8_R_LIBELLES_DESCRIPTIONS_17">#REF!</definedName>
    <definedName name="P_Z_8_R_LIBELLES_DESCRIPTIONS_18">#REF!</definedName>
    <definedName name="P_Z_8_R_LIBELLES_DESCRIPTIONS_19">#REF!</definedName>
    <definedName name="P_Z_8_R_LIBELLES_DESCRIPTIONS_2">#REF!</definedName>
    <definedName name="P_Z_8_R_LIBELLES_DESCRIPTIONS_20">#REF!</definedName>
    <definedName name="P_Z_8_R_LIBELLES_DESCRIPTIONS_3">#REF!</definedName>
    <definedName name="P_Z_8_R_LIBELLES_DESCRIPTIONS_4">#REF!</definedName>
    <definedName name="P_Z_8_R_LIBELLES_DESCRIPTIONS_5">#REF!</definedName>
    <definedName name="P_Z_8_R_LIBELLES_DESCRIPTIONS_6">#REF!</definedName>
    <definedName name="P_Z_8_R_LIBELLES_DESCRIPTIONS_7">#REF!</definedName>
    <definedName name="P_Z_8_R_LIBELLES_DESCRIPTIONS_8">#REF!</definedName>
    <definedName name="P_Z_8_R_LIBELLES_DESCRIPTIONS_9">#REF!</definedName>
    <definedName name="P_Z_8_R_LIBELLES_POSTES">#REF!</definedName>
    <definedName name="P_Z_8_R_LIBELLES_POSTES_1">#REF!</definedName>
    <definedName name="P_Z_8_R_LIBELLES_POSTES_10">#REF!</definedName>
    <definedName name="P_Z_8_R_LIBELLES_POSTES_11">#REF!</definedName>
    <definedName name="P_Z_8_R_LIBELLES_POSTES_12">#REF!</definedName>
    <definedName name="P_Z_8_R_LIBELLES_POSTES_13">#REF!</definedName>
    <definedName name="P_Z_8_R_LIBELLES_POSTES_14">#REF!</definedName>
    <definedName name="P_Z_8_R_LIBELLES_POSTES_15">#REF!</definedName>
    <definedName name="P_Z_8_R_LIBELLES_POSTES_16">#REF!</definedName>
    <definedName name="P_Z_8_R_LIBELLES_POSTES_17">#REF!</definedName>
    <definedName name="P_Z_8_R_LIBELLES_POSTES_18">#REF!</definedName>
    <definedName name="P_Z_8_R_LIBELLES_POSTES_19">#REF!</definedName>
    <definedName name="P_Z_8_R_LIBELLES_POSTES_2">#REF!</definedName>
    <definedName name="P_Z_8_R_LIBELLES_POSTES_20">#REF!</definedName>
    <definedName name="P_Z_8_R_LIBELLES_POSTES_3">#REF!</definedName>
    <definedName name="P_Z_8_R_LIBELLES_POSTES_4">#REF!</definedName>
    <definedName name="P_Z_8_R_LIBELLES_POSTES_5">#REF!</definedName>
    <definedName name="P_Z_8_R_LIBELLES_POSTES_6">#REF!</definedName>
    <definedName name="P_Z_8_R_LIBELLES_POSTES_7">#REF!</definedName>
    <definedName name="P_Z_8_R_LIBELLES_POSTES_8">#REF!</definedName>
    <definedName name="P_Z_8_R_LIBELLES_POSTES_9">#REF!</definedName>
    <definedName name="P_Z_8_R_LIBELLES_SOUS_OPERATIONS">#REF!</definedName>
    <definedName name="P_Z_8_R_LIBELLES_SOUS_OPERATIONS_1">#REF!</definedName>
    <definedName name="P_Z_8_R_LIBELLES_SOUS_OPERATIONS_10">#REF!</definedName>
    <definedName name="P_Z_8_R_LIBELLES_SOUS_OPERATIONS_11">#REF!</definedName>
    <definedName name="P_Z_8_R_LIBELLES_SOUS_OPERATIONS_12">#REF!</definedName>
    <definedName name="P_Z_8_R_LIBELLES_SOUS_OPERATIONS_13">#REF!</definedName>
    <definedName name="P_Z_8_R_LIBELLES_SOUS_OPERATIONS_14">#REF!</definedName>
    <definedName name="P_Z_8_R_LIBELLES_SOUS_OPERATIONS_15">#REF!</definedName>
    <definedName name="P_Z_8_R_LIBELLES_SOUS_OPERATIONS_16">#REF!</definedName>
    <definedName name="P_Z_8_R_LIBELLES_SOUS_OPERATIONS_17">#REF!</definedName>
    <definedName name="P_Z_8_R_LIBELLES_SOUS_OPERATIONS_18">#REF!</definedName>
    <definedName name="P_Z_8_R_LIBELLES_SOUS_OPERATIONS_19">#REF!</definedName>
    <definedName name="P_Z_8_R_LIBELLES_SOUS_OPERATIONS_2">#REF!</definedName>
    <definedName name="P_Z_8_R_LIBELLES_SOUS_OPERATIONS_20">#REF!</definedName>
    <definedName name="P_Z_8_R_LIBELLES_SOUS_OPERATIONS_3">#REF!</definedName>
    <definedName name="P_Z_8_R_LIBELLES_SOUS_OPERATIONS_4">#REF!</definedName>
    <definedName name="P_Z_8_R_LIBELLES_SOUS_OPERATIONS_5">#REF!</definedName>
    <definedName name="P_Z_8_R_LIBELLES_SOUS_OPERATIONS_6">#REF!</definedName>
    <definedName name="P_Z_8_R_LIBELLES_SOUS_OPERATIONS_7">#REF!</definedName>
    <definedName name="P_Z_8_R_LIBELLES_SOUS_OPERATIONS_8">#REF!</definedName>
    <definedName name="P_Z_8_R_LIBELLES_SOUS_OPERATIONS_9">#REF!</definedName>
    <definedName name="P_Z_F_B_TYPE_1_ACTIVE">#REF!</definedName>
    <definedName name="P_Z_F_B_TYPE_10_ACTIVE">#REF!</definedName>
    <definedName name="P_Z_F_B_TYPE_11_ACTIVE">#REF!</definedName>
    <definedName name="P_Z_F_B_TYPE_12_ACTIVE">#REF!</definedName>
    <definedName name="P_Z_F_B_TYPE_13_ACTIVE">#REF!</definedName>
    <definedName name="P_Z_F_B_TYPE_2_ACTIVE">#REF!</definedName>
    <definedName name="P_Z_F_B_TYPE_3_ACTIVE">#REF!</definedName>
    <definedName name="P_Z_F_B_TYPE_4_ACTIVE">#REF!</definedName>
    <definedName name="P_Z_F_B_TYPE_5_ACTIVE">#REF!</definedName>
    <definedName name="P_Z_F_B_TYPE_6_ACTIVE">#REF!</definedName>
    <definedName name="P_Z_F_B_TYPE_7_ACTIVE">#REF!</definedName>
    <definedName name="P_Z_F_B_TYPE_8_ACTIVE">#REF!</definedName>
    <definedName name="P_Z_F_B_TYPE_9_ACTIVE">#REF!</definedName>
    <definedName name="P_Z_F_N_CODE_INTERVENTION">#REF!</definedName>
    <definedName name="P_Z_F_N_CONSIGNES_UTILISATION">#REF!</definedName>
    <definedName name="P_Z_F_N_CONSIGNES_UTILISATION_FIN">#REF!</definedName>
    <definedName name="P_Z_F_N_LIBELLE_DISPOSITIF">#REF!</definedName>
    <definedName name="P_Z_F_N_NB_LOGOS_FINANCEURS">#REF!</definedName>
    <definedName name="P_Z_F_N_RAPPELS">#REF!</definedName>
    <definedName name="P_Z_G_R_G_BOOLEEN">#REF!</definedName>
    <definedName name="P_Z_G_R_G_BOOLEEN_NON">#REF!</definedName>
    <definedName name="P_Z_G_R_G_BOOLEEN_OUI">#REF!</definedName>
    <definedName name="P_Z_G_R_G_INTERVENTIONS_PSN">#REF!</definedName>
    <definedName name="P_Z_G_R_G_NB_CATEGORIES">#REF!</definedName>
    <definedName name="P_Z_G_R_G_NB_LOGOS_FINANCEURS">#REF!</definedName>
    <definedName name="_xlnm.Print_Area" localSheetId="0">Accueil!$B$1:$Y$45</definedName>
    <definedName name="zz">#REF!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L23" i="84" l="1"/>
  <c r="L22" i="84"/>
  <c r="K30" i="85"/>
  <c r="K29" i="85"/>
  <c r="C37" i="85"/>
  <c r="D37" i="85" s="1"/>
  <c r="F44" i="77" l="1"/>
  <c r="E44" i="77"/>
  <c r="K34" i="77"/>
  <c r="K33" i="77"/>
  <c r="K32" i="77"/>
  <c r="C47" i="85"/>
  <c r="D47" i="85" s="1"/>
  <c r="C42" i="85"/>
  <c r="B29" i="85"/>
  <c r="O23" i="84"/>
  <c r="K19" i="85"/>
  <c r="I17" i="84"/>
  <c r="F17" i="84"/>
  <c r="C22" i="84"/>
  <c r="N21" i="85"/>
  <c r="S18" i="85"/>
  <c r="F18" i="85" s="1"/>
  <c r="F19" i="85" s="1"/>
  <c r="I19" i="77"/>
  <c r="E9" i="77"/>
  <c r="H13" i="77"/>
  <c r="E10" i="77"/>
  <c r="G7" i="84"/>
  <c r="D42" i="85" l="1"/>
  <c r="D32" i="84" l="1"/>
  <c r="E32" i="84" l="1"/>
  <c r="I10" i="84" l="1"/>
  <c r="O10" i="84"/>
  <c r="O10" i="79"/>
  <c r="Z10" i="79" l="1"/>
  <c r="AA10" i="79"/>
  <c r="Y12" i="79"/>
  <c r="O11" i="79"/>
  <c r="O12" i="79"/>
  <c r="O13" i="79"/>
  <c r="O14" i="79"/>
  <c r="O15" i="79"/>
  <c r="O16" i="79"/>
  <c r="O17" i="79"/>
  <c r="O18" i="79"/>
  <c r="O19" i="79"/>
  <c r="O20" i="79"/>
  <c r="O21" i="79"/>
  <c r="O22" i="79"/>
  <c r="O23" i="79"/>
  <c r="O24" i="79"/>
  <c r="O25" i="79"/>
  <c r="O26" i="79"/>
  <c r="O27" i="79"/>
  <c r="O28" i="79"/>
  <c r="O29" i="79"/>
  <c r="O30" i="79"/>
  <c r="O31" i="79"/>
  <c r="O32" i="79"/>
  <c r="O33" i="79"/>
  <c r="O34" i="79"/>
  <c r="O35" i="79"/>
  <c r="O36" i="79"/>
  <c r="O37" i="79"/>
  <c r="O38" i="79"/>
  <c r="O39" i="79"/>
  <c r="O40" i="79"/>
  <c r="O41" i="79"/>
  <c r="O42" i="79"/>
  <c r="O43" i="79"/>
  <c r="O44" i="79"/>
  <c r="O45" i="79"/>
  <c r="O46" i="79"/>
  <c r="O47" i="79"/>
  <c r="O48" i="79"/>
  <c r="O49" i="79"/>
  <c r="O50" i="79"/>
  <c r="O51" i="79"/>
  <c r="O52" i="79"/>
  <c r="O53" i="79"/>
  <c r="O54" i="79"/>
  <c r="O55" i="79"/>
  <c r="O56" i="79"/>
  <c r="O57" i="79"/>
  <c r="O58" i="79"/>
  <c r="O59" i="79"/>
  <c r="O60" i="79"/>
  <c r="O61" i="79"/>
  <c r="O62" i="79"/>
  <c r="O63" i="79"/>
  <c r="O64" i="79"/>
  <c r="O65" i="79"/>
  <c r="O66" i="79"/>
  <c r="O67" i="79"/>
  <c r="O68" i="79"/>
  <c r="O69" i="79"/>
  <c r="O70" i="79"/>
  <c r="O71" i="79"/>
  <c r="O72" i="79"/>
  <c r="O73" i="79"/>
  <c r="O74" i="79"/>
  <c r="O75" i="79"/>
  <c r="O76" i="79"/>
  <c r="O77" i="79"/>
  <c r="O78" i="79"/>
  <c r="O79" i="79"/>
  <c r="O80" i="79"/>
  <c r="O81" i="79"/>
  <c r="O82" i="79"/>
  <c r="O83" i="79"/>
  <c r="O84" i="79"/>
  <c r="O85" i="79"/>
  <c r="O86" i="79"/>
  <c r="O87" i="79"/>
  <c r="O88" i="79"/>
  <c r="O89" i="79"/>
  <c r="O90" i="79"/>
  <c r="O91" i="79"/>
  <c r="O92" i="79"/>
  <c r="O93" i="79"/>
  <c r="O94" i="79"/>
  <c r="O95" i="79"/>
  <c r="O96" i="79"/>
  <c r="O97" i="79"/>
  <c r="O98" i="79"/>
  <c r="O99" i="79"/>
  <c r="O100" i="79"/>
  <c r="O101" i="79"/>
  <c r="O102" i="79"/>
  <c r="O103" i="79"/>
  <c r="O104" i="79"/>
  <c r="O105" i="79"/>
  <c r="O106" i="79"/>
  <c r="O107" i="79"/>
  <c r="O108" i="79"/>
  <c r="O109" i="79"/>
  <c r="K14" i="77" l="1"/>
  <c r="J14" i="77"/>
  <c r="I14" i="77"/>
  <c r="F14" i="77"/>
  <c r="H14" i="77"/>
  <c r="E14" i="77"/>
  <c r="J13" i="77"/>
  <c r="E13" i="77"/>
  <c r="E12" i="77"/>
  <c r="L19" i="85"/>
  <c r="D42" i="84" l="1"/>
  <c r="E42" i="84" l="1"/>
  <c r="U8" i="84"/>
  <c r="T8" i="84"/>
  <c r="S8" i="84"/>
  <c r="J20" i="85"/>
  <c r="J21" i="85"/>
  <c r="I20" i="85"/>
  <c r="I21" i="85"/>
  <c r="I19" i="85"/>
  <c r="J19" i="85"/>
  <c r="H20" i="85"/>
  <c r="H21" i="85"/>
  <c r="H19" i="85"/>
  <c r="H22" i="85" s="1"/>
  <c r="N19" i="85" l="1"/>
  <c r="N20" i="85"/>
  <c r="F57" i="77"/>
  <c r="F58" i="77"/>
  <c r="F59" i="77"/>
  <c r="F56" i="77"/>
  <c r="F51" i="77"/>
  <c r="F52" i="77"/>
  <c r="F53" i="77"/>
  <c r="F54" i="77"/>
  <c r="K53" i="77"/>
  <c r="E57" i="77"/>
  <c r="E58" i="77"/>
  <c r="E59" i="77"/>
  <c r="E56" i="77"/>
  <c r="K54" i="77"/>
  <c r="I52" i="77"/>
  <c r="I53" i="77"/>
  <c r="I54" i="77"/>
  <c r="G52" i="77"/>
  <c r="G53" i="77"/>
  <c r="G54" i="77"/>
  <c r="E51" i="77"/>
  <c r="E52" i="77"/>
  <c r="E53" i="77"/>
  <c r="E54" i="77"/>
  <c r="E50" i="77"/>
  <c r="N11" i="88"/>
  <c r="N12" i="88"/>
  <c r="N13" i="88"/>
  <c r="Q11" i="79"/>
  <c r="Q12" i="79"/>
  <c r="Q13" i="79"/>
  <c r="Q14" i="79"/>
  <c r="Q15" i="79"/>
  <c r="Q16" i="79"/>
  <c r="Q17" i="79"/>
  <c r="Q18" i="79"/>
  <c r="Q19" i="79"/>
  <c r="Q20" i="79"/>
  <c r="Q21" i="79"/>
  <c r="Q22" i="79"/>
  <c r="Q23" i="79"/>
  <c r="Q24" i="79"/>
  <c r="Q25" i="79"/>
  <c r="Q26" i="79"/>
  <c r="Q27" i="79"/>
  <c r="Q28" i="79"/>
  <c r="Q29" i="79"/>
  <c r="Q30" i="79"/>
  <c r="Q31" i="79"/>
  <c r="Q32" i="79"/>
  <c r="Q33" i="79"/>
  <c r="Q34" i="79"/>
  <c r="Q35" i="79"/>
  <c r="Q36" i="79"/>
  <c r="Q37" i="79"/>
  <c r="Q38" i="79"/>
  <c r="Q39" i="79"/>
  <c r="Q40" i="79"/>
  <c r="Q41" i="79"/>
  <c r="Q42" i="79"/>
  <c r="Q43" i="79"/>
  <c r="Q44" i="79"/>
  <c r="Q45" i="79"/>
  <c r="Q46" i="79"/>
  <c r="Q47" i="79"/>
  <c r="Q48" i="79"/>
  <c r="Q49" i="79"/>
  <c r="Q50" i="79"/>
  <c r="Q51" i="79"/>
  <c r="Q52" i="79"/>
  <c r="Q53" i="79"/>
  <c r="Q54" i="79"/>
  <c r="Q55" i="79"/>
  <c r="Q56" i="79"/>
  <c r="Q57" i="79"/>
  <c r="Q58" i="79"/>
  <c r="Q59" i="79"/>
  <c r="Q60" i="79"/>
  <c r="Q61" i="79"/>
  <c r="Q62" i="79"/>
  <c r="Q63" i="79"/>
  <c r="Q64" i="79"/>
  <c r="Q65" i="79"/>
  <c r="Q66" i="79"/>
  <c r="Q67" i="79"/>
  <c r="Q68" i="79"/>
  <c r="Q69" i="79"/>
  <c r="Q70" i="79"/>
  <c r="Q71" i="79"/>
  <c r="Q72" i="79"/>
  <c r="Q73" i="79"/>
  <c r="Q74" i="79"/>
  <c r="Q75" i="79"/>
  <c r="Q76" i="79"/>
  <c r="Q77" i="79"/>
  <c r="Q78" i="79"/>
  <c r="Q79" i="79"/>
  <c r="Q80" i="79"/>
  <c r="Q81" i="79"/>
  <c r="Q82" i="79"/>
  <c r="Q83" i="79"/>
  <c r="Q84" i="79"/>
  <c r="Q85" i="79"/>
  <c r="Q86" i="79"/>
  <c r="Q87" i="79"/>
  <c r="Q88" i="79"/>
  <c r="Q89" i="79"/>
  <c r="Q90" i="79"/>
  <c r="Q91" i="79"/>
  <c r="Q92" i="79"/>
  <c r="Q93" i="79"/>
  <c r="Q94" i="79"/>
  <c r="Q95" i="79"/>
  <c r="Q96" i="79"/>
  <c r="Q97" i="79"/>
  <c r="Q98" i="79"/>
  <c r="Q99" i="79"/>
  <c r="Q100" i="79"/>
  <c r="Q101" i="79"/>
  <c r="Q102" i="79"/>
  <c r="Q103" i="79"/>
  <c r="Q104" i="79"/>
  <c r="Q105" i="79"/>
  <c r="Q106" i="79"/>
  <c r="Q107" i="79"/>
  <c r="Q108" i="79"/>
  <c r="Q109" i="79"/>
  <c r="Q10" i="79"/>
  <c r="F50" i="77" s="1"/>
  <c r="J11" i="88"/>
  <c r="J12" i="88"/>
  <c r="J13" i="88"/>
  <c r="J10" i="88"/>
  <c r="D11" i="88"/>
  <c r="K11" i="88" s="1"/>
  <c r="D12" i="88"/>
  <c r="K12" i="88" s="1"/>
  <c r="D13" i="88"/>
  <c r="K13" i="88" s="1"/>
  <c r="D10" i="88"/>
  <c r="K10" i="88" s="1"/>
  <c r="C12" i="79"/>
  <c r="C11" i="79"/>
  <c r="C10" i="79"/>
  <c r="Y13" i="79"/>
  <c r="Y14" i="79"/>
  <c r="Y15" i="79"/>
  <c r="Y17" i="79"/>
  <c r="Y18" i="79"/>
  <c r="Y19" i="79"/>
  <c r="Y20" i="79"/>
  <c r="Y21" i="79"/>
  <c r="Y22" i="79"/>
  <c r="Y23" i="79"/>
  <c r="Y24" i="79"/>
  <c r="Y25" i="79"/>
  <c r="Y26" i="79"/>
  <c r="Y27" i="79"/>
  <c r="Y28" i="79"/>
  <c r="Y29" i="79"/>
  <c r="Y30" i="79"/>
  <c r="Y31" i="79"/>
  <c r="Y32" i="79"/>
  <c r="Y33" i="79"/>
  <c r="Y34" i="79"/>
  <c r="Y35" i="79"/>
  <c r="Y36" i="79"/>
  <c r="Y37" i="79"/>
  <c r="Y38" i="79"/>
  <c r="Y39" i="79"/>
  <c r="Y40" i="79"/>
  <c r="Y41" i="79"/>
  <c r="Y42" i="79"/>
  <c r="Y43" i="79"/>
  <c r="Y44" i="79"/>
  <c r="Y45" i="79"/>
  <c r="Y46" i="79"/>
  <c r="Y47" i="79"/>
  <c r="Y48" i="79"/>
  <c r="Y49" i="79"/>
  <c r="Y50" i="79"/>
  <c r="Y51" i="79"/>
  <c r="Y52" i="79"/>
  <c r="Y53" i="79"/>
  <c r="Y54" i="79"/>
  <c r="Y55" i="79"/>
  <c r="Y56" i="79"/>
  <c r="Y57" i="79"/>
  <c r="Y58" i="79"/>
  <c r="Y59" i="79"/>
  <c r="Y60" i="79"/>
  <c r="Y61" i="79"/>
  <c r="Y62" i="79"/>
  <c r="Y63" i="79"/>
  <c r="Y64" i="79"/>
  <c r="Y65" i="79"/>
  <c r="Y66" i="79"/>
  <c r="Y67" i="79"/>
  <c r="Y68" i="79"/>
  <c r="Y69" i="79"/>
  <c r="Y70" i="79"/>
  <c r="Y71" i="79"/>
  <c r="Y72" i="79"/>
  <c r="Y73" i="79"/>
  <c r="Y74" i="79"/>
  <c r="Y75" i="79"/>
  <c r="Y76" i="79"/>
  <c r="Y77" i="79"/>
  <c r="Y78" i="79"/>
  <c r="Y79" i="79"/>
  <c r="Y80" i="79"/>
  <c r="Y81" i="79"/>
  <c r="Y82" i="79"/>
  <c r="Y83" i="79"/>
  <c r="Y84" i="79"/>
  <c r="Y85" i="79"/>
  <c r="Y86" i="79"/>
  <c r="Y87" i="79"/>
  <c r="Y88" i="79"/>
  <c r="Y89" i="79"/>
  <c r="Y90" i="79"/>
  <c r="Y91" i="79"/>
  <c r="Y92" i="79"/>
  <c r="Y93" i="79"/>
  <c r="Y94" i="79"/>
  <c r="Y95" i="79"/>
  <c r="Y96" i="79"/>
  <c r="Y97" i="79"/>
  <c r="Y98" i="79"/>
  <c r="Y99" i="79"/>
  <c r="Y100" i="79"/>
  <c r="Y101" i="79"/>
  <c r="Y102" i="79"/>
  <c r="Y103" i="79"/>
  <c r="Y104" i="79"/>
  <c r="Y105" i="79"/>
  <c r="Y106" i="79"/>
  <c r="Y107" i="79"/>
  <c r="Y108" i="79"/>
  <c r="Y109" i="79"/>
  <c r="J11" i="79"/>
  <c r="J12" i="79"/>
  <c r="J13" i="79"/>
  <c r="J14" i="79"/>
  <c r="J15" i="79"/>
  <c r="J16" i="79"/>
  <c r="J17" i="79"/>
  <c r="J18" i="79"/>
  <c r="J19" i="79"/>
  <c r="J20" i="79"/>
  <c r="J21" i="79"/>
  <c r="J22" i="79"/>
  <c r="J23" i="79"/>
  <c r="J24" i="79"/>
  <c r="J25" i="79"/>
  <c r="J26" i="79"/>
  <c r="J27" i="79"/>
  <c r="J28" i="79"/>
  <c r="J29" i="79"/>
  <c r="J30" i="79"/>
  <c r="J31" i="79"/>
  <c r="J32" i="79"/>
  <c r="J33" i="79"/>
  <c r="J34" i="79"/>
  <c r="J35" i="79"/>
  <c r="J36" i="79"/>
  <c r="J37" i="79"/>
  <c r="J38" i="79"/>
  <c r="J39" i="79"/>
  <c r="J40" i="79"/>
  <c r="J41" i="79"/>
  <c r="J42" i="79"/>
  <c r="J43" i="79"/>
  <c r="J44" i="79"/>
  <c r="J45" i="79"/>
  <c r="J46" i="79"/>
  <c r="J47" i="79"/>
  <c r="J48" i="79"/>
  <c r="J49" i="79"/>
  <c r="J50" i="79"/>
  <c r="J51" i="79"/>
  <c r="J52" i="79"/>
  <c r="J53" i="79"/>
  <c r="J54" i="79"/>
  <c r="J55" i="79"/>
  <c r="J56" i="79"/>
  <c r="J57" i="79"/>
  <c r="J58" i="79"/>
  <c r="J59" i="79"/>
  <c r="J60" i="79"/>
  <c r="J61" i="79"/>
  <c r="J62" i="79"/>
  <c r="J63" i="79"/>
  <c r="J64" i="79"/>
  <c r="J65" i="79"/>
  <c r="J66" i="79"/>
  <c r="J67" i="79"/>
  <c r="J68" i="79"/>
  <c r="J69" i="79"/>
  <c r="J70" i="79"/>
  <c r="J71" i="79"/>
  <c r="J72" i="79"/>
  <c r="J73" i="79"/>
  <c r="J74" i="79"/>
  <c r="J75" i="79"/>
  <c r="J76" i="79"/>
  <c r="J77" i="79"/>
  <c r="J78" i="79"/>
  <c r="J79" i="79"/>
  <c r="J80" i="79"/>
  <c r="J81" i="79"/>
  <c r="J82" i="79"/>
  <c r="J83" i="79"/>
  <c r="J84" i="79"/>
  <c r="J85" i="79"/>
  <c r="J86" i="79"/>
  <c r="J87" i="79"/>
  <c r="J88" i="79"/>
  <c r="J89" i="79"/>
  <c r="J90" i="79"/>
  <c r="J91" i="79"/>
  <c r="J92" i="79"/>
  <c r="J93" i="79"/>
  <c r="J94" i="79"/>
  <c r="J95" i="79"/>
  <c r="J96" i="79"/>
  <c r="J97" i="79"/>
  <c r="J98" i="79"/>
  <c r="J99" i="79"/>
  <c r="J100" i="79"/>
  <c r="J101" i="79"/>
  <c r="J102" i="79"/>
  <c r="J103" i="79"/>
  <c r="J104" i="79"/>
  <c r="J105" i="79"/>
  <c r="J106" i="79"/>
  <c r="J107" i="79"/>
  <c r="J108" i="79"/>
  <c r="J109" i="79"/>
  <c r="J10" i="79"/>
  <c r="N22" i="85" l="1"/>
  <c r="H56" i="77"/>
  <c r="T11" i="79" l="1"/>
  <c r="T12" i="79"/>
  <c r="T13" i="79"/>
  <c r="T14" i="79"/>
  <c r="T15" i="79"/>
  <c r="T16" i="79"/>
  <c r="T17" i="79"/>
  <c r="T18" i="79"/>
  <c r="T19" i="79"/>
  <c r="T20" i="79"/>
  <c r="T21" i="79"/>
  <c r="T22" i="79"/>
  <c r="T23" i="79"/>
  <c r="T24" i="79"/>
  <c r="T25" i="79"/>
  <c r="T26" i="79"/>
  <c r="T27" i="79"/>
  <c r="T28" i="79"/>
  <c r="T29" i="79"/>
  <c r="T30" i="79"/>
  <c r="T31" i="79"/>
  <c r="T32" i="79"/>
  <c r="T33" i="79"/>
  <c r="T34" i="79"/>
  <c r="T35" i="79"/>
  <c r="T36" i="79"/>
  <c r="T37" i="79"/>
  <c r="T38" i="79"/>
  <c r="T39" i="79"/>
  <c r="T40" i="79"/>
  <c r="T41" i="79"/>
  <c r="T42" i="79"/>
  <c r="T43" i="79"/>
  <c r="T44" i="79"/>
  <c r="T45" i="79"/>
  <c r="T46" i="79"/>
  <c r="T47" i="79"/>
  <c r="T48" i="79"/>
  <c r="T49" i="79"/>
  <c r="T50" i="79"/>
  <c r="T51" i="79"/>
  <c r="T52" i="79"/>
  <c r="T53" i="79"/>
  <c r="T54" i="79"/>
  <c r="T55" i="79"/>
  <c r="T56" i="79"/>
  <c r="T57" i="79"/>
  <c r="T58" i="79"/>
  <c r="T59" i="79"/>
  <c r="T60" i="79"/>
  <c r="T61" i="79"/>
  <c r="T62" i="79"/>
  <c r="T63" i="79"/>
  <c r="T64" i="79"/>
  <c r="T65" i="79"/>
  <c r="T66" i="79"/>
  <c r="T67" i="79"/>
  <c r="T68" i="79"/>
  <c r="T69" i="79"/>
  <c r="T70" i="79"/>
  <c r="T71" i="79"/>
  <c r="T72" i="79"/>
  <c r="T73" i="79"/>
  <c r="T74" i="79"/>
  <c r="T75" i="79"/>
  <c r="T76" i="79"/>
  <c r="T77" i="79"/>
  <c r="T78" i="79"/>
  <c r="T79" i="79"/>
  <c r="T80" i="79"/>
  <c r="T81" i="79"/>
  <c r="T82" i="79"/>
  <c r="T83" i="79"/>
  <c r="T84" i="79"/>
  <c r="T85" i="79"/>
  <c r="T86" i="79"/>
  <c r="T87" i="79"/>
  <c r="T88" i="79"/>
  <c r="T89" i="79"/>
  <c r="T90" i="79"/>
  <c r="T91" i="79"/>
  <c r="T92" i="79"/>
  <c r="T93" i="79"/>
  <c r="T94" i="79"/>
  <c r="T95" i="79"/>
  <c r="T96" i="79"/>
  <c r="T97" i="79"/>
  <c r="T98" i="79"/>
  <c r="T99" i="79"/>
  <c r="T100" i="79"/>
  <c r="T101" i="79"/>
  <c r="T102" i="79"/>
  <c r="T103" i="79"/>
  <c r="T104" i="79"/>
  <c r="T105" i="79"/>
  <c r="T106" i="79"/>
  <c r="T107" i="79"/>
  <c r="T108" i="79"/>
  <c r="T109" i="79"/>
  <c r="W10" i="79"/>
  <c r="V9" i="79"/>
  <c r="S9" i="79"/>
  <c r="T9" i="79"/>
  <c r="T10" i="79"/>
  <c r="U10" i="79"/>
  <c r="V10" i="79"/>
  <c r="G50" i="77" s="1"/>
  <c r="U109" i="79"/>
  <c r="U108" i="79"/>
  <c r="U107" i="79"/>
  <c r="U106" i="79"/>
  <c r="U105" i="79"/>
  <c r="U104" i="79"/>
  <c r="U103" i="79"/>
  <c r="U102" i="79"/>
  <c r="U101" i="79"/>
  <c r="U100" i="79"/>
  <c r="U99" i="79"/>
  <c r="U98" i="79"/>
  <c r="U97" i="79"/>
  <c r="U96" i="79"/>
  <c r="U95" i="79"/>
  <c r="U94" i="79"/>
  <c r="U93" i="79"/>
  <c r="U92" i="79"/>
  <c r="U91" i="79"/>
  <c r="U90" i="79"/>
  <c r="U89" i="79"/>
  <c r="U88" i="79"/>
  <c r="U87" i="79"/>
  <c r="U86" i="79"/>
  <c r="U85" i="79"/>
  <c r="U84" i="79"/>
  <c r="U83" i="79"/>
  <c r="U82" i="79"/>
  <c r="U81" i="79"/>
  <c r="U80" i="79"/>
  <c r="U79" i="79"/>
  <c r="U78" i="79"/>
  <c r="U77" i="79"/>
  <c r="U76" i="79"/>
  <c r="U75" i="79"/>
  <c r="U74" i="79"/>
  <c r="U73" i="79"/>
  <c r="U72" i="79"/>
  <c r="U71" i="79"/>
  <c r="U70" i="79"/>
  <c r="U69" i="79"/>
  <c r="U68" i="79"/>
  <c r="U67" i="79"/>
  <c r="U66" i="79"/>
  <c r="U65" i="79"/>
  <c r="U64" i="79"/>
  <c r="U63" i="79"/>
  <c r="U62" i="79"/>
  <c r="U61" i="79"/>
  <c r="U60" i="79"/>
  <c r="U59" i="79"/>
  <c r="U58" i="79"/>
  <c r="U57" i="79"/>
  <c r="U56" i="79"/>
  <c r="U55" i="79"/>
  <c r="U54" i="79"/>
  <c r="U53" i="79"/>
  <c r="U52" i="79"/>
  <c r="U51" i="79"/>
  <c r="U50" i="79"/>
  <c r="U49" i="79"/>
  <c r="U48" i="79"/>
  <c r="U47" i="79"/>
  <c r="U46" i="79"/>
  <c r="U45" i="79"/>
  <c r="U44" i="79"/>
  <c r="U43" i="79"/>
  <c r="U42" i="79"/>
  <c r="U41" i="79"/>
  <c r="U40" i="79"/>
  <c r="U39" i="79"/>
  <c r="U38" i="79"/>
  <c r="U37" i="79"/>
  <c r="U36" i="79"/>
  <c r="U35" i="79"/>
  <c r="U34" i="79"/>
  <c r="U33" i="79"/>
  <c r="U32" i="79"/>
  <c r="U31" i="79"/>
  <c r="U30" i="79"/>
  <c r="U29" i="79"/>
  <c r="U28" i="79"/>
  <c r="U27" i="79"/>
  <c r="U26" i="79"/>
  <c r="U25" i="79"/>
  <c r="U24" i="79"/>
  <c r="U23" i="79"/>
  <c r="U22" i="79"/>
  <c r="U21" i="79"/>
  <c r="U20" i="79"/>
  <c r="U19" i="79"/>
  <c r="U18" i="79"/>
  <c r="U17" i="79"/>
  <c r="U16" i="79"/>
  <c r="U15" i="79"/>
  <c r="U14" i="79"/>
  <c r="U13" i="79"/>
  <c r="U12" i="79"/>
  <c r="U11" i="79"/>
  <c r="S10" i="79"/>
  <c r="R10" i="79"/>
  <c r="R9" i="79"/>
  <c r="Q9" i="79"/>
  <c r="R11" i="79"/>
  <c r="R12" i="79"/>
  <c r="C13" i="79"/>
  <c r="C14" i="79"/>
  <c r="R14" i="79" s="1"/>
  <c r="C15" i="79"/>
  <c r="R15" i="79" s="1"/>
  <c r="C16" i="79"/>
  <c r="R16" i="79" s="1"/>
  <c r="C17" i="79"/>
  <c r="R17" i="79" s="1"/>
  <c r="C18" i="79"/>
  <c r="R18" i="79" s="1"/>
  <c r="C19" i="79"/>
  <c r="R19" i="79" s="1"/>
  <c r="C20" i="79"/>
  <c r="R20" i="79" s="1"/>
  <c r="C21" i="79"/>
  <c r="R21" i="79" s="1"/>
  <c r="C22" i="79"/>
  <c r="R22" i="79" s="1"/>
  <c r="C23" i="79"/>
  <c r="R23" i="79" s="1"/>
  <c r="C24" i="79"/>
  <c r="R24" i="79" s="1"/>
  <c r="C25" i="79"/>
  <c r="R25" i="79" s="1"/>
  <c r="C26" i="79"/>
  <c r="R26" i="79" s="1"/>
  <c r="C27" i="79"/>
  <c r="R27" i="79" s="1"/>
  <c r="C28" i="79"/>
  <c r="R28" i="79" s="1"/>
  <c r="C29" i="79"/>
  <c r="R29" i="79" s="1"/>
  <c r="C30" i="79"/>
  <c r="R30" i="79" s="1"/>
  <c r="C31" i="79"/>
  <c r="R31" i="79" s="1"/>
  <c r="C32" i="79"/>
  <c r="R32" i="79" s="1"/>
  <c r="C33" i="79"/>
  <c r="R33" i="79" s="1"/>
  <c r="C34" i="79"/>
  <c r="R34" i="79" s="1"/>
  <c r="C35" i="79"/>
  <c r="R35" i="79" s="1"/>
  <c r="C36" i="79"/>
  <c r="R36" i="79" s="1"/>
  <c r="C37" i="79"/>
  <c r="R37" i="79" s="1"/>
  <c r="C38" i="79"/>
  <c r="R38" i="79" s="1"/>
  <c r="C39" i="79"/>
  <c r="R39" i="79" s="1"/>
  <c r="C40" i="79"/>
  <c r="R40" i="79" s="1"/>
  <c r="C41" i="79"/>
  <c r="R41" i="79" s="1"/>
  <c r="C42" i="79"/>
  <c r="R42" i="79" s="1"/>
  <c r="C43" i="79"/>
  <c r="R43" i="79" s="1"/>
  <c r="C44" i="79"/>
  <c r="R44" i="79" s="1"/>
  <c r="C45" i="79"/>
  <c r="R45" i="79" s="1"/>
  <c r="C46" i="79"/>
  <c r="R46" i="79" s="1"/>
  <c r="C47" i="79"/>
  <c r="R47" i="79" s="1"/>
  <c r="C48" i="79"/>
  <c r="R48" i="79" s="1"/>
  <c r="C49" i="79"/>
  <c r="R49" i="79" s="1"/>
  <c r="C50" i="79"/>
  <c r="R50" i="79" s="1"/>
  <c r="C51" i="79"/>
  <c r="R51" i="79" s="1"/>
  <c r="C52" i="79"/>
  <c r="R52" i="79" s="1"/>
  <c r="C53" i="79"/>
  <c r="R53" i="79" s="1"/>
  <c r="C54" i="79"/>
  <c r="R54" i="79" s="1"/>
  <c r="C55" i="79"/>
  <c r="R55" i="79" s="1"/>
  <c r="C56" i="79"/>
  <c r="R56" i="79" s="1"/>
  <c r="C57" i="79"/>
  <c r="R57" i="79" s="1"/>
  <c r="C58" i="79"/>
  <c r="R58" i="79" s="1"/>
  <c r="C59" i="79"/>
  <c r="R59" i="79" s="1"/>
  <c r="C60" i="79"/>
  <c r="R60" i="79" s="1"/>
  <c r="C61" i="79"/>
  <c r="R61" i="79" s="1"/>
  <c r="C62" i="79"/>
  <c r="R62" i="79" s="1"/>
  <c r="C63" i="79"/>
  <c r="R63" i="79" s="1"/>
  <c r="C64" i="79"/>
  <c r="R64" i="79" s="1"/>
  <c r="C65" i="79"/>
  <c r="R65" i="79" s="1"/>
  <c r="C66" i="79"/>
  <c r="R66" i="79" s="1"/>
  <c r="C67" i="79"/>
  <c r="R67" i="79" s="1"/>
  <c r="C68" i="79"/>
  <c r="R68" i="79" s="1"/>
  <c r="C69" i="79"/>
  <c r="R69" i="79" s="1"/>
  <c r="C70" i="79"/>
  <c r="R70" i="79" s="1"/>
  <c r="C71" i="79"/>
  <c r="R71" i="79" s="1"/>
  <c r="C72" i="79"/>
  <c r="R72" i="79" s="1"/>
  <c r="C73" i="79"/>
  <c r="R73" i="79" s="1"/>
  <c r="C74" i="79"/>
  <c r="R74" i="79" s="1"/>
  <c r="C75" i="79"/>
  <c r="R75" i="79" s="1"/>
  <c r="C76" i="79"/>
  <c r="R76" i="79" s="1"/>
  <c r="C77" i="79"/>
  <c r="R77" i="79" s="1"/>
  <c r="C78" i="79"/>
  <c r="R78" i="79" s="1"/>
  <c r="C79" i="79"/>
  <c r="R79" i="79" s="1"/>
  <c r="C80" i="79"/>
  <c r="R80" i="79" s="1"/>
  <c r="C81" i="79"/>
  <c r="R81" i="79" s="1"/>
  <c r="C82" i="79"/>
  <c r="R82" i="79" s="1"/>
  <c r="C83" i="79"/>
  <c r="R83" i="79" s="1"/>
  <c r="C84" i="79"/>
  <c r="R84" i="79" s="1"/>
  <c r="C85" i="79"/>
  <c r="R85" i="79" s="1"/>
  <c r="C86" i="79"/>
  <c r="R86" i="79" s="1"/>
  <c r="C87" i="79"/>
  <c r="R87" i="79" s="1"/>
  <c r="C88" i="79"/>
  <c r="R88" i="79" s="1"/>
  <c r="C89" i="79"/>
  <c r="R89" i="79" s="1"/>
  <c r="C90" i="79"/>
  <c r="R90" i="79" s="1"/>
  <c r="C91" i="79"/>
  <c r="R91" i="79" s="1"/>
  <c r="C92" i="79"/>
  <c r="R92" i="79" s="1"/>
  <c r="C93" i="79"/>
  <c r="R93" i="79" s="1"/>
  <c r="C94" i="79"/>
  <c r="R94" i="79" s="1"/>
  <c r="C95" i="79"/>
  <c r="R95" i="79" s="1"/>
  <c r="C96" i="79"/>
  <c r="R96" i="79" s="1"/>
  <c r="C97" i="79"/>
  <c r="R97" i="79" s="1"/>
  <c r="C98" i="79"/>
  <c r="R98" i="79" s="1"/>
  <c r="C99" i="79"/>
  <c r="R99" i="79" s="1"/>
  <c r="C100" i="79"/>
  <c r="R100" i="79" s="1"/>
  <c r="C101" i="79"/>
  <c r="R101" i="79" s="1"/>
  <c r="C102" i="79"/>
  <c r="R102" i="79" s="1"/>
  <c r="C103" i="79"/>
  <c r="R103" i="79" s="1"/>
  <c r="C104" i="79"/>
  <c r="R104" i="79" s="1"/>
  <c r="C105" i="79"/>
  <c r="R105" i="79" s="1"/>
  <c r="C106" i="79"/>
  <c r="R106" i="79" s="1"/>
  <c r="C107" i="79"/>
  <c r="R107" i="79" s="1"/>
  <c r="C108" i="79"/>
  <c r="R108" i="79" s="1"/>
  <c r="C109" i="79"/>
  <c r="R109" i="79" s="1"/>
  <c r="H50" i="77" l="1"/>
  <c r="L10" i="88"/>
  <c r="D37" i="84"/>
  <c r="AD10" i="79"/>
  <c r="E12" i="88"/>
  <c r="F12" i="88" s="1"/>
  <c r="R13" i="79"/>
  <c r="E11" i="88"/>
  <c r="F11" i="88" s="1"/>
  <c r="E10" i="88"/>
  <c r="F10" i="88" s="1"/>
  <c r="E13" i="88"/>
  <c r="F13" i="88" s="1"/>
  <c r="E37" i="84" l="1"/>
  <c r="H10" i="88"/>
  <c r="F14" i="88"/>
  <c r="L13" i="88"/>
  <c r="M13" i="88" s="1"/>
  <c r="O13" i="88" s="1"/>
  <c r="L11" i="88"/>
  <c r="M11" i="88" s="1"/>
  <c r="O11" i="88" s="1"/>
  <c r="H13" i="88"/>
  <c r="D43" i="84" s="1"/>
  <c r="H11" i="88"/>
  <c r="D33" i="84" s="1"/>
  <c r="H12" i="88"/>
  <c r="D38" i="84" s="1"/>
  <c r="E38" i="84" s="1"/>
  <c r="E43" i="84" l="1"/>
  <c r="D44" i="84"/>
  <c r="K57" i="77"/>
  <c r="C38" i="85"/>
  <c r="K59" i="77"/>
  <c r="C48" i="85"/>
  <c r="E33" i="84"/>
  <c r="D34" i="84"/>
  <c r="D39" i="84"/>
  <c r="K37" i="84"/>
  <c r="G37" i="84"/>
  <c r="I37" i="84"/>
  <c r="H14" i="88"/>
  <c r="F8" i="84" s="1"/>
  <c r="R13" i="88"/>
  <c r="R11" i="88"/>
  <c r="N10" i="88"/>
  <c r="D17" i="51"/>
  <c r="D16" i="51"/>
  <c r="D45" i="84" l="1"/>
  <c r="F37" i="84"/>
  <c r="E39" i="84"/>
  <c r="D48" i="85"/>
  <c r="C49" i="85"/>
  <c r="F32" i="84"/>
  <c r="F45" i="84" s="1"/>
  <c r="G32" i="84"/>
  <c r="G45" i="84" s="1"/>
  <c r="I32" i="84"/>
  <c r="I45" i="84" s="1"/>
  <c r="E34" i="84"/>
  <c r="E45" i="84" s="1"/>
  <c r="K32" i="84"/>
  <c r="K45" i="84" s="1"/>
  <c r="D38" i="85"/>
  <c r="C39" i="85"/>
  <c r="I42" i="84"/>
  <c r="F42" i="84"/>
  <c r="E44" i="84"/>
  <c r="K42" i="84"/>
  <c r="G42" i="84"/>
  <c r="X10" i="79"/>
  <c r="Y10" i="79" s="1"/>
  <c r="AB10" i="79"/>
  <c r="E37" i="85" l="1"/>
  <c r="H37" i="85"/>
  <c r="J37" i="85"/>
  <c r="F37" i="85"/>
  <c r="D39" i="85"/>
  <c r="E47" i="85"/>
  <c r="F47" i="85"/>
  <c r="J47" i="85"/>
  <c r="H47" i="85"/>
  <c r="D49" i="85"/>
  <c r="R9" i="88"/>
  <c r="K9" i="88"/>
  <c r="E21" i="77" l="1"/>
  <c r="AC109" i="79" l="1"/>
  <c r="Z109" i="79"/>
  <c r="X109" i="79"/>
  <c r="W109" i="79"/>
  <c r="AB109" i="79"/>
  <c r="AA109" i="79"/>
  <c r="V109" i="79"/>
  <c r="S109" i="79"/>
  <c r="AC108" i="79"/>
  <c r="Z108" i="79"/>
  <c r="X108" i="79"/>
  <c r="W108" i="79"/>
  <c r="AB108" i="79"/>
  <c r="AA108" i="79"/>
  <c r="V108" i="79"/>
  <c r="S108" i="79"/>
  <c r="AC107" i="79"/>
  <c r="Z107" i="79"/>
  <c r="X107" i="79"/>
  <c r="W107" i="79"/>
  <c r="AB107" i="79"/>
  <c r="AA107" i="79"/>
  <c r="V107" i="79"/>
  <c r="S107" i="79"/>
  <c r="AC106" i="79"/>
  <c r="Z106" i="79"/>
  <c r="X106" i="79"/>
  <c r="W106" i="79"/>
  <c r="AB106" i="79"/>
  <c r="AA106" i="79"/>
  <c r="V106" i="79"/>
  <c r="S106" i="79"/>
  <c r="AD106" i="79"/>
  <c r="AC105" i="79"/>
  <c r="Z105" i="79"/>
  <c r="X105" i="79"/>
  <c r="W105" i="79"/>
  <c r="AB105" i="79"/>
  <c r="AA105" i="79"/>
  <c r="V105" i="79"/>
  <c r="S105" i="79"/>
  <c r="AC104" i="79"/>
  <c r="Z104" i="79"/>
  <c r="X104" i="79"/>
  <c r="W104" i="79"/>
  <c r="AB104" i="79"/>
  <c r="AA104" i="79"/>
  <c r="V104" i="79"/>
  <c r="S104" i="79"/>
  <c r="AC103" i="79"/>
  <c r="Z103" i="79"/>
  <c r="X103" i="79"/>
  <c r="W103" i="79"/>
  <c r="AB103" i="79"/>
  <c r="AA103" i="79"/>
  <c r="V103" i="79"/>
  <c r="S103" i="79"/>
  <c r="AC102" i="79"/>
  <c r="Z102" i="79"/>
  <c r="X102" i="79"/>
  <c r="W102" i="79"/>
  <c r="AB102" i="79"/>
  <c r="AA102" i="79"/>
  <c r="V102" i="79"/>
  <c r="S102" i="79"/>
  <c r="AC101" i="79"/>
  <c r="Z101" i="79"/>
  <c r="X101" i="79"/>
  <c r="W101" i="79"/>
  <c r="AB101" i="79"/>
  <c r="AA101" i="79"/>
  <c r="V101" i="79"/>
  <c r="S101" i="79"/>
  <c r="AC100" i="79"/>
  <c r="Z100" i="79"/>
  <c r="X100" i="79"/>
  <c r="W100" i="79"/>
  <c r="AB100" i="79"/>
  <c r="AA100" i="79"/>
  <c r="V100" i="79"/>
  <c r="S100" i="79"/>
  <c r="AC99" i="79"/>
  <c r="Z99" i="79"/>
  <c r="X99" i="79"/>
  <c r="W99" i="79"/>
  <c r="AB99" i="79"/>
  <c r="AA99" i="79"/>
  <c r="V99" i="79"/>
  <c r="S99" i="79"/>
  <c r="AC98" i="79"/>
  <c r="Z98" i="79"/>
  <c r="X98" i="79"/>
  <c r="W98" i="79"/>
  <c r="AB98" i="79"/>
  <c r="AA98" i="79"/>
  <c r="V98" i="79"/>
  <c r="S98" i="79"/>
  <c r="AC97" i="79"/>
  <c r="Z97" i="79"/>
  <c r="X97" i="79"/>
  <c r="W97" i="79"/>
  <c r="AB97" i="79"/>
  <c r="AA97" i="79"/>
  <c r="V97" i="79"/>
  <c r="S97" i="79"/>
  <c r="AC96" i="79"/>
  <c r="Z96" i="79"/>
  <c r="X96" i="79"/>
  <c r="W96" i="79"/>
  <c r="AB96" i="79"/>
  <c r="AA96" i="79"/>
  <c r="V96" i="79"/>
  <c r="S96" i="79"/>
  <c r="AC95" i="79"/>
  <c r="Z95" i="79"/>
  <c r="X95" i="79"/>
  <c r="W95" i="79"/>
  <c r="AB95" i="79"/>
  <c r="AA95" i="79"/>
  <c r="V95" i="79"/>
  <c r="S95" i="79"/>
  <c r="AC94" i="79"/>
  <c r="Z94" i="79"/>
  <c r="X94" i="79"/>
  <c r="W94" i="79"/>
  <c r="AB94" i="79"/>
  <c r="AA94" i="79"/>
  <c r="V94" i="79"/>
  <c r="S94" i="79"/>
  <c r="AC93" i="79"/>
  <c r="Z93" i="79"/>
  <c r="X93" i="79"/>
  <c r="W93" i="79"/>
  <c r="AB93" i="79"/>
  <c r="AA93" i="79"/>
  <c r="V93" i="79"/>
  <c r="S93" i="79"/>
  <c r="AC92" i="79"/>
  <c r="Z92" i="79"/>
  <c r="X92" i="79"/>
  <c r="W92" i="79"/>
  <c r="AB92" i="79"/>
  <c r="AA92" i="79"/>
  <c r="V92" i="79"/>
  <c r="S92" i="79"/>
  <c r="AC91" i="79"/>
  <c r="Z91" i="79"/>
  <c r="X91" i="79"/>
  <c r="W91" i="79"/>
  <c r="AB91" i="79"/>
  <c r="AA91" i="79"/>
  <c r="V91" i="79"/>
  <c r="S91" i="79"/>
  <c r="AC90" i="79"/>
  <c r="Z90" i="79"/>
  <c r="X90" i="79"/>
  <c r="W90" i="79"/>
  <c r="AB90" i="79"/>
  <c r="AA90" i="79"/>
  <c r="V90" i="79"/>
  <c r="S90" i="79"/>
  <c r="AC89" i="79"/>
  <c r="Z89" i="79"/>
  <c r="X89" i="79"/>
  <c r="W89" i="79"/>
  <c r="AB89" i="79"/>
  <c r="AA89" i="79"/>
  <c r="V89" i="79"/>
  <c r="S89" i="79"/>
  <c r="AC88" i="79"/>
  <c r="Z88" i="79"/>
  <c r="X88" i="79"/>
  <c r="W88" i="79"/>
  <c r="AB88" i="79"/>
  <c r="AA88" i="79"/>
  <c r="V88" i="79"/>
  <c r="S88" i="79"/>
  <c r="AC87" i="79"/>
  <c r="Z87" i="79"/>
  <c r="X87" i="79"/>
  <c r="W87" i="79"/>
  <c r="AB87" i="79"/>
  <c r="AA87" i="79"/>
  <c r="V87" i="79"/>
  <c r="S87" i="79"/>
  <c r="AC86" i="79"/>
  <c r="Z86" i="79"/>
  <c r="X86" i="79"/>
  <c r="W86" i="79"/>
  <c r="AB86" i="79"/>
  <c r="AA86" i="79"/>
  <c r="V86" i="79"/>
  <c r="S86" i="79"/>
  <c r="AC85" i="79"/>
  <c r="Z85" i="79"/>
  <c r="X85" i="79"/>
  <c r="W85" i="79"/>
  <c r="AB85" i="79"/>
  <c r="AA85" i="79"/>
  <c r="V85" i="79"/>
  <c r="S85" i="79"/>
  <c r="AD85" i="79"/>
  <c r="AC84" i="79"/>
  <c r="Z84" i="79"/>
  <c r="X84" i="79"/>
  <c r="W84" i="79"/>
  <c r="AB84" i="79"/>
  <c r="AA84" i="79"/>
  <c r="V84" i="79"/>
  <c r="S84" i="79"/>
  <c r="AC83" i="79"/>
  <c r="Z83" i="79"/>
  <c r="X83" i="79"/>
  <c r="W83" i="79"/>
  <c r="AB83" i="79"/>
  <c r="AA83" i="79"/>
  <c r="V83" i="79"/>
  <c r="S83" i="79"/>
  <c r="AC82" i="79"/>
  <c r="Z82" i="79"/>
  <c r="X82" i="79"/>
  <c r="W82" i="79"/>
  <c r="AB82" i="79"/>
  <c r="AA82" i="79"/>
  <c r="V82" i="79"/>
  <c r="S82" i="79"/>
  <c r="AC81" i="79"/>
  <c r="Z81" i="79"/>
  <c r="X81" i="79"/>
  <c r="W81" i="79"/>
  <c r="AB81" i="79"/>
  <c r="AA81" i="79"/>
  <c r="V81" i="79"/>
  <c r="S81" i="79"/>
  <c r="AC80" i="79"/>
  <c r="Z80" i="79"/>
  <c r="X80" i="79"/>
  <c r="W80" i="79"/>
  <c r="AB80" i="79"/>
  <c r="AA80" i="79"/>
  <c r="V80" i="79"/>
  <c r="S80" i="79"/>
  <c r="AC79" i="79"/>
  <c r="Z79" i="79"/>
  <c r="X79" i="79"/>
  <c r="W79" i="79"/>
  <c r="AB79" i="79"/>
  <c r="AA79" i="79"/>
  <c r="V79" i="79"/>
  <c r="S79" i="79"/>
  <c r="AC78" i="79"/>
  <c r="Z78" i="79"/>
  <c r="X78" i="79"/>
  <c r="W78" i="79"/>
  <c r="AB78" i="79"/>
  <c r="AA78" i="79"/>
  <c r="V78" i="79"/>
  <c r="S78" i="79"/>
  <c r="AC77" i="79"/>
  <c r="Z77" i="79"/>
  <c r="X77" i="79"/>
  <c r="W77" i="79"/>
  <c r="AB77" i="79"/>
  <c r="AA77" i="79"/>
  <c r="V77" i="79"/>
  <c r="S77" i="79"/>
  <c r="AC76" i="79"/>
  <c r="Z76" i="79"/>
  <c r="X76" i="79"/>
  <c r="W76" i="79"/>
  <c r="AE76" i="79" s="1"/>
  <c r="AB76" i="79"/>
  <c r="AA76" i="79"/>
  <c r="V76" i="79"/>
  <c r="S76" i="79"/>
  <c r="AC75" i="79"/>
  <c r="Z75" i="79"/>
  <c r="X75" i="79"/>
  <c r="W75" i="79"/>
  <c r="AB75" i="79"/>
  <c r="AA75" i="79"/>
  <c r="V75" i="79"/>
  <c r="S75" i="79"/>
  <c r="AC74" i="79"/>
  <c r="Z74" i="79"/>
  <c r="X74" i="79"/>
  <c r="W74" i="79"/>
  <c r="AB74" i="79"/>
  <c r="AA74" i="79"/>
  <c r="V74" i="79"/>
  <c r="S74" i="79"/>
  <c r="AC73" i="79"/>
  <c r="Z73" i="79"/>
  <c r="X73" i="79"/>
  <c r="W73" i="79"/>
  <c r="AB73" i="79"/>
  <c r="AA73" i="79"/>
  <c r="V73" i="79"/>
  <c r="S73" i="79"/>
  <c r="AC72" i="79"/>
  <c r="Z72" i="79"/>
  <c r="X72" i="79"/>
  <c r="W72" i="79"/>
  <c r="AB72" i="79"/>
  <c r="AA72" i="79"/>
  <c r="V72" i="79"/>
  <c r="S72" i="79"/>
  <c r="AC71" i="79"/>
  <c r="Z71" i="79"/>
  <c r="X71" i="79"/>
  <c r="W71" i="79"/>
  <c r="AB71" i="79"/>
  <c r="AA71" i="79"/>
  <c r="V71" i="79"/>
  <c r="S71" i="79"/>
  <c r="AC70" i="79"/>
  <c r="Z70" i="79"/>
  <c r="X70" i="79"/>
  <c r="W70" i="79"/>
  <c r="AB70" i="79"/>
  <c r="AA70" i="79"/>
  <c r="V70" i="79"/>
  <c r="S70" i="79"/>
  <c r="AC69" i="79"/>
  <c r="Z69" i="79"/>
  <c r="X69" i="79"/>
  <c r="W69" i="79"/>
  <c r="AB69" i="79"/>
  <c r="AA69" i="79"/>
  <c r="V69" i="79"/>
  <c r="S69" i="79"/>
  <c r="AC68" i="79"/>
  <c r="Z68" i="79"/>
  <c r="X68" i="79"/>
  <c r="W68" i="79"/>
  <c r="AB68" i="79"/>
  <c r="AA68" i="79"/>
  <c r="V68" i="79"/>
  <c r="S68" i="79"/>
  <c r="AC67" i="79"/>
  <c r="Z67" i="79"/>
  <c r="X67" i="79"/>
  <c r="W67" i="79"/>
  <c r="AB67" i="79"/>
  <c r="AA67" i="79"/>
  <c r="V67" i="79"/>
  <c r="S67" i="79"/>
  <c r="AC66" i="79"/>
  <c r="Z66" i="79"/>
  <c r="X66" i="79"/>
  <c r="W66" i="79"/>
  <c r="AB66" i="79"/>
  <c r="AA66" i="79"/>
  <c r="V66" i="79"/>
  <c r="S66" i="79"/>
  <c r="AC65" i="79"/>
  <c r="Z65" i="79"/>
  <c r="X65" i="79"/>
  <c r="W65" i="79"/>
  <c r="AB65" i="79"/>
  <c r="AA65" i="79"/>
  <c r="V65" i="79"/>
  <c r="S65" i="79"/>
  <c r="AC64" i="79"/>
  <c r="Z64" i="79"/>
  <c r="X64" i="79"/>
  <c r="W64" i="79"/>
  <c r="AB64" i="79"/>
  <c r="AA64" i="79"/>
  <c r="V64" i="79"/>
  <c r="S64" i="79"/>
  <c r="AC63" i="79"/>
  <c r="Z63" i="79"/>
  <c r="X63" i="79"/>
  <c r="W63" i="79"/>
  <c r="AB63" i="79"/>
  <c r="AA63" i="79"/>
  <c r="V63" i="79"/>
  <c r="S63" i="79"/>
  <c r="AC62" i="79"/>
  <c r="Z62" i="79"/>
  <c r="X62" i="79"/>
  <c r="W62" i="79"/>
  <c r="AB62" i="79"/>
  <c r="AA62" i="79"/>
  <c r="V62" i="79"/>
  <c r="S62" i="79"/>
  <c r="AC61" i="79"/>
  <c r="Z61" i="79"/>
  <c r="X61" i="79"/>
  <c r="W61" i="79"/>
  <c r="AB61" i="79"/>
  <c r="AA61" i="79"/>
  <c r="V61" i="79"/>
  <c r="S61" i="79"/>
  <c r="AC60" i="79"/>
  <c r="Z60" i="79"/>
  <c r="X60" i="79"/>
  <c r="W60" i="79"/>
  <c r="AB60" i="79"/>
  <c r="AA60" i="79"/>
  <c r="V60" i="79"/>
  <c r="S60" i="79"/>
  <c r="AC59" i="79"/>
  <c r="Z59" i="79"/>
  <c r="X59" i="79"/>
  <c r="W59" i="79"/>
  <c r="AB59" i="79"/>
  <c r="AA59" i="79"/>
  <c r="V59" i="79"/>
  <c r="S59" i="79"/>
  <c r="AC58" i="79"/>
  <c r="Z58" i="79"/>
  <c r="X58" i="79"/>
  <c r="W58" i="79"/>
  <c r="AB58" i="79"/>
  <c r="AA58" i="79"/>
  <c r="V58" i="79"/>
  <c r="S58" i="79"/>
  <c r="AC57" i="79"/>
  <c r="Z57" i="79"/>
  <c r="X57" i="79"/>
  <c r="W57" i="79"/>
  <c r="AB57" i="79"/>
  <c r="AA57" i="79"/>
  <c r="V57" i="79"/>
  <c r="S57" i="79"/>
  <c r="AC56" i="79"/>
  <c r="Z56" i="79"/>
  <c r="X56" i="79"/>
  <c r="W56" i="79"/>
  <c r="AB56" i="79"/>
  <c r="AA56" i="79"/>
  <c r="V56" i="79"/>
  <c r="S56" i="79"/>
  <c r="AC55" i="79"/>
  <c r="Z55" i="79"/>
  <c r="X55" i="79"/>
  <c r="W55" i="79"/>
  <c r="AB55" i="79"/>
  <c r="AA55" i="79"/>
  <c r="V55" i="79"/>
  <c r="S55" i="79"/>
  <c r="AC54" i="79"/>
  <c r="Z54" i="79"/>
  <c r="X54" i="79"/>
  <c r="W54" i="79"/>
  <c r="AB54" i="79"/>
  <c r="AA54" i="79"/>
  <c r="V54" i="79"/>
  <c r="S54" i="79"/>
  <c r="AC53" i="79"/>
  <c r="Z53" i="79"/>
  <c r="X53" i="79"/>
  <c r="W53" i="79"/>
  <c r="AB53" i="79"/>
  <c r="AA53" i="79"/>
  <c r="V53" i="79"/>
  <c r="S53" i="79"/>
  <c r="AC52" i="79"/>
  <c r="Z52" i="79"/>
  <c r="X52" i="79"/>
  <c r="W52" i="79"/>
  <c r="AB52" i="79"/>
  <c r="AA52" i="79"/>
  <c r="V52" i="79"/>
  <c r="S52" i="79"/>
  <c r="AC51" i="79"/>
  <c r="Z51" i="79"/>
  <c r="X51" i="79"/>
  <c r="W51" i="79"/>
  <c r="AB51" i="79"/>
  <c r="AA51" i="79"/>
  <c r="V51" i="79"/>
  <c r="S51" i="79"/>
  <c r="AC50" i="79"/>
  <c r="Z50" i="79"/>
  <c r="X50" i="79"/>
  <c r="W50" i="79"/>
  <c r="AB50" i="79"/>
  <c r="AA50" i="79"/>
  <c r="V50" i="79"/>
  <c r="S50" i="79"/>
  <c r="AC49" i="79"/>
  <c r="Z49" i="79"/>
  <c r="X49" i="79"/>
  <c r="W49" i="79"/>
  <c r="AB49" i="79"/>
  <c r="AA49" i="79"/>
  <c r="V49" i="79"/>
  <c r="S49" i="79"/>
  <c r="AC48" i="79"/>
  <c r="Z48" i="79"/>
  <c r="X48" i="79"/>
  <c r="W48" i="79"/>
  <c r="AB48" i="79"/>
  <c r="AA48" i="79"/>
  <c r="V48" i="79"/>
  <c r="S48" i="79"/>
  <c r="AC47" i="79"/>
  <c r="Z47" i="79"/>
  <c r="X47" i="79"/>
  <c r="W47" i="79"/>
  <c r="AB47" i="79"/>
  <c r="AA47" i="79"/>
  <c r="V47" i="79"/>
  <c r="S47" i="79"/>
  <c r="AC46" i="79"/>
  <c r="Z46" i="79"/>
  <c r="X46" i="79"/>
  <c r="W46" i="79"/>
  <c r="AB46" i="79"/>
  <c r="AA46" i="79"/>
  <c r="V46" i="79"/>
  <c r="S46" i="79"/>
  <c r="AC45" i="79"/>
  <c r="Z45" i="79"/>
  <c r="X45" i="79"/>
  <c r="W45" i="79"/>
  <c r="AB45" i="79"/>
  <c r="AA45" i="79"/>
  <c r="V45" i="79"/>
  <c r="S45" i="79"/>
  <c r="AC44" i="79"/>
  <c r="Z44" i="79"/>
  <c r="X44" i="79"/>
  <c r="W44" i="79"/>
  <c r="AB44" i="79"/>
  <c r="AA44" i="79"/>
  <c r="V44" i="79"/>
  <c r="S44" i="79"/>
  <c r="AD44" i="79"/>
  <c r="AC43" i="79"/>
  <c r="Z43" i="79"/>
  <c r="X43" i="79"/>
  <c r="W43" i="79"/>
  <c r="AB43" i="79"/>
  <c r="AA43" i="79"/>
  <c r="V43" i="79"/>
  <c r="S43" i="79"/>
  <c r="AC42" i="79"/>
  <c r="Z42" i="79"/>
  <c r="X42" i="79"/>
  <c r="W42" i="79"/>
  <c r="AB42" i="79"/>
  <c r="AA42" i="79"/>
  <c r="V42" i="79"/>
  <c r="S42" i="79"/>
  <c r="AC41" i="79"/>
  <c r="Z41" i="79"/>
  <c r="X41" i="79"/>
  <c r="W41" i="79"/>
  <c r="AB41" i="79"/>
  <c r="AA41" i="79"/>
  <c r="V41" i="79"/>
  <c r="S41" i="79"/>
  <c r="AC40" i="79"/>
  <c r="Z40" i="79"/>
  <c r="X40" i="79"/>
  <c r="W40" i="79"/>
  <c r="AB40" i="79"/>
  <c r="AA40" i="79"/>
  <c r="V40" i="79"/>
  <c r="S40" i="79"/>
  <c r="AC39" i="79"/>
  <c r="Z39" i="79"/>
  <c r="X39" i="79"/>
  <c r="W39" i="79"/>
  <c r="AB39" i="79"/>
  <c r="AA39" i="79"/>
  <c r="V39" i="79"/>
  <c r="S39" i="79"/>
  <c r="AC38" i="79"/>
  <c r="Z38" i="79"/>
  <c r="X38" i="79"/>
  <c r="W38" i="79"/>
  <c r="AB38" i="79"/>
  <c r="AA38" i="79"/>
  <c r="V38" i="79"/>
  <c r="S38" i="79"/>
  <c r="AC37" i="79"/>
  <c r="Z37" i="79"/>
  <c r="X37" i="79"/>
  <c r="W37" i="79"/>
  <c r="AB37" i="79"/>
  <c r="AA37" i="79"/>
  <c r="V37" i="79"/>
  <c r="S37" i="79"/>
  <c r="AC36" i="79"/>
  <c r="Z36" i="79"/>
  <c r="X36" i="79"/>
  <c r="W36" i="79"/>
  <c r="AB36" i="79"/>
  <c r="AA36" i="79"/>
  <c r="V36" i="79"/>
  <c r="S36" i="79"/>
  <c r="AD36" i="79"/>
  <c r="AC35" i="79"/>
  <c r="Z35" i="79"/>
  <c r="X35" i="79"/>
  <c r="W35" i="79"/>
  <c r="AB35" i="79"/>
  <c r="AA35" i="79"/>
  <c r="V35" i="79"/>
  <c r="S35" i="79"/>
  <c r="AC34" i="79"/>
  <c r="Z34" i="79"/>
  <c r="X34" i="79"/>
  <c r="W34" i="79"/>
  <c r="AB34" i="79"/>
  <c r="AA34" i="79"/>
  <c r="V34" i="79"/>
  <c r="S34" i="79"/>
  <c r="AC33" i="79"/>
  <c r="Z33" i="79"/>
  <c r="X33" i="79"/>
  <c r="W33" i="79"/>
  <c r="AB33" i="79"/>
  <c r="AA33" i="79"/>
  <c r="V33" i="79"/>
  <c r="S33" i="79"/>
  <c r="AC32" i="79"/>
  <c r="Z32" i="79"/>
  <c r="X32" i="79"/>
  <c r="W32" i="79"/>
  <c r="AB32" i="79"/>
  <c r="AA32" i="79"/>
  <c r="V32" i="79"/>
  <c r="S32" i="79"/>
  <c r="AC31" i="79"/>
  <c r="Z31" i="79"/>
  <c r="X31" i="79"/>
  <c r="W31" i="79"/>
  <c r="AB31" i="79"/>
  <c r="AA31" i="79"/>
  <c r="V31" i="79"/>
  <c r="S31" i="79"/>
  <c r="AC30" i="79"/>
  <c r="Z30" i="79"/>
  <c r="X30" i="79"/>
  <c r="W30" i="79"/>
  <c r="AB30" i="79"/>
  <c r="AA30" i="79"/>
  <c r="V30" i="79"/>
  <c r="S30" i="79"/>
  <c r="AC29" i="79"/>
  <c r="Z29" i="79"/>
  <c r="X29" i="79"/>
  <c r="W29" i="79"/>
  <c r="AB29" i="79"/>
  <c r="AA29" i="79"/>
  <c r="V29" i="79"/>
  <c r="S29" i="79"/>
  <c r="AC28" i="79"/>
  <c r="Z28" i="79"/>
  <c r="X28" i="79"/>
  <c r="W28" i="79"/>
  <c r="AB28" i="79"/>
  <c r="AA28" i="79"/>
  <c r="V28" i="79"/>
  <c r="S28" i="79"/>
  <c r="AC27" i="79"/>
  <c r="Z27" i="79"/>
  <c r="X27" i="79"/>
  <c r="W27" i="79"/>
  <c r="AB27" i="79"/>
  <c r="AA27" i="79"/>
  <c r="V27" i="79"/>
  <c r="S27" i="79"/>
  <c r="AC26" i="79"/>
  <c r="Z26" i="79"/>
  <c r="X26" i="79"/>
  <c r="W26" i="79"/>
  <c r="AB26" i="79"/>
  <c r="AA26" i="79"/>
  <c r="V26" i="79"/>
  <c r="S26" i="79"/>
  <c r="AC25" i="79"/>
  <c r="Z25" i="79"/>
  <c r="X25" i="79"/>
  <c r="W25" i="79"/>
  <c r="AB25" i="79"/>
  <c r="AA25" i="79"/>
  <c r="V25" i="79"/>
  <c r="S25" i="79"/>
  <c r="AC24" i="79"/>
  <c r="Z24" i="79"/>
  <c r="X24" i="79"/>
  <c r="W24" i="79"/>
  <c r="AB24" i="79"/>
  <c r="AA24" i="79"/>
  <c r="V24" i="79"/>
  <c r="S24" i="79"/>
  <c r="AC23" i="79"/>
  <c r="Z23" i="79"/>
  <c r="X23" i="79"/>
  <c r="W23" i="79"/>
  <c r="AB23" i="79"/>
  <c r="AA23" i="79"/>
  <c r="V23" i="79"/>
  <c r="S23" i="79"/>
  <c r="AC22" i="79"/>
  <c r="Z22" i="79"/>
  <c r="X22" i="79"/>
  <c r="W22" i="79"/>
  <c r="AB22" i="79"/>
  <c r="AA22" i="79"/>
  <c r="V22" i="79"/>
  <c r="S22" i="79"/>
  <c r="AC21" i="79"/>
  <c r="Z21" i="79"/>
  <c r="X21" i="79"/>
  <c r="W21" i="79"/>
  <c r="AB21" i="79"/>
  <c r="AA21" i="79"/>
  <c r="V21" i="79"/>
  <c r="S21" i="79"/>
  <c r="AC20" i="79"/>
  <c r="Z20" i="79"/>
  <c r="X20" i="79"/>
  <c r="W20" i="79"/>
  <c r="AB20" i="79"/>
  <c r="AA20" i="79"/>
  <c r="V20" i="79"/>
  <c r="S20" i="79"/>
  <c r="AC19" i="79"/>
  <c r="Z19" i="79"/>
  <c r="X19" i="79"/>
  <c r="W19" i="79"/>
  <c r="AB19" i="79"/>
  <c r="AA19" i="79"/>
  <c r="V19" i="79"/>
  <c r="S19" i="79"/>
  <c r="AC18" i="79"/>
  <c r="Z18" i="79"/>
  <c r="X18" i="79"/>
  <c r="W18" i="79"/>
  <c r="AB18" i="79"/>
  <c r="AA18" i="79"/>
  <c r="V18" i="79"/>
  <c r="S18" i="79"/>
  <c r="AC17" i="79"/>
  <c r="Z17" i="79"/>
  <c r="X17" i="79"/>
  <c r="W17" i="79"/>
  <c r="AB17" i="79"/>
  <c r="AA17" i="79"/>
  <c r="V17" i="79"/>
  <c r="S17" i="79"/>
  <c r="AC16" i="79"/>
  <c r="Z16" i="79"/>
  <c r="X16" i="79"/>
  <c r="W16" i="79"/>
  <c r="Y16" i="79" s="1"/>
  <c r="AB16" i="79"/>
  <c r="AA16" i="79"/>
  <c r="V16" i="79"/>
  <c r="S16" i="79"/>
  <c r="AC15" i="79"/>
  <c r="Z15" i="79"/>
  <c r="X15" i="79"/>
  <c r="W15" i="79"/>
  <c r="AB15" i="79"/>
  <c r="AA15" i="79"/>
  <c r="V15" i="79"/>
  <c r="S15" i="79"/>
  <c r="AC14" i="79"/>
  <c r="Z14" i="79"/>
  <c r="X14" i="79"/>
  <c r="W14" i="79"/>
  <c r="AB14" i="79"/>
  <c r="AA14" i="79"/>
  <c r="V14" i="79"/>
  <c r="S14" i="79"/>
  <c r="AC13" i="79"/>
  <c r="Z13" i="79"/>
  <c r="X13" i="79"/>
  <c r="W13" i="79"/>
  <c r="AB13" i="79"/>
  <c r="AA13" i="79"/>
  <c r="V13" i="79"/>
  <c r="S13" i="79"/>
  <c r="AC12" i="79"/>
  <c r="Z12" i="79"/>
  <c r="X12" i="79"/>
  <c r="W12" i="79"/>
  <c r="AB12" i="79"/>
  <c r="AA12" i="79"/>
  <c r="V12" i="79"/>
  <c r="S12" i="79"/>
  <c r="AC11" i="79"/>
  <c r="Z11" i="79"/>
  <c r="I51" i="77" s="1"/>
  <c r="X11" i="79"/>
  <c r="W11" i="79"/>
  <c r="AB11" i="79"/>
  <c r="AA11" i="79"/>
  <c r="V11" i="79"/>
  <c r="G51" i="77" s="1"/>
  <c r="S11" i="79"/>
  <c r="AC10" i="79"/>
  <c r="Y11" i="79" l="1"/>
  <c r="I50" i="77"/>
  <c r="AE10" i="79"/>
  <c r="AG10" i="79" s="1" a="1"/>
  <c r="AG10" i="79" s="1"/>
  <c r="AE11" i="79"/>
  <c r="K51" i="77"/>
  <c r="L12" i="88"/>
  <c r="M12" i="88" s="1"/>
  <c r="E14" i="88"/>
  <c r="AE13" i="79"/>
  <c r="AE73" i="79"/>
  <c r="AG73" i="79" s="1" a="1"/>
  <c r="AG73" i="79" s="1"/>
  <c r="AE66" i="79"/>
  <c r="AG66" i="79" s="1" a="1"/>
  <c r="AG66" i="79" s="1"/>
  <c r="AD13" i="79"/>
  <c r="AD82" i="79"/>
  <c r="AD29" i="79"/>
  <c r="AE86" i="79"/>
  <c r="AG86" i="79" s="1" a="1"/>
  <c r="AG86" i="79" s="1"/>
  <c r="AD98" i="79"/>
  <c r="AD74" i="79"/>
  <c r="AE36" i="79"/>
  <c r="AH36" i="79" s="1"/>
  <c r="AD90" i="79"/>
  <c r="AD21" i="79"/>
  <c r="AG76" i="79" a="1"/>
  <c r="AG76" i="79" s="1"/>
  <c r="AD93" i="79"/>
  <c r="AD37" i="79"/>
  <c r="AD86" i="79"/>
  <c r="O110" i="79"/>
  <c r="AE104" i="79"/>
  <c r="AG104" i="79" s="1" a="1"/>
  <c r="AG104" i="79" s="1"/>
  <c r="AE70" i="79"/>
  <c r="AG70" i="79" s="1" a="1"/>
  <c r="AG70" i="79" s="1"/>
  <c r="AE81" i="79"/>
  <c r="AG81" i="79" s="1" a="1"/>
  <c r="AG81" i="79" s="1"/>
  <c r="AE17" i="79"/>
  <c r="AG17" i="79" s="1" a="1"/>
  <c r="AG17" i="79" s="1"/>
  <c r="AE28" i="79"/>
  <c r="AG28" i="79" s="1" a="1"/>
  <c r="AG28" i="79" s="1"/>
  <c r="AE65" i="79"/>
  <c r="AG65" i="79" s="1" a="1"/>
  <c r="AG65" i="79" s="1"/>
  <c r="AE95" i="79"/>
  <c r="AH95" i="79" s="1"/>
  <c r="AE108" i="79"/>
  <c r="AG108" i="79" s="1" a="1"/>
  <c r="AG108" i="79" s="1"/>
  <c r="AE30" i="79"/>
  <c r="AG30" i="79" s="1" a="1"/>
  <c r="AG30" i="79" s="1"/>
  <c r="AE78" i="79"/>
  <c r="AG78" i="79" s="1" a="1"/>
  <c r="AG78" i="79" s="1"/>
  <c r="AE89" i="79"/>
  <c r="AG89" i="79" s="1" a="1"/>
  <c r="AG89" i="79" s="1"/>
  <c r="AE92" i="79"/>
  <c r="AG92" i="79" s="1" a="1"/>
  <c r="AG92" i="79" s="1"/>
  <c r="AE103" i="79"/>
  <c r="AG103" i="79" s="1" a="1"/>
  <c r="AG103" i="79" s="1"/>
  <c r="AE26" i="79"/>
  <c r="AG26" i="79" s="1" a="1"/>
  <c r="AG26" i="79" s="1"/>
  <c r="AE33" i="79"/>
  <c r="AG33" i="79" s="1" a="1"/>
  <c r="AG33" i="79" s="1"/>
  <c r="AE37" i="79"/>
  <c r="AG37" i="79" s="1" a="1"/>
  <c r="AG37" i="79" s="1"/>
  <c r="AE48" i="79"/>
  <c r="AG48" i="79" s="1" a="1"/>
  <c r="AG48" i="79" s="1"/>
  <c r="AE18" i="79"/>
  <c r="AG18" i="79" s="1" a="1"/>
  <c r="AG18" i="79" s="1"/>
  <c r="AE25" i="79"/>
  <c r="AG25" i="79" s="1" a="1"/>
  <c r="AG25" i="79" s="1"/>
  <c r="AE29" i="79"/>
  <c r="AG29" i="79" s="1" a="1"/>
  <c r="AG29" i="79" s="1"/>
  <c r="AE44" i="79"/>
  <c r="AG44" i="79" s="1" a="1"/>
  <c r="AG44" i="79" s="1"/>
  <c r="AE59" i="79"/>
  <c r="AG59" i="79" s="1" a="1"/>
  <c r="AG59" i="79" s="1"/>
  <c r="AE100" i="79"/>
  <c r="AG100" i="79" s="1" a="1"/>
  <c r="AG100" i="79" s="1"/>
  <c r="AE58" i="79"/>
  <c r="AG58" i="79" s="1" a="1"/>
  <c r="AG58" i="79" s="1"/>
  <c r="AE24" i="79"/>
  <c r="AG24" i="79" s="1" a="1"/>
  <c r="AG24" i="79" s="1"/>
  <c r="AE31" i="79"/>
  <c r="AG31" i="79" s="1" a="1"/>
  <c r="AG31" i="79" s="1"/>
  <c r="AE46" i="79"/>
  <c r="AG46" i="79" s="1" a="1"/>
  <c r="AG46" i="79" s="1"/>
  <c r="AE49" i="79"/>
  <c r="AG49" i="79" s="1" a="1"/>
  <c r="AG49" i="79" s="1"/>
  <c r="AE71" i="79"/>
  <c r="AG71" i="79" s="1" a="1"/>
  <c r="AG71" i="79" s="1"/>
  <c r="AE75" i="79"/>
  <c r="AG75" i="79" s="1" a="1"/>
  <c r="AG75" i="79" s="1"/>
  <c r="AE97" i="79"/>
  <c r="AG97" i="79" s="1" a="1"/>
  <c r="AG97" i="79" s="1"/>
  <c r="AE51" i="79"/>
  <c r="AH51" i="79" s="1"/>
  <c r="AE47" i="79"/>
  <c r="AH47" i="79" s="1"/>
  <c r="AE43" i="79"/>
  <c r="AG43" i="79" s="1" a="1"/>
  <c r="AG43" i="79" s="1"/>
  <c r="AE39" i="79"/>
  <c r="AG39" i="79" s="1" a="1"/>
  <c r="AG39" i="79" s="1"/>
  <c r="AE55" i="79"/>
  <c r="AG55" i="79" s="1" a="1"/>
  <c r="AG55" i="79" s="1"/>
  <c r="AE35" i="79"/>
  <c r="AG35" i="79" s="1" a="1"/>
  <c r="AG35" i="79" s="1"/>
  <c r="AE57" i="79"/>
  <c r="AG57" i="79" s="1" a="1"/>
  <c r="AG57" i="79" s="1"/>
  <c r="AE61" i="79"/>
  <c r="AG61" i="79" s="1" a="1"/>
  <c r="AG61" i="79" s="1"/>
  <c r="AE84" i="79"/>
  <c r="AG84" i="79" s="1" a="1"/>
  <c r="AG84" i="79" s="1"/>
  <c r="AE38" i="79"/>
  <c r="AG38" i="79" s="1" a="1"/>
  <c r="AG38" i="79" s="1"/>
  <c r="AE99" i="79"/>
  <c r="AH99" i="79" s="1"/>
  <c r="AE41" i="79"/>
  <c r="AG41" i="79" s="1" a="1"/>
  <c r="AG41" i="79" s="1"/>
  <c r="AH66" i="79"/>
  <c r="AE91" i="79"/>
  <c r="AG91" i="79" s="1" a="1"/>
  <c r="AG91" i="79" s="1"/>
  <c r="AE79" i="79"/>
  <c r="AG79" i="79" s="1" a="1"/>
  <c r="AG79" i="79" s="1"/>
  <c r="AE109" i="79"/>
  <c r="AG109" i="79" s="1" a="1"/>
  <c r="AG109" i="79" s="1"/>
  <c r="AE102" i="79"/>
  <c r="AG102" i="79" s="1" a="1"/>
  <c r="AG102" i="79" s="1"/>
  <c r="AE98" i="79"/>
  <c r="AG98" i="79" s="1" a="1"/>
  <c r="AG98" i="79" s="1"/>
  <c r="AE27" i="79"/>
  <c r="AG27" i="79" s="1" a="1"/>
  <c r="AG27" i="79" s="1"/>
  <c r="AE14" i="79"/>
  <c r="AE53" i="79"/>
  <c r="AG53" i="79" s="1" a="1"/>
  <c r="AG53" i="79" s="1"/>
  <c r="AE72" i="79"/>
  <c r="AG72" i="79" s="1" a="1"/>
  <c r="AG72" i="79" s="1"/>
  <c r="AE80" i="79"/>
  <c r="AG80" i="79" s="1" a="1"/>
  <c r="AG80" i="79" s="1"/>
  <c r="AE22" i="79"/>
  <c r="AG22" i="79" s="1" a="1"/>
  <c r="AG22" i="79" s="1"/>
  <c r="AE23" i="79"/>
  <c r="AG23" i="79" s="1" a="1"/>
  <c r="AG23" i="79" s="1"/>
  <c r="AE21" i="79"/>
  <c r="AG21" i="79" s="1" a="1"/>
  <c r="AG21" i="79" s="1"/>
  <c r="AE45" i="79"/>
  <c r="AH45" i="79" s="1"/>
  <c r="AE56" i="79"/>
  <c r="AG56" i="79" s="1" a="1"/>
  <c r="AG56" i="79" s="1"/>
  <c r="AE88" i="79"/>
  <c r="AG88" i="79" s="1" a="1"/>
  <c r="AG88" i="79" s="1"/>
  <c r="AE32" i="79"/>
  <c r="AG32" i="79" s="1" a="1"/>
  <c r="AG32" i="79" s="1"/>
  <c r="AE107" i="79"/>
  <c r="AH107" i="79" s="1"/>
  <c r="AE16" i="79"/>
  <c r="AG16" i="79" s="1" a="1"/>
  <c r="AG16" i="79" s="1"/>
  <c r="AE20" i="79"/>
  <c r="AG20" i="79" s="1" a="1"/>
  <c r="AG20" i="79" s="1"/>
  <c r="AE83" i="79"/>
  <c r="AG83" i="79" s="1" a="1"/>
  <c r="AG83" i="79" s="1"/>
  <c r="AE12" i="79"/>
  <c r="K52" i="77" s="1"/>
  <c r="AE63" i="79"/>
  <c r="AG63" i="79" s="1" a="1"/>
  <c r="AG63" i="79" s="1"/>
  <c r="AE67" i="79"/>
  <c r="AG67" i="79" s="1" a="1"/>
  <c r="AG67" i="79" s="1"/>
  <c r="AE87" i="79"/>
  <c r="AG87" i="79" s="1" a="1"/>
  <c r="AG87" i="79" s="1"/>
  <c r="AE74" i="79"/>
  <c r="AG74" i="79" s="1" a="1"/>
  <c r="AG74" i="79" s="1"/>
  <c r="AE82" i="79"/>
  <c r="AG82" i="79" s="1" a="1"/>
  <c r="AG82" i="79" s="1"/>
  <c r="AE106" i="79"/>
  <c r="AG106" i="79" s="1" a="1"/>
  <c r="AG106" i="79" s="1"/>
  <c r="AE62" i="79"/>
  <c r="AG62" i="79" s="1" a="1"/>
  <c r="AG62" i="79" s="1"/>
  <c r="AE94" i="79"/>
  <c r="AG94" i="79" s="1" a="1"/>
  <c r="AG94" i="79" s="1"/>
  <c r="AE15" i="79"/>
  <c r="AG15" i="79" s="1" a="1"/>
  <c r="AG15" i="79" s="1"/>
  <c r="AE19" i="79"/>
  <c r="AG19" i="79" s="1" a="1"/>
  <c r="AG19" i="79" s="1"/>
  <c r="AE54" i="79"/>
  <c r="AH54" i="79" s="1"/>
  <c r="AE90" i="79"/>
  <c r="AG90" i="79" s="1" a="1"/>
  <c r="AG90" i="79" s="1"/>
  <c r="AE34" i="79"/>
  <c r="AH34" i="79" s="1"/>
  <c r="AE42" i="79"/>
  <c r="AG42" i="79" s="1" a="1"/>
  <c r="AG42" i="79" s="1"/>
  <c r="AE50" i="79"/>
  <c r="AG50" i="79" s="1" a="1"/>
  <c r="AG50" i="79" s="1"/>
  <c r="AE85" i="79"/>
  <c r="AG85" i="79" s="1" a="1"/>
  <c r="AG85" i="79" s="1"/>
  <c r="AE93" i="79"/>
  <c r="AG93" i="79" s="1" a="1"/>
  <c r="AG93" i="79" s="1"/>
  <c r="AH76" i="79"/>
  <c r="AD61" i="79"/>
  <c r="AD77" i="79"/>
  <c r="AD45" i="79"/>
  <c r="AD91" i="79"/>
  <c r="AD14" i="79"/>
  <c r="AD33" i="79"/>
  <c r="AD46" i="79"/>
  <c r="AD57" i="79"/>
  <c r="AD65" i="79"/>
  <c r="AD62" i="79"/>
  <c r="AD22" i="79"/>
  <c r="AD38" i="79"/>
  <c r="AD73" i="79"/>
  <c r="AH73" i="79"/>
  <c r="AD25" i="79"/>
  <c r="AD41" i="79"/>
  <c r="AD69" i="79"/>
  <c r="AD81" i="79"/>
  <c r="AD78" i="79"/>
  <c r="AD49" i="79"/>
  <c r="AD30" i="79"/>
  <c r="AD53" i="79"/>
  <c r="AD54" i="79"/>
  <c r="AD17" i="79"/>
  <c r="AD72" i="79"/>
  <c r="AD89" i="79"/>
  <c r="AD105" i="79"/>
  <c r="AD32" i="79"/>
  <c r="AD56" i="79"/>
  <c r="AD64" i="79"/>
  <c r="AD97" i="79"/>
  <c r="AD40" i="79"/>
  <c r="AD80" i="79"/>
  <c r="AD108" i="79"/>
  <c r="AD24" i="79"/>
  <c r="AD12" i="79"/>
  <c r="AD16" i="79"/>
  <c r="AD48" i="79"/>
  <c r="AD88" i="79"/>
  <c r="AD92" i="79"/>
  <c r="AD100" i="79"/>
  <c r="AD104" i="79"/>
  <c r="AD28" i="79"/>
  <c r="AD96" i="79"/>
  <c r="AD20" i="79"/>
  <c r="AD83" i="79"/>
  <c r="AD70" i="79"/>
  <c r="AD107" i="79"/>
  <c r="AD18" i="79"/>
  <c r="AD26" i="79"/>
  <c r="AD34" i="79"/>
  <c r="AD42" i="79"/>
  <c r="AD50" i="79"/>
  <c r="AD58" i="79"/>
  <c r="AD66" i="79"/>
  <c r="AD19" i="79"/>
  <c r="AD27" i="79"/>
  <c r="AD35" i="79"/>
  <c r="AD43" i="79"/>
  <c r="AD51" i="79"/>
  <c r="AD59" i="79"/>
  <c r="AD67" i="79"/>
  <c r="AD75" i="79"/>
  <c r="AD99" i="79"/>
  <c r="AD11" i="79"/>
  <c r="AD52" i="79"/>
  <c r="AD60" i="79"/>
  <c r="AD68" i="79"/>
  <c r="AD76" i="79"/>
  <c r="AD84" i="79"/>
  <c r="AD101" i="79"/>
  <c r="AD109" i="79"/>
  <c r="AD94" i="79"/>
  <c r="AD102" i="79"/>
  <c r="AD15" i="79"/>
  <c r="AD23" i="79"/>
  <c r="AD31" i="79"/>
  <c r="AD39" i="79"/>
  <c r="AD47" i="79"/>
  <c r="AD55" i="79"/>
  <c r="AD63" i="79"/>
  <c r="AD71" i="79"/>
  <c r="AD79" i="79"/>
  <c r="AD87" i="79"/>
  <c r="AD95" i="79"/>
  <c r="AD103" i="79"/>
  <c r="B8" i="84" l="1"/>
  <c r="E8" i="84"/>
  <c r="K50" i="77"/>
  <c r="AH10" i="79"/>
  <c r="L14" i="88"/>
  <c r="O12" i="88"/>
  <c r="R12" i="88"/>
  <c r="AG11" i="79" a="1"/>
  <c r="AG11" i="79" s="1"/>
  <c r="AH21" i="79"/>
  <c r="AH46" i="79"/>
  <c r="AH13" i="79"/>
  <c r="AH53" i="79"/>
  <c r="AH92" i="79"/>
  <c r="AH24" i="79"/>
  <c r="AH57" i="79"/>
  <c r="AH20" i="79"/>
  <c r="AH28" i="79"/>
  <c r="AH83" i="79"/>
  <c r="AH108" i="79"/>
  <c r="AH100" i="79"/>
  <c r="AG13" i="79" a="1"/>
  <c r="AG13" i="79" s="1"/>
  <c r="AH42" i="79"/>
  <c r="AH78" i="79"/>
  <c r="AH59" i="79"/>
  <c r="AH25" i="79"/>
  <c r="AH37" i="79"/>
  <c r="AH106" i="79"/>
  <c r="AH102" i="79"/>
  <c r="AH86" i="79"/>
  <c r="AH74" i="79"/>
  <c r="AH19" i="79"/>
  <c r="AH89" i="79"/>
  <c r="AH81" i="79"/>
  <c r="AG12" i="79" a="1"/>
  <c r="AG12" i="79" s="1"/>
  <c r="AH62" i="79"/>
  <c r="AG47" i="79" a="1"/>
  <c r="AG47" i="79" s="1"/>
  <c r="AH87" i="79"/>
  <c r="AH14" i="79"/>
  <c r="AH38" i="79"/>
  <c r="AH33" i="79"/>
  <c r="AH56" i="79"/>
  <c r="AH17" i="79"/>
  <c r="AH71" i="79"/>
  <c r="AH22" i="79"/>
  <c r="AH72" i="79"/>
  <c r="AH104" i="79"/>
  <c r="AH48" i="79"/>
  <c r="AH67" i="79"/>
  <c r="AH58" i="79"/>
  <c r="AH70" i="79"/>
  <c r="AG45" i="79" a="1"/>
  <c r="AG45" i="79" s="1"/>
  <c r="AH75" i="79"/>
  <c r="AH41" i="79"/>
  <c r="AH12" i="79"/>
  <c r="AH91" i="79"/>
  <c r="AG51" i="79" a="1"/>
  <c r="AG51" i="79" s="1"/>
  <c r="AH82" i="79"/>
  <c r="AH49" i="79"/>
  <c r="AH103" i="79"/>
  <c r="AH98" i="79"/>
  <c r="AH65" i="79"/>
  <c r="AE96" i="79"/>
  <c r="AG96" i="79" s="1" a="1"/>
  <c r="AG96" i="79" s="1"/>
  <c r="AG107" i="79" a="1"/>
  <c r="AG107" i="79" s="1"/>
  <c r="AH109" i="79"/>
  <c r="AE52" i="79"/>
  <c r="AG52" i="79" s="1" a="1"/>
  <c r="AG52" i="79" s="1"/>
  <c r="AG95" i="79" a="1"/>
  <c r="AG95" i="79" s="1"/>
  <c r="AE68" i="79"/>
  <c r="AG68" i="79" s="1" a="1"/>
  <c r="AG68" i="79" s="1"/>
  <c r="AH15" i="79"/>
  <c r="AG54" i="79" a="1"/>
  <c r="AG54" i="79" s="1"/>
  <c r="AE105" i="79"/>
  <c r="AG105" i="79" s="1" a="1"/>
  <c r="AG105" i="79" s="1"/>
  <c r="AE60" i="79"/>
  <c r="AG60" i="79" s="1" a="1"/>
  <c r="AG60" i="79" s="1"/>
  <c r="AE64" i="79"/>
  <c r="AG64" i="79" s="1" a="1"/>
  <c r="AG64" i="79" s="1"/>
  <c r="AH44" i="79"/>
  <c r="AE101" i="79"/>
  <c r="AG101" i="79" s="1" a="1"/>
  <c r="AG101" i="79" s="1"/>
  <c r="AG34" i="79" a="1"/>
  <c r="AG34" i="79" s="1"/>
  <c r="AH27" i="79"/>
  <c r="AG36" i="79" a="1"/>
  <c r="AG36" i="79" s="1"/>
  <c r="AH39" i="79"/>
  <c r="AG14" i="79" a="1"/>
  <c r="AG14" i="79" s="1"/>
  <c r="AG99" i="79" a="1"/>
  <c r="AG99" i="79" s="1"/>
  <c r="AE77" i="79"/>
  <c r="AG77" i="79" s="1" a="1"/>
  <c r="AG77" i="79" s="1"/>
  <c r="AE69" i="79"/>
  <c r="AG69" i="79" s="1" a="1"/>
  <c r="AG69" i="79" s="1"/>
  <c r="AE40" i="79"/>
  <c r="AG40" i="79" s="1" a="1"/>
  <c r="AG40" i="79" s="1"/>
  <c r="AH23" i="79"/>
  <c r="AH35" i="79"/>
  <c r="AH97" i="79"/>
  <c r="AH84" i="79"/>
  <c r="AH79" i="79"/>
  <c r="AH16" i="79"/>
  <c r="AH80" i="79"/>
  <c r="AH32" i="79"/>
  <c r="AH61" i="79"/>
  <c r="AH55" i="79"/>
  <c r="AH93" i="79"/>
  <c r="AH63" i="79"/>
  <c r="AH30" i="79"/>
  <c r="AH31" i="79"/>
  <c r="AH88" i="79"/>
  <c r="AH85" i="79"/>
  <c r="AH50" i="79"/>
  <c r="AH90" i="79"/>
  <c r="AH26" i="79"/>
  <c r="AH94" i="79"/>
  <c r="AH43" i="79"/>
  <c r="AH29" i="79"/>
  <c r="AH18" i="79"/>
  <c r="AH11" i="79"/>
  <c r="K58" i="77" l="1"/>
  <c r="C43" i="85"/>
  <c r="G8" i="84"/>
  <c r="D22" i="84"/>
  <c r="M17" i="84"/>
  <c r="O17" i="84" s="1"/>
  <c r="Q10" i="88" a="1"/>
  <c r="Q10" i="88" s="1"/>
  <c r="M10" i="88"/>
  <c r="O10" i="88" s="1"/>
  <c r="O14" i="88" s="1"/>
  <c r="AE110" i="79"/>
  <c r="AH96" i="79"/>
  <c r="AH60" i="79"/>
  <c r="AH77" i="79"/>
  <c r="AH69" i="79"/>
  <c r="AH68" i="79"/>
  <c r="AH105" i="79"/>
  <c r="AH52" i="79"/>
  <c r="AH101" i="79"/>
  <c r="AH64" i="79"/>
  <c r="AH40" i="79"/>
  <c r="G11" i="85" l="1"/>
  <c r="D11" i="85"/>
  <c r="F22" i="84"/>
  <c r="G22" i="84"/>
  <c r="E22" i="84"/>
  <c r="D43" i="85"/>
  <c r="C44" i="85"/>
  <c r="F29" i="77"/>
  <c r="I11" i="85"/>
  <c r="K56" i="77"/>
  <c r="R10" i="88"/>
  <c r="AH110" i="79"/>
  <c r="D44" i="85" l="1"/>
  <c r="D50" i="85" s="1"/>
  <c r="F42" i="85"/>
  <c r="F50" i="85" s="1"/>
  <c r="J42" i="85"/>
  <c r="J50" i="85" s="1"/>
  <c r="H42" i="85"/>
  <c r="H50" i="85" s="1"/>
  <c r="E42" i="85"/>
  <c r="E50" i="85" s="1"/>
  <c r="C50" i="85"/>
  <c r="E23" i="84"/>
  <c r="P23" i="84" s="1"/>
  <c r="P22" i="84"/>
  <c r="Q22" i="84" s="1"/>
  <c r="Q23" i="84" s="1"/>
  <c r="K27" i="77"/>
  <c r="S19" i="85"/>
  <c r="R19" i="85"/>
  <c r="Q19" i="85"/>
  <c r="H11" i="85"/>
  <c r="D18" i="85"/>
  <c r="D19" i="85" s="1"/>
  <c r="C29" i="85"/>
  <c r="D29" i="85" s="1"/>
  <c r="R14" i="88"/>
  <c r="E29" i="85" l="1"/>
  <c r="F29" i="85"/>
  <c r="J29" i="85" s="1"/>
  <c r="F30" i="77"/>
  <c r="F31" i="77" s="1"/>
  <c r="G47" i="85" l="1"/>
  <c r="G37" i="85"/>
  <c r="G42" i="85"/>
  <c r="L29" i="85"/>
  <c r="G29" i="85"/>
  <c r="C30" i="85"/>
  <c r="D30" i="85" s="1"/>
  <c r="D23" i="84"/>
  <c r="I42" i="85" l="1"/>
  <c r="K42" i="85"/>
  <c r="I37" i="85"/>
  <c r="G50" i="85"/>
  <c r="K37" i="85"/>
  <c r="I47" i="85"/>
  <c r="K47" i="85"/>
  <c r="G30" i="85"/>
  <c r="N11" i="85" s="1"/>
  <c r="K30" i="77" s="1"/>
  <c r="L30" i="85"/>
  <c r="N29" i="85"/>
  <c r="O29" i="85"/>
  <c r="M29" i="85"/>
  <c r="G44" i="77"/>
  <c r="G29" i="77"/>
  <c r="G30" i="77"/>
  <c r="R5" i="84"/>
  <c r="F23" i="84"/>
  <c r="G31" i="77"/>
  <c r="K50" i="85" l="1"/>
  <c r="I50" i="85"/>
  <c r="O30" i="85"/>
  <c r="Q11" i="85" s="1"/>
  <c r="K36" i="77" s="1"/>
  <c r="O11" i="85"/>
  <c r="N30" i="85"/>
  <c r="F45" i="77"/>
  <c r="K35" i="77" l="1"/>
  <c r="P11" i="85"/>
  <c r="M30" i="85"/>
  <c r="K31" i="77" s="1"/>
  <c r="H23" i="84"/>
  <c r="F30" i="85"/>
  <c r="L11" i="85" s="1"/>
  <c r="G45" i="77"/>
  <c r="M11" i="85" l="1"/>
  <c r="K29" i="77" s="1"/>
  <c r="K37" i="77" s="1"/>
  <c r="K28" i="77"/>
  <c r="H29" i="85"/>
  <c r="I29" i="85"/>
  <c r="P29" i="85"/>
  <c r="P30" i="85" l="1"/>
  <c r="Q8" i="84" l="1"/>
  <c r="G23" i="84" l="1"/>
  <c r="I22" i="84" s="1"/>
  <c r="K22" i="84" l="1"/>
  <c r="H32" i="84" s="1"/>
  <c r="J32" i="84" l="1"/>
  <c r="L32" i="84"/>
  <c r="H42" i="84"/>
  <c r="L42" i="84" s="1"/>
  <c r="H37" i="84"/>
  <c r="H22" i="84"/>
  <c r="M23" i="84"/>
  <c r="M22" i="84"/>
  <c r="O22" i="84" s="1"/>
  <c r="J22" i="84"/>
  <c r="J42" i="84" l="1"/>
  <c r="J37" i="84"/>
  <c r="L37" i="84"/>
  <c r="H45" i="84"/>
  <c r="J45" i="84"/>
  <c r="N22" i="84"/>
  <c r="N23" i="84"/>
  <c r="R8" i="84" s="1"/>
  <c r="T5" i="84"/>
  <c r="L45" i="8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Lila Chassac</author>
  </authors>
  <commentList>
    <comment ref="C18" authorId="0" shapeId="0" xr:uid="{3AFA2894-9CE9-4237-AD1A-269F8C4EBA3A}">
      <text>
        <r>
          <rPr>
            <b/>
            <sz val="12"/>
            <color indexed="81"/>
            <rFont val="Calibri"/>
            <family val="2"/>
            <scheme val="minor"/>
          </rPr>
          <t xml:space="preserve">Veuillez contacter le service instructeur si le nombre de partenaire dépasse le nombre d'encarts présents dans le présent plan de financement.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Lila Chassac</author>
  </authors>
  <commentList>
    <comment ref="D12" authorId="0" shapeId="0" xr:uid="{0FE3DFBC-E439-48DD-A484-9DA64CFB9A6E}">
      <text>
        <r>
          <rPr>
            <sz val="9"/>
            <color indexed="81"/>
            <rFont val="Tahoma"/>
            <family val="2"/>
          </rPr>
          <t>Consultez le guide du porteur en cas d'interrogations sur le fonctionnement des OCS</t>
        </r>
      </text>
    </comment>
    <comment ref="B16" authorId="0" shapeId="0" xr:uid="{260A4663-A9D6-4BEE-A656-90A0DFFDABEE}">
      <text>
        <r>
          <rPr>
            <b/>
            <sz val="9"/>
            <color indexed="81"/>
            <rFont val="Calibri"/>
            <family val="2"/>
            <scheme val="minor"/>
          </rPr>
          <t xml:space="preserve">Attention 
</t>
        </r>
        <r>
          <rPr>
            <sz val="9"/>
            <color indexed="81"/>
            <rFont val="Calibri"/>
            <family val="2"/>
            <scheme val="minor"/>
          </rPr>
          <t>Sur cette intervention, il n'est pas possible de cumuler les deux types d'actions.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Lila Chassac</author>
  </authors>
  <commentList>
    <comment ref="M8" authorId="0" shapeId="0" xr:uid="{3B164450-101A-4D53-8237-DDEB3CE1D2D0}">
      <text>
        <r>
          <rPr>
            <sz val="9"/>
            <color indexed="81"/>
            <rFont val="Tahoma"/>
            <family val="2"/>
          </rPr>
          <t>Consultez, dans le guide du porteur, la partie relative au « bifage » pour anonymiser les données personnelles du personnel</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Diana Lesprit</author>
  </authors>
  <commentList>
    <comment ref="T5" authorId="0" shapeId="0" xr:uid="{D1A1EA5D-F79C-462E-AB63-2C7742BCFCAD}">
      <text>
        <r>
          <rPr>
            <b/>
            <sz val="18"/>
            <color rgb="FF000000"/>
            <rFont val="Tahoma"/>
            <family val="2"/>
          </rPr>
          <t>Attention : Le total des ressources prévisionnelles doit être égal ou inférieur au coût total du projet</t>
        </r>
      </text>
    </comment>
    <comment ref="I7" authorId="0" shapeId="0" xr:uid="{FF143E23-44D8-466F-A24E-6C6A0F415205}">
      <text>
        <r>
          <rPr>
            <b/>
            <sz val="14"/>
            <color rgb="FF000000"/>
            <rFont val="Tahoma"/>
            <family val="2"/>
          </rPr>
          <t>(Attention, si le périmètre du projet financé est différent de celui du FEADER un échange avec le service instructeur est nécessaire avant validation de la demande d'aide)</t>
        </r>
      </text>
    </comment>
    <comment ref="K20" authorId="0" shapeId="0" xr:uid="{8A2FC6AF-BD6E-41D2-AFA1-21C077B1503C}">
      <text>
        <r>
          <rPr>
            <sz val="18"/>
            <color rgb="FF000000"/>
            <rFont val="Tahoma"/>
            <family val="2"/>
          </rPr>
          <t xml:space="preserve">L'aide publique nationale réfère au financement du projet par une structure publique ou qualifiée de droit public (Etat, Collectivités territoriales, Autofinacement du maître d'oeuvre public, OQDP…). 
</t>
        </r>
        <r>
          <rPr>
            <b/>
            <sz val="18"/>
            <color rgb="FF000000"/>
            <rFont val="Tahoma"/>
            <family val="2"/>
          </rPr>
          <t>L'aide publique nationale ne peut excéder 15 % du montant d'aide public total (FEADER + aide publique nationale)</t>
        </r>
      </text>
    </comment>
    <comment ref="C22" authorId="0" shapeId="0" xr:uid="{DE730B34-C0AD-4D09-B68A-AEDAD8CC315D}">
      <text>
        <r>
          <rPr>
            <b/>
            <sz val="16"/>
            <color indexed="81"/>
            <rFont val="Tahoma"/>
            <family val="2"/>
          </rPr>
          <t xml:space="preserve">ATTENTION 
Pour les groupements existants, ce tableau s'applique uniquement. Pour les nouveaux groupements, le tableau ci-dessous s'applique en complément.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Diana Lesprit</author>
  </authors>
  <commentList>
    <comment ref="H19" authorId="0" shapeId="0" xr:uid="{6E122CE7-E0E3-4A8C-BD72-586ADE8AECBC}">
      <text>
        <r>
          <rPr>
            <b/>
            <sz val="18"/>
            <color rgb="FF000000"/>
            <rFont val="Tahoma"/>
            <family val="2"/>
          </rPr>
          <t>(Attention, si le périmètre du projet financé est différent de celui du FEADER le traçage des calculs doit être réalisé manuellement)</t>
        </r>
      </text>
    </comment>
    <comment ref="B29" authorId="0" shapeId="0" xr:uid="{051E6FEC-E2D5-44CB-99A3-0F6829C2D854}">
      <text>
        <r>
          <rPr>
            <b/>
            <sz val="16"/>
            <color indexed="81"/>
            <rFont val="Tahoma"/>
            <family val="2"/>
          </rPr>
          <t xml:space="preserve">ATTENTION 
Pour les groupements existants, ce tableau s'applique uniquement. Pour les nouveaux groupements, le tableau ci-dessous s'applique en complément. </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<sst xmlns="http://schemas.openxmlformats.org/spreadsheetml/2006/main" count="508" uniqueCount="312">
  <si>
    <t>PLAN DE FINANCEMENT PRÉVISIONNEL</t>
  </si>
  <si>
    <t>Intervention 77.02 : Encourager les organisations, groupements de producteurs ou organisations interprofessionnelles</t>
  </si>
  <si>
    <t>version 1 - Décembre 2025</t>
  </si>
  <si>
    <t>Pour les pré-dépôts : la date de dépôt du dossier correspond à la date d'enregistrement de la pré-demande réputée recevable.
Pour les dossiers n'ayant pas fait l'objet d'un pré-dépôt, la date du dépôt correspond à la date de validation de la demande d'aide dans EuroPAC.</t>
  </si>
  <si>
    <r>
      <t xml:space="preserve">Les onglets de la présente feuille de calcul Excel constituent une part intégrante de la demande d'aide. Ils doivent être complétés avec </t>
    </r>
    <r>
      <rPr>
        <b/>
        <u/>
        <sz val="14"/>
        <color rgb="FFFF0000"/>
        <rFont val="Calibri"/>
        <family val="2"/>
        <scheme val="minor"/>
      </rPr>
      <t>toutes</t>
    </r>
    <r>
      <rPr>
        <b/>
        <sz val="14"/>
        <color rgb="FFFF0000"/>
        <rFont val="Calibri"/>
        <family val="2"/>
        <scheme val="minor"/>
      </rPr>
      <t xml:space="preserve"> les dépenses prévisionnelles de l'opération.
Aucune dépense non présentée ne pourra être retenue par le service instructeur lors du calcul de l'aide.</t>
    </r>
  </si>
  <si>
    <t xml:space="preserve">1 : IDENTITÉ </t>
  </si>
  <si>
    <t xml:space="preserve">Intitulé de l'opération </t>
  </si>
  <si>
    <t>SAISIR ICI</t>
  </si>
  <si>
    <t>Numéro de dossier Europac</t>
  </si>
  <si>
    <t>2 : DESCRIPTION DU PARTENARIAT, LE CAS ÉCHÉANT</t>
  </si>
  <si>
    <t>Raison sociale / nom du chef de file et des partenaires</t>
  </si>
  <si>
    <t>Chef de file</t>
  </si>
  <si>
    <t>Partenaire 1</t>
  </si>
  <si>
    <t>Partenaire 2</t>
  </si>
  <si>
    <t>Raison sociale / nom</t>
  </si>
  <si>
    <t>3 : INFORMATIONS SUR LE GROUPEMENT EXISTANT (pour les projets ne concernant pas l'émergence de nouveaux groupements)</t>
  </si>
  <si>
    <t>Identité du groupement</t>
  </si>
  <si>
    <t xml:space="preserve">4 : CONSIGNES D'UTILISATION </t>
  </si>
  <si>
    <r>
      <t xml:space="preserve">De façon générale:
</t>
    </r>
    <r>
      <rPr>
        <sz val="14"/>
        <color theme="1"/>
        <rFont val="Calibri"/>
        <family val="2"/>
        <scheme val="minor"/>
      </rPr>
      <t xml:space="preserve">- Il est conseillé de compléter les onglets de celui le plus à gauche "Accueil" vers l'onglet le plus à droite "Syn dep bénéficiaire" (l'onglet "Syn dep instructeur" étant réservé à l'administration) ;
- Il faut impérativement compléter toutes les cases non-verrouillées (cases blanches) pour permettre l'instruction du dossier. </t>
    </r>
    <r>
      <rPr>
        <sz val="14"/>
        <color rgb="FFFF0000"/>
        <rFont val="Calibri"/>
        <family val="2"/>
        <scheme val="minor"/>
      </rPr>
      <t>En particulier, les informations suivantes sont indispensables aux calculs : Type d'action ; Taux d'affectation ; Montants présentés, devis retenu.</t>
    </r>
  </si>
  <si>
    <t>ONGLET 0
PRÉSENTATION TYPE ACTION</t>
  </si>
  <si>
    <t>ONGLETS 1 ET 2
DÉPENSES PRÉVISIONNELLES</t>
  </si>
  <si>
    <r>
      <t xml:space="preserve">Cet onglet regroupe vos dépenses par postes de dépense et par type d'action. Pour chaque poste de dépense (représentés par la suite dans les onglets 1 et 2), veuillez renseigner le type d'action auquel il se rattache. </t>
    </r>
    <r>
      <rPr>
        <sz val="14"/>
        <color theme="1"/>
        <rFont val="Calibri"/>
        <family val="2"/>
        <scheme val="minor"/>
      </rPr>
      <t xml:space="preserve">Le poste de dépense correspond à l'intitulé des onglets 1 et 2.   Le type d'action correspond aux actions éligibles à la notice.
</t>
    </r>
    <r>
      <rPr>
        <b/>
        <sz val="14"/>
        <color theme="1"/>
        <rFont val="Calibri"/>
        <family val="2"/>
        <scheme val="minor"/>
      </rPr>
      <t>Les lignes grises sont des exemples.</t>
    </r>
    <r>
      <rPr>
        <sz val="14"/>
        <color theme="1"/>
        <rFont val="Calibri"/>
        <family val="2"/>
        <scheme val="minor"/>
      </rPr>
      <t xml:space="preserve"> Elles montrent : 
- Les différents types d'actions éligibles ;
- Les différents postes de dépenses éligibles (cf. menu déroulant).</t>
    </r>
  </si>
  <si>
    <r>
      <t xml:space="preserve">Complétez le(s) onglet(s) qui concernent les postes de dépenses de votre projet. 
Pour chaque poste de dépense prévisionnelle, complétez le tableau : </t>
    </r>
    <r>
      <rPr>
        <sz val="14"/>
        <color theme="1"/>
        <rFont val="Calibri"/>
        <family val="2"/>
        <scheme val="minor"/>
      </rPr>
      <t xml:space="preserve">
- chaque ligne correspond à une dépense, aucune ne pouvant être regroupée. 
- les cases blanches sont à saisir et les informations nécessaires doivent y être portées (par exemple, pour un montant financier renseigner au maximum 2 décimales) ;
- les cases bleu clair ne sont pas à saisir et sont calculées à partir des informations saisies. 
- sur chaque onglet, une ligne grisée vous servira d'exemple. Elle est pré-renseignée afin de vous guider dans la saisie des lignes de dépenses.</t>
    </r>
  </si>
  <si>
    <r>
      <t xml:space="preserve">Les lignes blanches doivent être renseignées. </t>
    </r>
    <r>
      <rPr>
        <sz val="12"/>
        <color theme="1"/>
        <rFont val="Calibri"/>
        <family val="2"/>
        <scheme val="minor"/>
      </rPr>
      <t>Elles montrent :</t>
    </r>
    <r>
      <rPr>
        <b/>
        <sz val="12"/>
        <color theme="1"/>
        <rFont val="Calibri"/>
        <family val="2"/>
        <scheme val="minor"/>
      </rPr>
      <t xml:space="preserve">
</t>
    </r>
    <r>
      <rPr>
        <sz val="12"/>
        <color theme="1"/>
        <rFont val="Calibri"/>
        <family val="2"/>
        <scheme val="minor"/>
      </rPr>
      <t>- Le type d'action que vous présentez (sur cette intervention, il est impossible de sélectionner plusieurs types d'actions)
- Les différents postes de dépenses qui s'y rattachent.</t>
    </r>
  </si>
  <si>
    <r>
      <t xml:space="preserve">Attention : 
</t>
    </r>
    <r>
      <rPr>
        <sz val="14"/>
        <color theme="1"/>
        <rFont val="Calibri"/>
        <family val="2"/>
        <scheme val="minor"/>
      </rPr>
      <t>- Pour chaque dépense, les justificatifs appropriés sont à joindre au dossier de demande d'aide via l'interface EUROPAC. En cas d'absence des justificatifs, le service instructeur écartera les montants des dépenses concernées.
- Lorsque la dépense présentée fait l'objet d'un marché public avec règlement de consultation et cahier des charges,  il n'est pas nécessaire de produire de devis comparatif.
- Lors de l'analyse des coûts raisonnables (comparaison de plusieurs devis pour une même dépense), il faut privilégier le moins cher ou justifier votre choix dans une « note justificative » dont l'admissibilité sera arbitrée par le service instructeur. En cas d'absence de justification, la dépense sera plafonnée au coût le moins cher.
- Dans les cas particuliers prévoyant l'absence de devis opposables, merci de joindre sur EUROPAC votre demande justifiée de dérogation à l'analyse des coûts raisonnables, ainsi que les documents étayant cette demande (preuves d'absence de réponses des fournisseurs contactés, preuve d'exclusivité détenue par le prestataire choisi). En cas d'absence de la demande évoquée, la dépense présentée sera écartée par le service instructeur.</t>
    </r>
  </si>
  <si>
    <r>
      <t xml:space="preserve">Attention : Si un type d'action est concerné par plusieurs postes de dépenses, saisir autant de lignes que de postes de dépenses pour ce type d'action.
</t>
    </r>
    <r>
      <rPr>
        <sz val="12"/>
        <color theme="1"/>
        <rFont val="Calibri"/>
        <family val="2"/>
        <scheme val="minor"/>
      </rPr>
      <t>Exemple : 
1) Soutien au développement de groupements, regroupements d’organisations et organisations de producteurs existants (type d'action) / 1- Frais de personnel (poste)
2)  OSoutien au développement de groupements ; regroupement d’organisations existantes et organisations de producteurs  (type d'action) / 2- Taux forfaitaire (poste)</t>
    </r>
  </si>
  <si>
    <t>ONGLET SYNTHÈSE DU BÉNÉFICIAIRE</t>
  </si>
  <si>
    <r>
      <t xml:space="preserve">Cet onglet est à remplir une fois toutes les dépenses prévisionnelles renseignées
</t>
    </r>
    <r>
      <rPr>
        <sz val="14"/>
        <color theme="1"/>
        <rFont val="Calibri"/>
        <family val="2"/>
        <scheme val="minor"/>
      </rPr>
      <t>Il est en partie complété automatiquement à partir des informations saisies dans les autres onglets (une fois les types d'action renseignés) :
- vérifier les montants groupés par poste de dépense et par type d'action ;
- renseigner les financements prévisionnels connus au moment du dépôt de la demande d'aide ;
- reporter dans EuroPAC les montants synthétisés demandés dans l'onglet "Plan de financement prévisionnel du projet" ; 
- enregistrer le présent document, puis le verser dans EUROPAC dans l'onglet "Dépenses prévisionnelles".</t>
    </r>
  </si>
  <si>
    <t>ANNEXE FINANCIÈRE À LA DÉCISION JURIDIQUE</t>
  </si>
  <si>
    <t xml:space="preserve">Cette feuille reprend sous la forme de synthèse le plan de financement de l'instruction de la demande d'aide. C'est ici qu'il conviendra de renseigner dans la décision juridique les montants des aides. Cette feuille de calcul sera aussi le support de référence en cas d'avenant. </t>
  </si>
  <si>
    <t>Présentation des types d'actions et des postes de dépenses pour le dispositif 77.02</t>
  </si>
  <si>
    <r>
      <rPr>
        <b/>
        <sz val="14"/>
        <color rgb="FFFFC000"/>
        <rFont val="Calibri"/>
        <family val="2"/>
        <scheme val="minor"/>
      </rPr>
      <t xml:space="preserve">Pour information : </t>
    </r>
    <r>
      <rPr>
        <b/>
        <sz val="14"/>
        <color theme="0"/>
        <rFont val="Calibri"/>
        <family val="2"/>
        <scheme val="minor"/>
      </rPr>
      <t xml:space="preserve"> MODALITÉS DE FINANCEMENT SUR CETTE INTERVENTION</t>
    </r>
  </si>
  <si>
    <t>Type d'action</t>
  </si>
  <si>
    <r>
      <t xml:space="preserve">Onglet 
</t>
    </r>
    <r>
      <rPr>
        <sz val="12"/>
        <rFont val="Calibri"/>
        <family val="2"/>
        <scheme val="minor"/>
      </rPr>
      <t>(Poste de dépense)</t>
    </r>
  </si>
  <si>
    <t>Modalités de prise en compte</t>
  </si>
  <si>
    <t>Référentiel des listes déroulantes pour les types d'action (onglets 1 à 2 + synthèses)</t>
  </si>
  <si>
    <t>Postes de dépenses et type d'action pour le dispositif 77.02</t>
  </si>
  <si>
    <t>Soutien au développement de groupements, regroupements d’organisations et organisations de producteurs existants</t>
  </si>
  <si>
    <t>Soutien à l’émergence de groupements ; regroupement d’organisations existantes et organisations de producteurs</t>
  </si>
  <si>
    <r>
      <rPr>
        <b/>
        <sz val="14"/>
        <color rgb="FFFFC000"/>
        <rFont val="Calibri"/>
        <family val="2"/>
        <scheme val="minor"/>
      </rPr>
      <t xml:space="preserve">PARTIE À COMPLÉTER  </t>
    </r>
    <r>
      <rPr>
        <sz val="14"/>
        <color theme="0"/>
        <rFont val="Calibri"/>
        <family val="2"/>
        <scheme val="minor"/>
      </rPr>
      <t xml:space="preserve">
Par le porteur</t>
    </r>
  </si>
  <si>
    <t>Référentiel des listes déroulantes pour les onglets</t>
  </si>
  <si>
    <t>1-Frais de personnel</t>
  </si>
  <si>
    <t>Exemple</t>
  </si>
  <si>
    <t>Au réel</t>
  </si>
  <si>
    <t>2-Taux forfaitaire</t>
  </si>
  <si>
    <t>OCS - Taux forfaitaire</t>
  </si>
  <si>
    <r>
      <rPr>
        <sz val="12"/>
        <color rgb="FFFFC000"/>
        <rFont val="Calibri"/>
        <family val="2"/>
        <scheme val="minor"/>
      </rPr>
      <t>Étape 1 :</t>
    </r>
    <r>
      <rPr>
        <sz val="12"/>
        <color theme="0"/>
        <rFont val="Calibri"/>
        <family val="2"/>
        <scheme val="minor"/>
      </rPr>
      <t xml:space="preserve"> </t>
    </r>
    <r>
      <rPr>
        <sz val="12"/>
        <rFont val="Calibri"/>
        <family val="2"/>
        <scheme val="minor"/>
      </rPr>
      <t>Saisir vos choix dans les cases blanches à l'aide des menus déroulants.</t>
    </r>
  </si>
  <si>
    <r>
      <rPr>
        <sz val="11"/>
        <color rgb="FFFFC000"/>
        <rFont val="Calibri"/>
        <family val="2"/>
        <scheme val="minor"/>
      </rPr>
      <t xml:space="preserve">Étape 2 </t>
    </r>
    <r>
      <rPr>
        <sz val="11"/>
        <rFont val="Calibri"/>
        <family val="2"/>
        <scheme val="minor"/>
      </rPr>
      <t>: Sélectionnez le poste de dépense (onglet) associé</t>
    </r>
  </si>
  <si>
    <t>Cette colonne se complète automatiquement par rapport aux modalités de prise en compte possibles.</t>
  </si>
  <si>
    <t>Modalités de prise en compe</t>
  </si>
  <si>
    <t xml:space="preserve">Partie à compléter par le porteur </t>
  </si>
  <si>
    <t>Partenaire qui porte la dépense</t>
  </si>
  <si>
    <t>Le groupement existant</t>
  </si>
  <si>
    <t>Plafonds sur les intervenants</t>
  </si>
  <si>
    <t>Non</t>
  </si>
  <si>
    <t>Oui : Directeur chercheur</t>
  </si>
  <si>
    <t>Oui : Ingénieur</t>
  </si>
  <si>
    <t>Oui : Technicien</t>
  </si>
  <si>
    <t xml:space="preserve">Présentation des frais de personnel </t>
  </si>
  <si>
    <t>Partie réservée à l'administration - Instruction des dépenses de frais de personnel</t>
  </si>
  <si>
    <r>
      <rPr>
        <b/>
        <sz val="25"/>
        <color rgb="FFFFC000"/>
        <rFont val="Calibri"/>
        <family val="2"/>
        <scheme val="minor"/>
      </rPr>
      <t xml:space="preserve">ÉTAPE 1  </t>
    </r>
    <r>
      <rPr>
        <b/>
        <sz val="25"/>
        <color theme="0"/>
        <rFont val="Calibri"/>
        <family val="2"/>
        <scheme val="minor"/>
      </rPr>
      <t xml:space="preserve">: INFORMATIONS SUR LA DÉPENSE
</t>
    </r>
    <r>
      <rPr>
        <b/>
        <sz val="15"/>
        <color theme="0"/>
        <rFont val="Calibri"/>
        <family val="2"/>
        <scheme val="minor"/>
      </rPr>
      <t>1 ligne = 1 dépense</t>
    </r>
  </si>
  <si>
    <r>
      <rPr>
        <b/>
        <sz val="25"/>
        <color rgb="FFFFC000"/>
        <rFont val="Calibri"/>
        <family val="2"/>
        <scheme val="minor"/>
      </rPr>
      <t xml:space="preserve">ÉTAPE 2 </t>
    </r>
    <r>
      <rPr>
        <b/>
        <sz val="25"/>
        <color theme="0"/>
        <rFont val="Calibri"/>
        <family val="2"/>
        <scheme val="minor"/>
      </rPr>
      <t>:  PIÈCES JUSTIFICATIVES</t>
    </r>
  </si>
  <si>
    <t>CALCULS AUTOMATIQUES</t>
  </si>
  <si>
    <r>
      <rPr>
        <b/>
        <sz val="25"/>
        <color rgb="FFFFC000"/>
        <rFont val="Calibri"/>
        <family val="2"/>
        <scheme val="minor"/>
      </rPr>
      <t xml:space="preserve">ÉTAPE 3 </t>
    </r>
    <r>
      <rPr>
        <b/>
        <sz val="25"/>
        <color theme="0"/>
        <rFont val="Calibri"/>
        <family val="2"/>
        <scheme val="minor"/>
      </rPr>
      <t>: COMMENTAIRES</t>
    </r>
  </si>
  <si>
    <r>
      <rPr>
        <b/>
        <sz val="25"/>
        <rFont val="Calibri"/>
        <family val="2"/>
        <scheme val="minor"/>
      </rPr>
      <t xml:space="preserve">REPORT DES INFORMATIONS DU PORTEUR 
</t>
    </r>
    <r>
      <rPr>
        <b/>
        <sz val="15"/>
        <rFont val="Calibri"/>
        <family val="2"/>
        <scheme val="minor"/>
      </rPr>
      <t xml:space="preserve">Modification possible en cas d'erreur par le porteur </t>
    </r>
  </si>
  <si>
    <t>PIÈCES JUSTIFICATIVES</t>
  </si>
  <si>
    <t>CALCULS</t>
  </si>
  <si>
    <t xml:space="preserve"> COMMENTAIRES</t>
  </si>
  <si>
    <t>CONTRÔLES BLOQUANTS</t>
  </si>
  <si>
    <t xml:space="preserve">MONTANT ÉCARTÉ </t>
  </si>
  <si>
    <t>Numéro de la dépense</t>
  </si>
  <si>
    <t>Nom de l'intervenant</t>
  </si>
  <si>
    <t>Fonction de l'agent</t>
  </si>
  <si>
    <t xml:space="preserve">L'agent est-il directeur chercheur, ingénieur ou technicien ? </t>
  </si>
  <si>
    <t>Descripion de la mission</t>
  </si>
  <si>
    <t>Frais salariaux en euros sur la période de référence</t>
  </si>
  <si>
    <t>Taux d'affectation sur le projet</t>
  </si>
  <si>
    <t>Contrat de travail</t>
  </si>
  <si>
    <t>Justificatif des frais salariaux présenté</t>
  </si>
  <si>
    <t>Justificatif du taux d'affectation présenté</t>
  </si>
  <si>
    <t>Montant des frais salariaux liés à l'opération présentés</t>
  </si>
  <si>
    <t>Commentaires</t>
  </si>
  <si>
    <t>Description de la mission</t>
  </si>
  <si>
    <t>Montant éligible</t>
  </si>
  <si>
    <t>Commentaires du Service Instructeur</t>
  </si>
  <si>
    <t>Contrôle bloquant, vérification et traçage sur les montants</t>
  </si>
  <si>
    <t>Montant écarté</t>
  </si>
  <si>
    <t>(reprendre les numérotations des partenaires tels que renseignées dans l'onglet Accueil)</t>
  </si>
  <si>
    <t>(nom du type d'action complétée automatiquement en fonction des éléments saisis dans l'onglet 0)</t>
  </si>
  <si>
    <t>(prénom et nom de l'agent ou de l'employé prévu pour réaliser l'intervention)</t>
  </si>
  <si>
    <t xml:space="preserve">(directeur, chargé de mission, assistant, animateur,…)
</t>
  </si>
  <si>
    <r>
      <rPr>
        <b/>
        <i/>
        <sz val="10"/>
        <color rgb="FFFF0000"/>
        <rFont val="Calibri"/>
        <family val="2"/>
        <scheme val="minor"/>
      </rPr>
      <t xml:space="preserve">Attention : Montant des plafonds par type de fonction de l'argent : </t>
    </r>
    <r>
      <rPr>
        <i/>
        <sz val="10"/>
        <color rgb="FFFF0000"/>
        <rFont val="Calibri"/>
        <family val="2"/>
        <scheme val="minor"/>
      </rPr>
      <t xml:space="preserve">
- Directeur chercheur : 92 000 €/ an (montant brut + charges patronnales)
- Ingénieur : 61 000 € / an (montant brut + charges patronnales)
- Technicien : 49 000 € /an (montant brut + charges patronnales)</t>
    </r>
  </si>
  <si>
    <t>(intitulé du poste occupé au sein de la structure de rattachement)</t>
  </si>
  <si>
    <t>salaire brut</t>
  </si>
  <si>
    <t>charges patronales</t>
  </si>
  <si>
    <r>
      <t xml:space="preserve">Total 
</t>
    </r>
    <r>
      <rPr>
        <i/>
        <sz val="10"/>
        <color rgb="FFFF0000"/>
        <rFont val="Calibri"/>
        <family val="2"/>
        <scheme val="minor"/>
      </rPr>
      <t xml:space="preserve">Attention : les plafonds annuels suivants sont établis : 
- Directeur chercheur : 92 000 €
- Ingénieur : 61 000 €
- Technicien : 49 000 €
En cas de dépassement, un retraitement sera effectué par le service instructeur </t>
    </r>
  </si>
  <si>
    <r>
      <t xml:space="preserve">(% d'affectation du personnel au projet éligible au FEADER. </t>
    </r>
    <r>
      <rPr>
        <b/>
        <i/>
        <sz val="11"/>
        <color rgb="FFFF0000"/>
        <rFont val="Calibri"/>
        <family val="2"/>
        <scheme val="minor"/>
      </rPr>
      <t>Les frais de personnel dont le taux d'affectation total à l'opération est inférieur à 15 % ne sont pas éligibles)</t>
    </r>
  </si>
  <si>
    <t>(préciser la présence ou non du contrat de travail lié au personnel présenté)</t>
  </si>
  <si>
    <t>(fiche de paie, journal de paie, déclaration sociale nominative (DSN), ou document probant équivalent)</t>
  </si>
  <si>
    <t>(fiche de poste, lettre de mission, contrat de travail)</t>
  </si>
  <si>
    <t>(saisie automatique
base de calcul: frais salariaux*taux d'affectation)</t>
  </si>
  <si>
    <t>(le cas échéant, pour préciser un point saillant au Service Instructeur)</t>
  </si>
  <si>
    <t>(report automatique de la demande. Corriger les informations des cellules selon les modalités d'instruction)</t>
  </si>
  <si>
    <t>Salaire brut
(report automatique de la demande. Corriger les informations des cellules selon les modalités d'instruction)</t>
  </si>
  <si>
    <t>Charges patronales
(report automatique de la demande. Corriger les informations des cellules selon les modalités d'instruction)</t>
  </si>
  <si>
    <t>Total
(report automatique de la demande. Corriger les informations des cellules selon les modalités d'instruction)</t>
  </si>
  <si>
    <t>(saisie automatique à corriger selon les modalités d'instruction)</t>
  </si>
  <si>
    <t>(une observation est à apporter par le Service Instructeur pour toute correction apportée et/ou toute révision de la dépense lors de la phase d'instruction.
Ex: motif d'inéligibilité, révision du poste de dépense, correction du numéro de devis, absence de devis opposable…)</t>
  </si>
  <si>
    <t>(vérification automatique de cohérence entre les montants présentés et ceux retenus.
En cas d'anomalie, corriger le montant incohérent ou justifier le choix d'instruction.)</t>
  </si>
  <si>
    <t>(saisie automatique)</t>
  </si>
  <si>
    <t>Céline DURAND</t>
  </si>
  <si>
    <t>Chargée de mission / Technicienne</t>
  </si>
  <si>
    <t>Oui</t>
  </si>
  <si>
    <t xml:space="preserve">Montage de projet </t>
  </si>
  <si>
    <t>fiche de paie</t>
  </si>
  <si>
    <t>Agent recruté pour la mission</t>
  </si>
  <si>
    <t>Ingénieur</t>
  </si>
  <si>
    <t>Total présenté</t>
  </si>
  <si>
    <t>Total retenu</t>
  </si>
  <si>
    <t>Dépenses couvertes par application d'une option de coûts simplifiés (OCS) - taux forfaitaire de 40% des frais de personnels éligibles pour couvrir les coûts directs et indirects de l'opération</t>
  </si>
  <si>
    <t>Partie réservée à l'administration - Instruction des dépenses couvertes par application d'une option de coûts simplifiés  (OCS) - taux forfaitaire de 40% des frais de personnels éligibles</t>
  </si>
  <si>
    <r>
      <t xml:space="preserve">INFORMATIONS SUR LA DÉPENSE
</t>
    </r>
    <r>
      <rPr>
        <b/>
        <sz val="15"/>
        <color theme="0"/>
        <rFont val="Calibri"/>
        <family val="2"/>
        <scheme val="minor"/>
      </rPr>
      <t>Vérifiez les informations reportées automatiquement ci-dessous</t>
    </r>
  </si>
  <si>
    <r>
      <rPr>
        <b/>
        <sz val="25"/>
        <color rgb="FFFFC000"/>
        <rFont val="Calibri"/>
        <family val="2"/>
        <scheme val="minor"/>
      </rPr>
      <t xml:space="preserve">ÉTAPE 1 </t>
    </r>
    <r>
      <rPr>
        <b/>
        <sz val="25"/>
        <color theme="0"/>
        <rFont val="Calibri"/>
        <family val="2"/>
        <scheme val="minor"/>
      </rPr>
      <t>:  SÉLECTION DE L'OCS</t>
    </r>
  </si>
  <si>
    <r>
      <rPr>
        <b/>
        <sz val="25"/>
        <color rgb="FFFFC000"/>
        <rFont val="Calibri"/>
        <family val="2"/>
        <scheme val="minor"/>
      </rPr>
      <t xml:space="preserve">ÉTAPE 2 </t>
    </r>
    <r>
      <rPr>
        <b/>
        <sz val="25"/>
        <color theme="0"/>
        <rFont val="Calibri"/>
        <family val="2"/>
        <scheme val="minor"/>
      </rPr>
      <t>: COMMENTAIRES</t>
    </r>
  </si>
  <si>
    <r>
      <t xml:space="preserve">REPORT DES INFORMATIONS DU PORTEUR 
</t>
    </r>
    <r>
      <rPr>
        <b/>
        <sz val="15"/>
        <rFont val="Calibri"/>
        <family val="2"/>
        <scheme val="minor"/>
      </rPr>
      <t xml:space="preserve">Modification possible en cas d'erreur par le porteur </t>
    </r>
  </si>
  <si>
    <t>COMMENTAIRES DU SERVICE INSTRUCTEUR</t>
  </si>
  <si>
    <t>CONTRÔLE BLOQUANT</t>
  </si>
  <si>
    <t>MONTANT ÉCARTÉ</t>
  </si>
  <si>
    <t xml:space="preserve">Nature des dépenses présentées servant de base de calcul </t>
  </si>
  <si>
    <t>Type d'action concerné</t>
  </si>
  <si>
    <t>Montant des dépenses présentées servant de base de calcul</t>
  </si>
  <si>
    <t>À titre informatif, montant du taux forfaitaire calculé sur la base des dépenses présentées et par application du taux de 40%</t>
  </si>
  <si>
    <t>Souhaitez-vous bénéficier du taux forfaitaire de 40% pour les frais de personnels ?</t>
  </si>
  <si>
    <t xml:space="preserve">Montant du taux forfaitaire sollicité par le porteur </t>
  </si>
  <si>
    <t>Commentaire(s)</t>
  </si>
  <si>
    <t xml:space="preserve">Nature des dépenses servant de base de calcul </t>
  </si>
  <si>
    <t>Montant des dépenses retenues servant de base de calcul</t>
  </si>
  <si>
    <t>À titre informatif, montant de l'OCS calculé sur la base des dépenses retenues et par application du taux de 40%</t>
  </si>
  <si>
    <t>Sélection de l'OCS</t>
  </si>
  <si>
    <t>Montant de l'OCS instruite</t>
  </si>
  <si>
    <t xml:space="preserve">(dépenses directes de personnel de l'opération)
</t>
  </si>
  <si>
    <t>(nom du type d'action renseigné automatiquement, en cohérence avec les éléments saisis dans l'onglet 0)</t>
  </si>
  <si>
    <t>(saisie automatique sur la base des informations déclarées dans les onglets précédents)</t>
  </si>
  <si>
    <t>(saisie automatique, par application du taux forfaitaire de 40% des frais de personnel directs éligibles afin de couvrir l’ensemble des autres coûts directs et indirects éligibles d’une opération)</t>
  </si>
  <si>
    <t>sélectionner Oui ou Non dans la liste déroulante</t>
  </si>
  <si>
    <t>(saisie automatique en fonction de si l'OCS a été sélectionnée)</t>
  </si>
  <si>
    <t>(toute précision pertinente le cas échéant pour la compréhension de l'action prévue...)</t>
  </si>
  <si>
    <t>(saisie automatique à modifier selon les modalités d'instruction)</t>
  </si>
  <si>
    <t>Frais de personnel</t>
  </si>
  <si>
    <t>Commentaires éventuels du service instructeur</t>
  </si>
  <si>
    <t>Contrôle bloquant réalisé automatiquemet</t>
  </si>
  <si>
    <t xml:space="preserve">Total retenu </t>
  </si>
  <si>
    <r>
      <t xml:space="preserve">Tableau récapitulatif des dépenses prévisionnelles de l'opération
</t>
    </r>
    <r>
      <rPr>
        <sz val="25"/>
        <rFont val="Calibri"/>
        <family val="2"/>
      </rPr>
      <t xml:space="preserve">Données à titre informatif ne valant ni promesse d'attribution de l'aide, ni contractualisation des montants indiqués
</t>
    </r>
  </si>
  <si>
    <r>
      <rPr>
        <b/>
        <sz val="25"/>
        <color rgb="FFFFC000"/>
        <rFont val="Calibri"/>
        <family val="2"/>
        <scheme val="minor"/>
      </rPr>
      <t>ÉTAPE 1.</t>
    </r>
    <r>
      <rPr>
        <b/>
        <sz val="25"/>
        <color theme="0"/>
        <rFont val="Calibri"/>
        <family val="2"/>
        <scheme val="minor"/>
      </rPr>
      <t xml:space="preserve"> CONTRÔLE DES MONTANTS PRÉSENTÉS
</t>
    </r>
    <r>
      <rPr>
        <sz val="25"/>
        <color theme="0"/>
        <rFont val="Calibri"/>
        <family val="2"/>
        <scheme val="minor"/>
      </rPr>
      <t>Vérifiez que les informations ci-dessous sont conformes aux dépenses présentées dans les onglets précédents</t>
    </r>
  </si>
  <si>
    <r>
      <rPr>
        <b/>
        <sz val="25"/>
        <color rgb="FFFFC000"/>
        <rFont val="Calibri"/>
        <family val="2"/>
        <scheme val="minor"/>
      </rPr>
      <t xml:space="preserve">ÉTAPE 2. </t>
    </r>
    <r>
      <rPr>
        <b/>
        <sz val="25"/>
        <color theme="0"/>
        <rFont val="Calibri"/>
        <family val="2"/>
        <scheme val="minor"/>
      </rPr>
      <t xml:space="preserve">COMPLÉTER LES INFORMATIONS CI-DESSOUS
Compléter les cellules blanches ci-dessous. </t>
    </r>
  </si>
  <si>
    <r>
      <rPr>
        <b/>
        <sz val="25"/>
        <color rgb="FFFFC000"/>
        <rFont val="Calibri"/>
        <family val="2"/>
        <scheme val="minor"/>
      </rPr>
      <t>ÉTAPE 3.</t>
    </r>
    <r>
      <rPr>
        <b/>
        <sz val="25"/>
        <color theme="0"/>
        <rFont val="Calibri"/>
        <family val="2"/>
        <scheme val="minor"/>
      </rPr>
      <t xml:space="preserve"> SAISIR SUR EUROPAC
</t>
    </r>
    <r>
      <rPr>
        <sz val="25"/>
        <color theme="0"/>
        <rFont val="Calibri"/>
        <family val="2"/>
        <scheme val="minor"/>
      </rPr>
      <t>Reportez les informations financières ci-dessous dans l'onglet « Dépenses prévisionnelles » de Europac</t>
    </r>
  </si>
  <si>
    <t>SYNTHÈSE DES DÉPENSES PRÉSENTÉES</t>
  </si>
  <si>
    <t>Informations sur le cofinanceur public autre que FEADER/Région
Le cas échéant, ajouter autant de lignes que de financeurs publics existants. 
(Attention, si le périmètre du projet financé est différent de celui du FEADER un échange avec le service instructeur est nécessaire avant validation de la demande d'aide)</t>
  </si>
  <si>
    <t>Durée du projet</t>
  </si>
  <si>
    <t xml:space="preserve">Taux d'aide publique demandé </t>
  </si>
  <si>
    <t>INFORMATIONS A RENSEIGNER UNIQUEMENT POUR LE TYPE D'ACTION "SOUTIEN A L'EMERGENCE DE GROUPEMENTS"</t>
  </si>
  <si>
    <t>Total général = coût global du projet</t>
  </si>
  <si>
    <t>Total des ressources prévisionnelles</t>
  </si>
  <si>
    <t>Synthèse de l'opération
(donnée à titre informatif ne valant ni promesse d'attribution de l'aide, ni contractualisation des montants indiqués)</t>
  </si>
  <si>
    <t>Ventilation par poste de dépense</t>
  </si>
  <si>
    <t xml:space="preserve">Ventilation par type d'action </t>
  </si>
  <si>
    <r>
      <t xml:space="preserve">Montant du financeur </t>
    </r>
    <r>
      <rPr>
        <b/>
        <u/>
        <sz val="18"/>
        <color rgb="FFFF0000"/>
        <rFont val="Calibri"/>
        <family val="2"/>
      </rPr>
      <t xml:space="preserve">public </t>
    </r>
    <r>
      <rPr>
        <b/>
        <sz val="18"/>
        <rFont val="Calibri"/>
        <family val="2"/>
      </rPr>
      <t xml:space="preserve">autre que FEADER/Région, le cas échéant
</t>
    </r>
    <r>
      <rPr>
        <b/>
        <i/>
        <sz val="18"/>
        <rFont val="Calibri"/>
        <family val="2"/>
      </rPr>
      <t>Pour les opérations bénéficiant d'une autre aide publique que les aides FEADER et Région comme par exemple des financements de l'Etat ou des EPCI, saisir ce montant.</t>
    </r>
  </si>
  <si>
    <t>Identité du/des financeur(s) public(s) autre(s) que FEADER/Région, justificatif présenté</t>
  </si>
  <si>
    <t>Les décisions d'attribution des financements publics autres que FEADER/Région sont-elles obtenues en date du dépôt de la demande d'aide ?</t>
  </si>
  <si>
    <t>Sur combien d'années se déroule votre projet 
Saisir 2 ou 3 ans</t>
  </si>
  <si>
    <r>
      <t xml:space="preserve">Taux d'Aide Publique (TAP) réglementaire de l'intervention avant contrôle de la règle de non-profit
</t>
    </r>
    <r>
      <rPr>
        <sz val="16"/>
        <rFont val="Calibri"/>
        <family val="2"/>
      </rPr>
      <t>Le  TMAP est de 80% pour les investissements  et de 100% pour les autres types de dépense</t>
    </r>
  </si>
  <si>
    <t>Montant de la production commercialisée par partenaire (uniquement pour le type d'action "soutien à l'émergement de groupements")</t>
  </si>
  <si>
    <t>Montant d'aide publique nationale : Financement public hors PSR (FEADER)</t>
  </si>
  <si>
    <t>Total des dépenses présentées</t>
  </si>
  <si>
    <t>Taux forfaitaire</t>
  </si>
  <si>
    <t xml:space="preserve">Chef de file </t>
  </si>
  <si>
    <t>Montant FEADER</t>
  </si>
  <si>
    <t>Région</t>
  </si>
  <si>
    <t>Autre cofinanceur public que région 1 (à préciser)</t>
  </si>
  <si>
    <t>Autre cofinanceur public que région 2 (à préciser)</t>
  </si>
  <si>
    <t>Autre cofinanceur public que région 3 (à préciser)</t>
  </si>
  <si>
    <t xml:space="preserve">Total de la production commercialisée </t>
  </si>
  <si>
    <t>Pour information uniquement
(donnée à titre informatif ne valant ni promesse d'attribution de l'aide, ni contractualisation des montants indiqués)</t>
  </si>
  <si>
    <t>PLAFOND POUR L'ÉMERGENCE DE GROUPEMENTS</t>
  </si>
  <si>
    <t>PLAFOND POUR TOUT TYPE DE PROJET</t>
  </si>
  <si>
    <t>Pour la création de groupements : montant du plafond de l'aide publique à 10% de la production commercialisée cumulée</t>
  </si>
  <si>
    <t xml:space="preserve">Pour la création de groupements : plafond de l'aide liée à la production commercialisée cumulée respecté ? </t>
  </si>
  <si>
    <t>Pour tous les projets : Plafond du montant de l'aide publique dépendant de la durée du projet (160 000€ ou 260 000€)</t>
  </si>
  <si>
    <r>
      <t xml:space="preserve">Plafond respecté ?
</t>
    </r>
    <r>
      <rPr>
        <i/>
        <sz val="16"/>
        <color theme="1"/>
        <rFont val="Calibri"/>
        <family val="2"/>
        <scheme val="minor"/>
      </rPr>
      <t>Si non respecté, le plafonnement du montant total éligible est réalisé dans le tableau ci-dessous</t>
    </r>
  </si>
  <si>
    <t>CALCUL PREVISIONNEL DE L'AIDE PUBLIQUE ET SA VENTILATION PAR FINANCEUR (les calculs sont automatiques et ne peuvent pas être modifiés)
(donnée à titre informatif ne valant ni promesse d'attribution de l'aide, ni contractualisation des montants indiqués)</t>
  </si>
  <si>
    <t>Dépenses présentées</t>
  </si>
  <si>
    <t>Part du type d'action sur le total des dépenses présentées (en %)</t>
  </si>
  <si>
    <r>
      <t xml:space="preserve">Montant d'aide publique </t>
    </r>
    <r>
      <rPr>
        <b/>
        <sz val="16"/>
        <color rgb="FFC00000"/>
        <rFont val="Calibri"/>
        <family val="2"/>
      </rPr>
      <t xml:space="preserve">avant </t>
    </r>
    <r>
      <rPr>
        <b/>
        <sz val="16"/>
        <rFont val="Calibri"/>
        <family val="2"/>
      </rPr>
      <t>application des plafonds</t>
    </r>
  </si>
  <si>
    <r>
      <t xml:space="preserve">Montant d'aide publique calculée </t>
    </r>
    <r>
      <rPr>
        <b/>
        <sz val="16"/>
        <color rgb="FFC00000"/>
        <rFont val="Calibri"/>
        <family val="2"/>
      </rPr>
      <t>après</t>
    </r>
    <r>
      <rPr>
        <b/>
        <sz val="16"/>
        <rFont val="Calibri"/>
        <family val="2"/>
      </rPr>
      <t xml:space="preserve"> application des plafonds</t>
    </r>
  </si>
  <si>
    <t>Montant d'aide FEADER à solliciter</t>
  </si>
  <si>
    <t>Taux de co-financement FEADER</t>
  </si>
  <si>
    <t>Taux de co-financement de la part nationale</t>
  </si>
  <si>
    <t>Le montant du financeur public autre que FEADER/Région prend-il en charge toute la part de l'aide publique nationale ?</t>
  </si>
  <si>
    <t>Montant de la part nationale</t>
  </si>
  <si>
    <t>Montant du financeur public autre que FEADER/Région dans la part nationale</t>
  </si>
  <si>
    <t>Montant du financement Région</t>
  </si>
  <si>
    <t>Montant du top-up le cas échéant</t>
  </si>
  <si>
    <t>Montant de l'apport et du financement externe d'origine privée</t>
  </si>
  <si>
    <t>% de l'apport et du financement externe d'origine privée</t>
  </si>
  <si>
    <t>TAP réglementaire du dispositif x Dépenses présentées</t>
  </si>
  <si>
    <t>Les plafonds ci-dessus s'appliquent</t>
  </si>
  <si>
    <t>Montant d'aide calculé après application des RIF - Montant du financeur public autre que FEADER/Région</t>
  </si>
  <si>
    <t>Taux établi par la stratégie régionale dans le cadre de cette intervention</t>
  </si>
  <si>
    <t xml:space="preserve">
Taux établi par la stratégie régionale dans le cadre de cette intervention</t>
  </si>
  <si>
    <r>
      <t xml:space="preserve">Un calcul automatique est déclencher selon le montant présenté par le cofinanceur </t>
    </r>
    <r>
      <rPr>
        <b/>
        <sz val="18"/>
        <color rgb="FFFF0000"/>
        <rFont val="Calibri"/>
        <family val="2"/>
      </rPr>
      <t>(à corriger à l'aide du menu déroulant si consigne différente et se rapprocher du service instructeur le cas échéant)</t>
    </r>
  </si>
  <si>
    <r>
      <t xml:space="preserve">Saisie automatique à corriger dans le cas où le montant du financeur public autre que FEADER/Région est supérieur à la part nationale, mais que la Région participe également à la part nationale </t>
    </r>
    <r>
      <rPr>
        <sz val="16"/>
        <color rgb="FFFF0000"/>
        <rFont val="Calibri"/>
        <family val="2"/>
      </rPr>
      <t>(se rapprocher du service instructeur)</t>
    </r>
  </si>
  <si>
    <t>Montant de la part nationale - le montant du financeur public autre que FEADER/Région</t>
  </si>
  <si>
    <t xml:space="preserve">Emprunt + Auto-financement </t>
  </si>
  <si>
    <t>Total</t>
  </si>
  <si>
    <r>
      <t xml:space="preserve">VENTILATION DES MONTANTS FINANCEURS PAR PARTENAIRE ET POSTES DE DEPENSE POUR L'EMERGENCE DE NOUVEAUX GROUPEMENTS
Attention, les montants ci-dessous sont présentés </t>
    </r>
    <r>
      <rPr>
        <b/>
        <u/>
        <sz val="18"/>
        <color theme="0"/>
        <rFont val="Calibri"/>
        <family val="2"/>
        <scheme val="minor"/>
      </rPr>
      <t>à titre indicatif et</t>
    </r>
    <r>
      <rPr>
        <b/>
        <sz val="18"/>
        <color theme="0"/>
        <rFont val="Calibri"/>
        <family val="2"/>
        <scheme val="minor"/>
      </rPr>
      <t xml:space="preserve"> peuvent évoluer à l'instruction</t>
    </r>
  </si>
  <si>
    <t>Postes de dépenses</t>
  </si>
  <si>
    <t>Montant présenté</t>
  </si>
  <si>
    <t>Part des dépenses présentées du partenaire à l'échelle du partenariat</t>
  </si>
  <si>
    <r>
      <t xml:space="preserve">Montant d'aide publique calculé après application du TAP et des RIF
</t>
    </r>
    <r>
      <rPr>
        <sz val="18"/>
        <color rgb="FFFF0000"/>
        <rFont val="Calibri"/>
        <family val="2"/>
      </rPr>
      <t>(se rapprocher du service instructeur dans le cas où les règles d'aides d'Etat diffèrent en fonction des types d'action et partenaires)</t>
    </r>
  </si>
  <si>
    <t>Montant de la part nationale à solliciter</t>
  </si>
  <si>
    <t>Apport du chef de file (autofinancement et emprunt)</t>
  </si>
  <si>
    <t xml:space="preserve">TOTAL dépenses  éligibles prévisionnelles du chef de file </t>
  </si>
  <si>
    <t>Apport du partenaire 1 (autofinancement et emprunt)</t>
  </si>
  <si>
    <t xml:space="preserve">TOTAL dépenses  éligibles prévisionnelles du partenaire 1 </t>
  </si>
  <si>
    <t>Apport du partenaire 2 (autofinancement et emprunt)</t>
  </si>
  <si>
    <t xml:space="preserve">TOTAL dépenses  éligibles prévisionnelles du partenaire 2 </t>
  </si>
  <si>
    <t xml:space="preserve">TOTAL </t>
  </si>
  <si>
    <r>
      <t xml:space="preserve">Partie réservée à l'administration - Récapitulatif des dépenses de l'opération retenues à l'instruction
</t>
    </r>
    <r>
      <rPr>
        <sz val="25"/>
        <rFont val="Calibri"/>
        <family val="2"/>
      </rPr>
      <t>Saisies automatiques à corriger selon les modalités d'instruction</t>
    </r>
  </si>
  <si>
    <r>
      <rPr>
        <b/>
        <sz val="25"/>
        <color theme="1"/>
        <rFont val="Calibri"/>
        <family val="2"/>
        <scheme val="minor"/>
      </rPr>
      <t xml:space="preserve">Indication à l'attention de l'instructeur concernant cet onglet : </t>
    </r>
    <r>
      <rPr>
        <sz val="25"/>
        <color theme="1"/>
        <rFont val="Calibri"/>
        <family val="2"/>
        <scheme val="minor"/>
      </rPr>
      <t xml:space="preserve">
- Cet onglet est divisé en 2 parties : la synthèse de l'instruction et l'instruction de la demande d'aide.  
- Les tableaux de synthèses des dépenses et des ressources sont alimentés par les informations saisies dans les tableaux liés aux étapes 1 à 4
- Les calculs et contrôles bloquants sont automatisés dans les étapes 1, 2 et 4. L'instructeur peut directement modifier les cellules en cas d'erreur identifiées</t>
    </r>
  </si>
  <si>
    <t>SYNTHESE DE L'INSTRUCTION</t>
  </si>
  <si>
    <t>SYNTHÈSE DES DÉPENSES APRES INSTRUCTION</t>
  </si>
  <si>
    <t>SYNTHESE DES RESSOURCES ELIGIBLES RETENUES (cf. étapes 3 et 4)</t>
  </si>
  <si>
    <r>
      <t xml:space="preserve">Synthèse des dépenses </t>
    </r>
    <r>
      <rPr>
        <b/>
        <u/>
        <sz val="18"/>
        <color rgb="FFFF0000"/>
        <rFont val="Calibri"/>
        <family val="2"/>
        <scheme val="minor"/>
      </rPr>
      <t xml:space="preserve">éligibles </t>
    </r>
    <r>
      <rPr>
        <b/>
        <sz val="18"/>
        <color theme="1"/>
        <rFont val="Calibri"/>
        <family val="2"/>
        <scheme val="minor"/>
      </rPr>
      <t>(avant RIF)</t>
    </r>
  </si>
  <si>
    <t>Montant écarté à l'instruction dans les postes de dépenses</t>
  </si>
  <si>
    <r>
      <t xml:space="preserve">Synthèse des dépenses </t>
    </r>
    <r>
      <rPr>
        <b/>
        <u/>
        <sz val="18"/>
        <color rgb="FFFF0000"/>
        <rFont val="Calibri"/>
        <family val="2"/>
        <scheme val="minor"/>
      </rPr>
      <t>éligibles retenues</t>
    </r>
    <r>
      <rPr>
        <b/>
        <sz val="18"/>
        <color theme="1"/>
        <rFont val="Calibri"/>
        <family val="2"/>
        <scheme val="minor"/>
      </rPr>
      <t xml:space="preserve"> (après RIF)</t>
    </r>
  </si>
  <si>
    <t>Montant écarté définitif après application des RIF</t>
  </si>
  <si>
    <t>Taux d'aide publique indicatif</t>
  </si>
  <si>
    <t>Montant d'aide publique retenu</t>
  </si>
  <si>
    <t>Contrepartie FEADER retenue</t>
  </si>
  <si>
    <t>Top-Up</t>
  </si>
  <si>
    <t xml:space="preserve">Apport du porteur de projet </t>
  </si>
  <si>
    <t>Montant total</t>
  </si>
  <si>
    <t>Dépenses présentées - Dépenses éligibles</t>
  </si>
  <si>
    <t xml:space="preserve">Les plafonds sur cette intervention étant appliqués sur le montant d'aide publique et non sur les dépenses, les dépenses éligibles retenues sont celles éligibles. </t>
  </si>
  <si>
    <t>Dépenses présentées - Dépenses éligibles retenues</t>
  </si>
  <si>
    <t>Moyenne des taux d'aide publique des différents types d'actions</t>
  </si>
  <si>
    <t xml:space="preserve">Montant d'aide publique effectivement retenu </t>
  </si>
  <si>
    <t>/</t>
  </si>
  <si>
    <t xml:space="preserve">Ce montant comprend les éventuels cofinanceurs publics et le financement régional </t>
  </si>
  <si>
    <t xml:space="preserve">Dépenses éligibles retenues - les financements publics </t>
  </si>
  <si>
    <t>INSTRUCTION DE LA DEMANDE D'AIDE</t>
  </si>
  <si>
    <t>INSTRUCTION DES INFORMATIONS RENSEIGNEES PAR LE PORTEUR</t>
  </si>
  <si>
    <t>SYNTHÈSE DES DÉPENSES ELIGIBLES RETENUES</t>
  </si>
  <si>
    <t>CONTRÔLE 1 : PLAFOND POUR TOUS LES TYPES D'ACTIONS</t>
  </si>
  <si>
    <t xml:space="preserve">CONTRÔLE 2 : PLAFOND SPECIFIQUE AU TYPE D'ACTION SOUTIEN A L'EMERGENCE DE NOUVEAUX GROUPEMENTS </t>
  </si>
  <si>
    <t>Informations sur le cofinanceur public autre que FEADER/Région</t>
  </si>
  <si>
    <t>INFORMATIONS FINANCIÈRES POUR LA CRÉATION D'UN NOUVEAU GROUPEMENT</t>
  </si>
  <si>
    <t>Ventilation par type d'action</t>
  </si>
  <si>
    <t>Pour tous les projets : Plafond du montant d'aide publique dépendant de la durée du projet (160 000€ ou 260 000€)</t>
  </si>
  <si>
    <t>Pour la création de groupements : l'aide publique ne peut pas dépasser 10% de la production commercialisée cumulée</t>
  </si>
  <si>
    <t>Sur combien d'années se déroule le projet
Saisir 2 ou 3 ans</t>
  </si>
  <si>
    <r>
      <rPr>
        <b/>
        <sz val="18"/>
        <rFont val="Calibri"/>
        <family val="2"/>
      </rPr>
      <t>Montant de la production commercialisée par partenaire</t>
    </r>
    <r>
      <rPr>
        <b/>
        <i/>
        <sz val="18"/>
        <rFont val="Calibri"/>
        <family val="2"/>
      </rPr>
      <t xml:space="preserve">
</t>
    </r>
    <r>
      <rPr>
        <b/>
        <i/>
        <sz val="18"/>
        <color rgb="FFC00000"/>
        <rFont val="Calibri"/>
        <family val="2"/>
      </rPr>
      <t>Montant reporté depuis l'onglet « Synthèse bénéficiaire », modifiable à l'instruction</t>
    </r>
  </si>
  <si>
    <t>Plafond respecté ?</t>
  </si>
  <si>
    <t xml:space="preserve">Plafond respecté ? </t>
  </si>
  <si>
    <t>CALCUL AUTOMATIQUE DE LA VENTILATION DES DÉPENSES ÉLIGIBLES
L'instructeur peut corriger directement</t>
  </si>
  <si>
    <t>Dépenses instruites</t>
  </si>
  <si>
    <t>Part du type d'action sur le total des dépenses instruites avant plafonnement (en %)</t>
  </si>
  <si>
    <r>
      <t xml:space="preserve">Montant d'aide publique </t>
    </r>
    <r>
      <rPr>
        <b/>
        <sz val="16"/>
        <color rgb="FFFF0000"/>
        <rFont val="Calibri"/>
        <family val="2"/>
        <scheme val="minor"/>
      </rPr>
      <t>avant</t>
    </r>
    <r>
      <rPr>
        <b/>
        <sz val="16"/>
        <color theme="1"/>
        <rFont val="Calibri"/>
        <family val="2"/>
        <scheme val="minor"/>
      </rPr>
      <t xml:space="preserve"> application des plafonds</t>
    </r>
  </si>
  <si>
    <r>
      <t xml:space="preserve">Montant d'aide publique calculée </t>
    </r>
    <r>
      <rPr>
        <b/>
        <sz val="16"/>
        <color rgb="FFFF0000"/>
        <rFont val="Calibri"/>
        <family val="2"/>
        <scheme val="minor"/>
      </rPr>
      <t>après</t>
    </r>
    <r>
      <rPr>
        <b/>
        <sz val="16"/>
        <color theme="1"/>
        <rFont val="Calibri"/>
        <family val="2"/>
        <scheme val="minor"/>
      </rPr>
      <t xml:space="preserve"> application des plafonds</t>
    </r>
  </si>
  <si>
    <t>Le montant du financeur public autre que FEADER/Région prend-il en charge toute la part nationale?</t>
  </si>
  <si>
    <t>Montant de l'apport</t>
  </si>
  <si>
    <t>Commentaires du service instructeur</t>
  </si>
  <si>
    <t xml:space="preserve">Minimum entre le TAP x Dépenses instruites et les deux plafonds s'ils ont été atteint </t>
  </si>
  <si>
    <t>Saisie automatique en fonction des montants à corriger si consigne différente le cas échéant</t>
  </si>
  <si>
    <r>
      <t xml:space="preserve">Saisie automatique </t>
    </r>
    <r>
      <rPr>
        <b/>
        <i/>
        <sz val="16"/>
        <color rgb="FFFF0000"/>
        <rFont val="Calibri"/>
        <family val="2"/>
      </rPr>
      <t>(à corriger dans le cas où le montant du financeur public autre que FEADER/Région est supérieur à la part nationale, mais que la Région participe également à la part nationale)</t>
    </r>
    <r>
      <rPr>
        <b/>
        <i/>
        <sz val="16"/>
        <rFont val="Calibri"/>
        <family val="2"/>
      </rPr>
      <t>.</t>
    </r>
  </si>
  <si>
    <t>Emprunt + Auto-financement</t>
  </si>
  <si>
    <t xml:space="preserve">Total </t>
  </si>
  <si>
    <t>VENTILATION DES MONTANTS FINANCEURS PAR PARTENAIRE ET POSTES DE DEPENSE POUR L'EMERGENCE DE NOUVEAUX GROUPEMENTS
Les calculs sont automatiques. Veuillez corriger les montants le cas échéant</t>
  </si>
  <si>
    <t>Objectifs</t>
  </si>
  <si>
    <t xml:space="preserve">Cette annexe financière à la Décision Juridique reprend sous la forme de synthèse le plan de financement de l'instruction de la demande d'aide. C'est ici qu'il conviendra de renseigner dans la décision juridique les montants des aides. Cette feuille de calcul sera aussi le support de référence en cas d'avenant. </t>
  </si>
  <si>
    <t>Structure</t>
  </si>
  <si>
    <t>Cet onglet est composé de la façon suivante : une synthèse des dépenses et une synthèse des ressources. Le tableau "Synthèse des ressources instruites" sera à copier coller dans l'article 4 de la décision juridique.</t>
  </si>
  <si>
    <t>Règle d'utilisation pour l'utilisation dans la partie "3.Détail des dépenses instruites par poste de dépense" : Si besoin des rajouter des lignes de dépense, insérer manuellement des nouvelles lignes. Attention à bien vérifier la validité des formules en les étirant.
Règles d'utilisation pour l'impression : Ne pas prendre en compte l'en-tête ci-dessus. Uniquement les tableaux seront à imprimer et peuvent apparaître dans la convention.</t>
  </si>
  <si>
    <t>STRATEGIE REGIONALE GUADELOUPE FEADER 2023-2027</t>
  </si>
  <si>
    <t>PARTENAIRES</t>
  </si>
  <si>
    <t>GROUPEMENT EXISTANT</t>
  </si>
  <si>
    <t>Annexe financière à la Décision Juridique</t>
  </si>
  <si>
    <t xml:space="preserve">1. Synthèse des dépenses </t>
  </si>
  <si>
    <t>2. Synthèse des ressources instruites</t>
  </si>
  <si>
    <t>Dépenses éligibles retenues (après RIF)</t>
  </si>
  <si>
    <t>Montant total du projet</t>
  </si>
  <si>
    <t>Par poste de dépense</t>
  </si>
  <si>
    <t>Taux d'aide publique</t>
  </si>
  <si>
    <t>Montant d'aide publique</t>
  </si>
  <si>
    <t>dont FEADER</t>
  </si>
  <si>
    <t>TOTAL</t>
  </si>
  <si>
    <t>dont Contrepartie nationale (Région)</t>
  </si>
  <si>
    <t>dont Montant du financeur public autre que FEADER/Région 1</t>
  </si>
  <si>
    <t>dont Montant du financeur public autre que FEADER/Région 2</t>
  </si>
  <si>
    <t>dont Montant du financeur public autre que FEADER/Région 3</t>
  </si>
  <si>
    <t>dont montant du top-up le cas échéant</t>
  </si>
  <si>
    <t xml:space="preserve">Montant total apport bénéficiaire </t>
  </si>
  <si>
    <t>Par type d'action</t>
  </si>
  <si>
    <t>3. Détail des dépenses instruites par poste de dépense</t>
  </si>
  <si>
    <t xml:space="preserve">Numéro </t>
  </si>
  <si>
    <t xml:space="preserve">Partenaire qui porte la dépense </t>
  </si>
  <si>
    <t>Description de la dépense</t>
  </si>
  <si>
    <t>Taux d'affectation à l'opération</t>
  </si>
  <si>
    <t xml:space="preserve">Caractéristique supplémentaire </t>
  </si>
  <si>
    <t>Montant éligible retenu</t>
  </si>
  <si>
    <t>NC.</t>
  </si>
  <si>
    <t xml:space="preserve">Taux forfaitaires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</si>
</sst>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7" formatCode="#,##0.00\ &quot;€&quot;;\-#,##0.00\ &quot;€&quot;"/>
    <numFmt numFmtId="8" formatCode="#,##0.00\ &quot;€&quot;;[Red]\-#,##0.00\ &quot;€&quot;"/>
    <numFmt numFmtId="44" formatCode="_-* #,##0.00\ &quot;€&quot;_-;\-* #,##0.00\ &quot;€&quot;_-;_-* &quot;-&quot;??\ &quot;€&quot;_-;_-@_-"/>
    <numFmt numFmtId="43" formatCode="_-* #,##0.00\ _€_-;\-* #,##0.00\ _€_-;_-* &quot;-&quot;??\ _€_-;_-@_-"/>
    <numFmt numFmtId="164" formatCode="#,##0.00\ &quot;€&quot;_);[Red]\(#,##0.00\ &quot;€&quot;\)"/>
    <numFmt numFmtId="165" formatCode="#,##0.00\ &quot;€&quot;"/>
    <numFmt numFmtId="166" formatCode="#,##0.00&quot; &quot;[$€-40C];[Red]&quot;-&quot;#,##0.00&quot; &quot;[$€-40C]"/>
    <numFmt numFmtId="167" formatCode="&quot; &quot;#,##0.00&quot; € &quot;;&quot;-&quot;#,##0.00&quot; € &quot;;&quot;-&quot;#&quot; € &quot;;@&quot; &quot;"/>
    <numFmt numFmtId="168" formatCode="&quot; &quot;#,##0.00&quot;    &quot;;&quot;-&quot;#,##0.00&quot;    &quot;;&quot;-&quot;#&quot;    &quot;;@&quot; &quot;"/>
    <numFmt numFmtId="169" formatCode="_-* #,##0.00&quot; €&quot;_-;\-* #,##0.00&quot; €&quot;_-;_-* &quot;-&quot;??&quot; €&quot;_-;_-@_-"/>
  </numFmts>
  <fonts count="133">
    <font>
      <sz val="11"/>
      <color theme="1"/>
      <name val="Calibri"/>
      <family val="2"/>
      <scheme val="minor"/>
    </font>
    <font>
      <sz val="12"/>
      <color theme="1"/>
      <name val="Calibri"/>
      <family val="2"/>
      <scheme val="minor"/>
    </font>
    <font>
      <b/>
      <sz val="11"/>
      <color theme="1"/>
      <name val="Calibri"/>
      <family val="2"/>
      <scheme val="minor"/>
    </font>
    <font>
      <sz val="11"/>
      <color theme="1"/>
      <name val="Calibri"/>
      <family val="2"/>
      <scheme val="minor"/>
    </font>
    <font>
      <sz val="11"/>
      <name val="Calibri"/>
      <family val="2"/>
      <scheme val="minor"/>
    </font>
    <font>
      <sz val="11"/>
      <color indexed="8"/>
      <name val="Calibri"/>
      <family val="2"/>
    </font>
    <font>
      <sz val="10"/>
      <name val="Arial"/>
      <family val="2"/>
    </font>
    <font>
      <sz val="10"/>
      <name val="Mangal"/>
      <family val="2"/>
    </font>
    <font>
      <u/>
      <sz val="11"/>
      <color theme="10"/>
      <name val="Calibri"/>
      <family val="2"/>
      <scheme val="minor"/>
    </font>
    <font>
      <b/>
      <i/>
      <sz val="11"/>
      <name val="Calibri"/>
      <family val="2"/>
      <scheme val="minor"/>
    </font>
    <font>
      <b/>
      <sz val="20"/>
      <color theme="1"/>
      <name val="Calibri"/>
      <family val="2"/>
      <scheme val="minor"/>
    </font>
    <font>
      <sz val="8"/>
      <name val="Calibri"/>
      <family val="2"/>
      <scheme val="minor"/>
    </font>
    <font>
      <sz val="11"/>
      <color rgb="FF0070C0"/>
      <name val="Calibri"/>
      <family val="2"/>
      <scheme val="minor"/>
    </font>
    <font>
      <i/>
      <sz val="11"/>
      <name val="Calibri"/>
      <family val="2"/>
      <scheme val="minor"/>
    </font>
    <font>
      <b/>
      <sz val="14"/>
      <color theme="1"/>
      <name val="Calibri"/>
      <family val="2"/>
      <scheme val="minor"/>
    </font>
    <font>
      <sz val="14"/>
      <color theme="1"/>
      <name val="Calibri"/>
      <family val="2"/>
      <scheme val="minor"/>
    </font>
    <font>
      <b/>
      <sz val="16"/>
      <color rgb="FFFF0000"/>
      <name val="Calibri"/>
      <family val="2"/>
      <scheme val="minor"/>
    </font>
    <font>
      <b/>
      <sz val="16"/>
      <color theme="1" tint="0.499984740745262"/>
      <name val="Calibri"/>
      <family val="2"/>
      <scheme val="minor"/>
    </font>
    <font>
      <b/>
      <sz val="22"/>
      <color theme="1"/>
      <name val="Calibri"/>
      <family val="2"/>
      <scheme val="minor"/>
    </font>
    <font>
      <b/>
      <sz val="14"/>
      <color rgb="FFFF0000"/>
      <name val="Calibri"/>
      <family val="2"/>
      <scheme val="minor"/>
    </font>
    <font>
      <b/>
      <u/>
      <sz val="14"/>
      <color rgb="FFFF0000"/>
      <name val="Calibri"/>
      <family val="2"/>
      <scheme val="minor"/>
    </font>
    <font>
      <b/>
      <sz val="16"/>
      <color rgb="FF002060"/>
      <name val="Calibri"/>
      <family val="2"/>
      <scheme val="minor"/>
    </font>
    <font>
      <b/>
      <sz val="12"/>
      <color theme="1"/>
      <name val="Calibri"/>
      <family val="2"/>
      <scheme val="minor"/>
    </font>
    <font>
      <b/>
      <sz val="18"/>
      <color theme="1"/>
      <name val="Calibri"/>
      <family val="2"/>
      <scheme val="minor"/>
    </font>
    <font>
      <b/>
      <sz val="16"/>
      <color theme="1"/>
      <name val="Calibri"/>
      <family val="2"/>
      <scheme val="minor"/>
    </font>
    <font>
      <b/>
      <sz val="16"/>
      <name val="Calibri"/>
      <family val="2"/>
      <scheme val="minor"/>
    </font>
    <font>
      <sz val="11"/>
      <color rgb="FF000000"/>
      <name val="Calibri"/>
      <family val="2"/>
    </font>
    <font>
      <sz val="11"/>
      <color rgb="FFFFFFFF"/>
      <name val="Calibri"/>
      <family val="2"/>
    </font>
    <font>
      <i/>
      <sz val="11"/>
      <color rgb="FFFF3333"/>
      <name val="Calibri"/>
      <family val="2"/>
    </font>
    <font>
      <sz val="11"/>
      <color rgb="FFD4711A"/>
      <name val="Calibri"/>
      <family val="2"/>
    </font>
    <font>
      <sz val="10"/>
      <color rgb="FF000000"/>
      <name val="Arial"/>
      <family val="2"/>
    </font>
    <font>
      <b/>
      <sz val="11"/>
      <color rgb="FFFF3333"/>
      <name val="Calibri"/>
      <family val="2"/>
    </font>
    <font>
      <sz val="11"/>
      <color rgb="FF000000"/>
      <name val="Arial2"/>
      <family val="2"/>
    </font>
    <font>
      <sz val="11"/>
      <color rgb="FFA3238E"/>
      <name val="Calibri"/>
      <family val="2"/>
    </font>
    <font>
      <sz val="11"/>
      <color rgb="FF007826"/>
      <name val="Calibri"/>
      <family val="2"/>
    </font>
    <font>
      <b/>
      <i/>
      <sz val="16"/>
      <color rgb="FF000000"/>
      <name val="Calibri"/>
      <family val="2"/>
    </font>
    <font>
      <sz val="11"/>
      <color rgb="FFCFE7F5"/>
      <name val="Calibri"/>
      <family val="2"/>
    </font>
    <font>
      <sz val="11"/>
      <color rgb="FFFF3333"/>
      <name val="Calibri"/>
      <family val="2"/>
    </font>
    <font>
      <b/>
      <sz val="11"/>
      <color rgb="FF0084D1"/>
      <name val="Calibri"/>
      <family val="2"/>
    </font>
    <font>
      <sz val="10"/>
      <color rgb="FF000000"/>
      <name val="Arial1"/>
    </font>
    <font>
      <b/>
      <i/>
      <sz val="11"/>
      <color rgb="FF00CC00"/>
      <name val="Calibri"/>
      <family val="2"/>
    </font>
    <font>
      <sz val="11"/>
      <color rgb="FF009900"/>
      <name val="Calibri"/>
      <family val="2"/>
    </font>
    <font>
      <b/>
      <i/>
      <u/>
      <sz val="11"/>
      <color rgb="FF000000"/>
      <name val="Calibri"/>
      <family val="2"/>
    </font>
    <font>
      <sz val="11"/>
      <color rgb="FFFF00CC"/>
      <name val="Arial2"/>
      <family val="2"/>
    </font>
    <font>
      <b/>
      <sz val="11"/>
      <color rgb="FFFF3333"/>
      <name val="Arial3"/>
      <family val="2"/>
    </font>
    <font>
      <b/>
      <sz val="11"/>
      <color rgb="FFDC2300"/>
      <name val="Calibri"/>
      <family val="2"/>
    </font>
    <font>
      <b/>
      <sz val="11"/>
      <name val="Calibri"/>
      <family val="2"/>
      <scheme val="minor"/>
    </font>
    <font>
      <b/>
      <sz val="20"/>
      <name val="Calibri"/>
      <family val="2"/>
      <scheme val="minor"/>
    </font>
    <font>
      <b/>
      <sz val="18"/>
      <color rgb="FFFF0000"/>
      <name val="Calibri"/>
      <family val="2"/>
      <scheme val="minor"/>
    </font>
    <font>
      <b/>
      <sz val="16"/>
      <color rgb="FF000000"/>
      <name val="Calibri"/>
      <family val="2"/>
      <scheme val="minor"/>
    </font>
    <font>
      <b/>
      <sz val="12"/>
      <color rgb="FF000000"/>
      <name val="Calibri"/>
      <family val="2"/>
      <scheme val="minor"/>
    </font>
    <font>
      <b/>
      <i/>
      <sz val="12"/>
      <color rgb="FFFF0000"/>
      <name val="Calibri"/>
      <family val="2"/>
      <scheme val="minor"/>
    </font>
    <font>
      <b/>
      <sz val="26"/>
      <color theme="1"/>
      <name val="Calibri"/>
      <family val="2"/>
      <scheme val="minor"/>
    </font>
    <font>
      <b/>
      <sz val="22"/>
      <color rgb="FF000000"/>
      <name val="Calibri"/>
      <family val="2"/>
      <scheme val="minor"/>
    </font>
    <font>
      <sz val="14"/>
      <color rgb="FF000000"/>
      <name val="Calibri"/>
      <family val="2"/>
      <scheme val="minor"/>
    </font>
    <font>
      <sz val="16"/>
      <color theme="1"/>
      <name val="Calibri"/>
      <family val="2"/>
      <scheme val="minor"/>
    </font>
    <font>
      <i/>
      <sz val="10"/>
      <color rgb="FFFF0000"/>
      <name val="Calibri"/>
      <family val="2"/>
      <scheme val="minor"/>
    </font>
    <font>
      <i/>
      <sz val="9"/>
      <name val="Tahoma"/>
      <family val="2"/>
    </font>
    <font>
      <sz val="9"/>
      <name val="Tahoma"/>
      <family val="2"/>
    </font>
    <font>
      <sz val="14"/>
      <name val="Calibri"/>
      <family val="2"/>
      <scheme val="minor"/>
    </font>
    <font>
      <b/>
      <sz val="25"/>
      <color theme="1"/>
      <name val="Calibri"/>
      <family val="2"/>
      <scheme val="minor"/>
    </font>
    <font>
      <b/>
      <sz val="25"/>
      <name val="Calibri"/>
      <family val="2"/>
      <scheme val="minor"/>
    </font>
    <font>
      <b/>
      <sz val="25"/>
      <color theme="0"/>
      <name val="Calibri"/>
      <family val="2"/>
      <scheme val="minor"/>
    </font>
    <font>
      <b/>
      <sz val="25"/>
      <color rgb="FFFFC000"/>
      <name val="Calibri"/>
      <family val="2"/>
      <scheme val="minor"/>
    </font>
    <font>
      <b/>
      <sz val="18"/>
      <name val="Calibri"/>
      <family val="2"/>
      <scheme val="minor"/>
    </font>
    <font>
      <b/>
      <sz val="22"/>
      <color theme="0"/>
      <name val="Calibri"/>
      <family val="2"/>
      <scheme val="minor"/>
    </font>
    <font>
      <b/>
      <sz val="26"/>
      <color theme="0"/>
      <name val="Calibri"/>
      <family val="2"/>
      <scheme val="minor"/>
    </font>
    <font>
      <b/>
      <sz val="15"/>
      <color theme="0"/>
      <name val="Calibri"/>
      <family val="2"/>
      <scheme val="minor"/>
    </font>
    <font>
      <sz val="25"/>
      <color theme="0"/>
      <name val="Calibri"/>
      <family val="2"/>
      <scheme val="minor"/>
    </font>
    <font>
      <sz val="9"/>
      <color indexed="81"/>
      <name val="Tahoma"/>
      <family val="2"/>
    </font>
    <font>
      <b/>
      <sz val="25"/>
      <name val="Calibri"/>
      <family val="2"/>
    </font>
    <font>
      <sz val="25"/>
      <name val="Calibri"/>
      <family val="2"/>
    </font>
    <font>
      <sz val="16"/>
      <name val="Calibri"/>
      <family val="2"/>
      <scheme val="minor"/>
    </font>
    <font>
      <b/>
      <sz val="15"/>
      <name val="Calibri"/>
      <family val="2"/>
      <scheme val="minor"/>
    </font>
    <font>
      <i/>
      <sz val="16"/>
      <color theme="1"/>
      <name val="Calibri"/>
      <family val="2"/>
      <scheme val="minor"/>
    </font>
    <font>
      <b/>
      <sz val="18"/>
      <name val="Calibri"/>
      <family val="2"/>
    </font>
    <font>
      <b/>
      <i/>
      <sz val="18"/>
      <name val="Calibri"/>
      <family val="2"/>
    </font>
    <font>
      <b/>
      <sz val="18"/>
      <color rgb="FFFF0000"/>
      <name val="Calibri"/>
      <family val="2"/>
    </font>
    <font>
      <sz val="18"/>
      <color theme="1"/>
      <name val="Calibri"/>
      <family val="2"/>
      <scheme val="minor"/>
    </font>
    <font>
      <b/>
      <i/>
      <sz val="18"/>
      <color theme="1"/>
      <name val="Calibri"/>
      <family val="2"/>
      <scheme val="minor"/>
    </font>
    <font>
      <sz val="18"/>
      <name val="Calibri"/>
      <family val="2"/>
      <scheme val="minor"/>
    </font>
    <font>
      <b/>
      <sz val="16"/>
      <name val="Calibri"/>
      <family val="2"/>
    </font>
    <font>
      <b/>
      <i/>
      <sz val="16"/>
      <name val="Calibri"/>
      <family val="2"/>
    </font>
    <font>
      <sz val="16"/>
      <name val="Calibri"/>
      <family val="2"/>
    </font>
    <font>
      <sz val="16"/>
      <color rgb="FFFF0000"/>
      <name val="Calibri"/>
      <family val="2"/>
    </font>
    <font>
      <sz val="11"/>
      <color theme="0"/>
      <name val="Calibri"/>
      <family val="2"/>
      <scheme val="minor"/>
    </font>
    <font>
      <b/>
      <sz val="14"/>
      <color theme="0"/>
      <name val="Calibri"/>
      <family val="2"/>
      <scheme val="minor"/>
    </font>
    <font>
      <b/>
      <sz val="14"/>
      <color rgb="FFFFC000"/>
      <name val="Calibri"/>
      <family val="2"/>
      <scheme val="minor"/>
    </font>
    <font>
      <sz val="14"/>
      <color theme="0"/>
      <name val="Calibri"/>
      <family val="2"/>
      <scheme val="minor"/>
    </font>
    <font>
      <sz val="12"/>
      <name val="Calibri"/>
      <family val="2"/>
      <scheme val="minor"/>
    </font>
    <font>
      <sz val="12"/>
      <color theme="0"/>
      <name val="Calibri"/>
      <family val="2"/>
      <scheme val="minor"/>
    </font>
    <font>
      <sz val="12"/>
      <color rgb="FFFFC000"/>
      <name val="Calibri"/>
      <family val="2"/>
      <scheme val="minor"/>
    </font>
    <font>
      <sz val="11"/>
      <color rgb="FFFFC000"/>
      <name val="Calibri"/>
      <family val="2"/>
      <scheme val="minor"/>
    </font>
    <font>
      <b/>
      <sz val="11"/>
      <color rgb="FF0070C0"/>
      <name val="Calibri"/>
      <family val="2"/>
      <scheme val="minor"/>
    </font>
    <font>
      <b/>
      <sz val="11"/>
      <color rgb="FF000000"/>
      <name val="Calibri"/>
      <family val="2"/>
      <scheme val="minor"/>
    </font>
    <font>
      <i/>
      <sz val="10"/>
      <name val="Calibri"/>
      <family val="2"/>
      <scheme val="minor"/>
    </font>
    <font>
      <sz val="11"/>
      <color rgb="FFC00000"/>
      <name val="Calibri"/>
      <family val="2"/>
      <scheme val="minor"/>
    </font>
    <font>
      <i/>
      <sz val="11"/>
      <color theme="1"/>
      <name val="Calibri"/>
      <family val="2"/>
      <scheme val="minor"/>
    </font>
    <font>
      <b/>
      <sz val="24"/>
      <color theme="0"/>
      <name val="Calibri"/>
      <family val="2"/>
      <scheme val="minor"/>
    </font>
    <font>
      <b/>
      <sz val="36"/>
      <color theme="0"/>
      <name val="Calibri"/>
      <family val="2"/>
      <scheme val="minor"/>
    </font>
    <font>
      <i/>
      <sz val="18"/>
      <name val="Calibri"/>
      <family val="2"/>
    </font>
    <font>
      <i/>
      <sz val="16"/>
      <name val="Calibri"/>
      <family val="2"/>
    </font>
    <font>
      <b/>
      <sz val="14"/>
      <color rgb="FF000000"/>
      <name val="Tahoma"/>
      <family val="2"/>
    </font>
    <font>
      <sz val="11"/>
      <color rgb="FFFF0000"/>
      <name val="Calibri"/>
      <family val="2"/>
      <scheme val="minor"/>
    </font>
    <font>
      <b/>
      <i/>
      <sz val="10"/>
      <color rgb="FFFF0000"/>
      <name val="Calibri"/>
      <family val="2"/>
      <scheme val="minor"/>
    </font>
    <font>
      <b/>
      <i/>
      <sz val="18"/>
      <color rgb="FFC00000"/>
      <name val="Calibri"/>
      <family val="2"/>
    </font>
    <font>
      <b/>
      <sz val="16"/>
      <color rgb="FFC00000"/>
      <name val="Calibri"/>
      <family val="2"/>
    </font>
    <font>
      <b/>
      <i/>
      <sz val="16"/>
      <color theme="1"/>
      <name val="Calibri"/>
      <family val="2"/>
      <scheme val="minor"/>
    </font>
    <font>
      <b/>
      <i/>
      <sz val="16"/>
      <color rgb="FFFF0000"/>
      <name val="Calibri"/>
      <family val="2"/>
    </font>
    <font>
      <b/>
      <sz val="16"/>
      <color theme="0"/>
      <name val="Calibri"/>
      <family val="2"/>
      <scheme val="minor"/>
    </font>
    <font>
      <b/>
      <u/>
      <sz val="18"/>
      <color rgb="FFFF0000"/>
      <name val="Calibri"/>
      <family val="2"/>
    </font>
    <font>
      <b/>
      <sz val="18"/>
      <color rgb="FF000000"/>
      <name val="Calibri"/>
      <family val="2"/>
      <scheme val="minor"/>
    </font>
    <font>
      <sz val="11"/>
      <color theme="1"/>
      <name val="Calibri"/>
      <family val="2"/>
    </font>
    <font>
      <b/>
      <sz val="11"/>
      <name val="Calibri"/>
      <family val="2"/>
    </font>
    <font>
      <sz val="18"/>
      <name val="Calibri"/>
      <family val="2"/>
    </font>
    <font>
      <b/>
      <sz val="18"/>
      <color rgb="FF000000"/>
      <name val="Calibri"/>
      <family val="2"/>
    </font>
    <font>
      <sz val="18"/>
      <color theme="1"/>
      <name val="Calibri"/>
      <family val="2"/>
    </font>
    <font>
      <sz val="18"/>
      <color rgb="FFFF0000"/>
      <name val="Calibri"/>
      <family val="2"/>
    </font>
    <font>
      <b/>
      <u/>
      <sz val="18"/>
      <color rgb="FFFF0000"/>
      <name val="Calibri"/>
      <family val="2"/>
      <scheme val="minor"/>
    </font>
    <font>
      <sz val="25"/>
      <color theme="1"/>
      <name val="Calibri"/>
      <family val="2"/>
      <scheme val="minor"/>
    </font>
    <font>
      <b/>
      <sz val="18"/>
      <color theme="0"/>
      <name val="Calibri"/>
      <family val="2"/>
    </font>
    <font>
      <b/>
      <sz val="9"/>
      <color indexed="81"/>
      <name val="Calibri"/>
      <family val="2"/>
      <scheme val="minor"/>
    </font>
    <font>
      <sz val="9"/>
      <color indexed="81"/>
      <name val="Calibri"/>
      <family val="2"/>
      <scheme val="minor"/>
    </font>
    <font>
      <b/>
      <i/>
      <sz val="11"/>
      <color rgb="FFFF0000"/>
      <name val="Calibri"/>
      <family val="2"/>
      <scheme val="minor"/>
    </font>
    <font>
      <b/>
      <sz val="12"/>
      <color indexed="81"/>
      <name val="Calibri"/>
      <family val="2"/>
      <scheme val="minor"/>
    </font>
    <font>
      <sz val="14"/>
      <color rgb="FFFF0000"/>
      <name val="Calibri"/>
      <family val="2"/>
      <scheme val="minor"/>
    </font>
    <font>
      <b/>
      <sz val="18"/>
      <color theme="0"/>
      <name val="Calibri"/>
      <family val="2"/>
      <scheme val="minor"/>
    </font>
    <font>
      <b/>
      <u/>
      <sz val="18"/>
      <color theme="0"/>
      <name val="Calibri"/>
      <family val="2"/>
      <scheme val="minor"/>
    </font>
    <font>
      <b/>
      <sz val="18"/>
      <color rgb="FF000000"/>
      <name val="Tahoma"/>
      <family val="2"/>
    </font>
    <font>
      <sz val="18"/>
      <color rgb="FF000000"/>
      <name val="Tahoma"/>
      <family val="2"/>
    </font>
    <font>
      <b/>
      <sz val="16"/>
      <color indexed="81"/>
      <name val="Tahoma"/>
      <family val="2"/>
    </font>
    <font>
      <b/>
      <sz val="18"/>
      <color theme="1"/>
      <name val="Calibri"/>
      <family val="2"/>
    </font>
    <font>
      <i/>
      <sz val="16"/>
      <color rgb="FFFF0000"/>
      <name val="Calibri"/>
      <family val="2"/>
      <scheme val="minor"/>
    </font>
  </fonts>
  <fills count="52">
    <fill>
      <patternFill patternType="none"/>
    </fill>
    <fill>
      <patternFill patternType="gray125"/>
    </fill>
    <fill>
      <patternFill patternType="solid">
        <fgColor theme="0" tint="-0.249977111117893"/>
        <bgColor indexed="64"/>
      </patternFill>
    </fill>
    <fill>
      <patternFill patternType="solid">
        <fgColor theme="0" tint="-0.34998626667073579"/>
        <bgColor indexed="64"/>
      </patternFill>
    </fill>
    <fill>
      <patternFill patternType="solid">
        <fgColor theme="4" tint="0.79998168889431442"/>
        <bgColor indexed="64"/>
      </patternFill>
    </fill>
    <fill>
      <patternFill patternType="solid">
        <fgColor rgb="FFFF0000"/>
        <bgColor rgb="FF993300"/>
      </patternFill>
    </fill>
    <fill>
      <patternFill patternType="solid">
        <fgColor theme="0"/>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0" tint="-0.14999847407452621"/>
        <bgColor indexed="64"/>
      </patternFill>
    </fill>
    <fill>
      <patternFill patternType="solid">
        <fgColor theme="6" tint="0.39997558519241921"/>
        <bgColor indexed="64"/>
      </patternFill>
    </fill>
    <fill>
      <patternFill patternType="solid">
        <fgColor rgb="FFCCCCCC"/>
        <bgColor rgb="FFCCCCCC"/>
      </patternFill>
    </fill>
    <fill>
      <patternFill patternType="solid">
        <fgColor rgb="FFFFFFFF"/>
        <bgColor rgb="FFFFFFFF"/>
      </patternFill>
    </fill>
    <fill>
      <patternFill patternType="solid">
        <fgColor rgb="FF999999"/>
        <bgColor rgb="FF999999"/>
      </patternFill>
    </fill>
    <fill>
      <patternFill patternType="solid">
        <fgColor rgb="FFDDDDDD"/>
        <bgColor rgb="FFDDDDDD"/>
      </patternFill>
    </fill>
    <fill>
      <patternFill patternType="solid">
        <fgColor rgb="FFFFFF00"/>
        <bgColor rgb="FFFFFF00"/>
      </patternFill>
    </fill>
    <fill>
      <patternFill patternType="solid">
        <fgColor rgb="FFE6E6FF"/>
        <bgColor rgb="FFE6E6FF"/>
      </patternFill>
    </fill>
    <fill>
      <patternFill patternType="solid">
        <fgColor rgb="FFFFFFCC"/>
        <bgColor rgb="FFFFFFCC"/>
      </patternFill>
    </fill>
    <fill>
      <patternFill patternType="solid">
        <fgColor rgb="FFCFE7F5"/>
        <bgColor rgb="FFCFE7F5"/>
      </patternFill>
    </fill>
    <fill>
      <patternFill patternType="solid">
        <fgColor rgb="FFB80047"/>
        <bgColor rgb="FFB80047"/>
      </patternFill>
    </fill>
    <fill>
      <patternFill patternType="solid">
        <fgColor rgb="FFABD3B0"/>
        <bgColor rgb="FFABD3B0"/>
      </patternFill>
    </fill>
    <fill>
      <patternFill patternType="solid">
        <fgColor rgb="FFEDD9CB"/>
        <bgColor rgb="FFEDD9CB"/>
      </patternFill>
    </fill>
    <fill>
      <patternFill patternType="solid">
        <fgColor rgb="FF33CC66"/>
        <bgColor rgb="FF33CC66"/>
      </patternFill>
    </fill>
    <fill>
      <patternFill patternType="solid">
        <fgColor rgb="FF3DEB3D"/>
        <bgColor rgb="FF3DEB3D"/>
      </patternFill>
    </fill>
    <fill>
      <patternFill patternType="solid">
        <fgColor theme="9" tint="0.39997558519241921"/>
        <bgColor indexed="64"/>
      </patternFill>
    </fill>
    <fill>
      <patternFill patternType="solid">
        <fgColor theme="8" tint="0.39997558519241921"/>
        <bgColor indexed="64"/>
      </patternFill>
    </fill>
    <fill>
      <patternFill patternType="solid">
        <fgColor rgb="FFFFFF00"/>
        <bgColor rgb="FF000000"/>
      </patternFill>
    </fill>
    <fill>
      <patternFill patternType="solid">
        <fgColor theme="9" tint="0.59999389629810485"/>
        <bgColor indexed="64"/>
      </patternFill>
    </fill>
    <fill>
      <patternFill patternType="solid">
        <fgColor theme="0" tint="-0.249977111117893"/>
        <bgColor rgb="FF000000"/>
      </patternFill>
    </fill>
    <fill>
      <patternFill patternType="solid">
        <fgColor rgb="FFD9D9D9"/>
        <bgColor rgb="FF000000"/>
      </patternFill>
    </fill>
    <fill>
      <patternFill patternType="solid">
        <fgColor theme="1" tint="0.499984740745262"/>
        <bgColor indexed="64"/>
      </patternFill>
    </fill>
    <fill>
      <patternFill patternType="solid">
        <fgColor theme="3"/>
        <bgColor indexed="64"/>
      </patternFill>
    </fill>
    <fill>
      <patternFill patternType="solid">
        <fgColor theme="7"/>
        <bgColor indexed="64"/>
      </patternFill>
    </fill>
    <fill>
      <patternFill patternType="solid">
        <fgColor theme="6"/>
        <bgColor indexed="64"/>
      </patternFill>
    </fill>
    <fill>
      <patternFill patternType="solid">
        <fgColor rgb="FF227A56"/>
        <bgColor indexed="64"/>
      </patternFill>
    </fill>
    <fill>
      <patternFill patternType="solid">
        <fgColor rgb="FF5FAF7A"/>
        <bgColor indexed="64"/>
      </patternFill>
    </fill>
    <fill>
      <patternFill patternType="solid">
        <fgColor theme="6" tint="0.59999389629810485"/>
        <bgColor indexed="64"/>
      </patternFill>
    </fill>
    <fill>
      <patternFill patternType="solid">
        <fgColor theme="9"/>
        <bgColor indexed="64"/>
      </patternFill>
    </fill>
    <fill>
      <patternFill patternType="solid">
        <fgColor rgb="FFA6A6A6"/>
        <bgColor rgb="FF000000"/>
      </patternFill>
    </fill>
    <fill>
      <patternFill patternType="solid">
        <fgColor rgb="FFEBF1DE"/>
        <bgColor rgb="FF000000"/>
      </patternFill>
    </fill>
    <fill>
      <patternFill patternType="solid">
        <fgColor rgb="FFBFBFBF"/>
        <bgColor rgb="FF000000"/>
      </patternFill>
    </fill>
    <fill>
      <patternFill patternType="solid">
        <fgColor rgb="FFEBF1DE"/>
        <bgColor indexed="64"/>
      </patternFill>
    </fill>
    <fill>
      <patternFill patternType="solid">
        <fgColor rgb="FFFDE9D9"/>
        <bgColor indexed="64"/>
      </patternFill>
    </fill>
    <fill>
      <patternFill patternType="solid">
        <fgColor theme="6" tint="0.59999389629810485"/>
        <bgColor rgb="FF000000"/>
      </patternFill>
    </fill>
    <fill>
      <patternFill patternType="solid">
        <fgColor theme="0"/>
        <bgColor rgb="FF000000"/>
      </patternFill>
    </fill>
    <fill>
      <patternFill patternType="solid">
        <fgColor rgb="FFE2EFDA"/>
        <bgColor rgb="FF000000"/>
      </patternFill>
    </fill>
    <fill>
      <patternFill patternType="solid">
        <fgColor rgb="FFDDEBF7"/>
        <bgColor rgb="FF000000"/>
      </patternFill>
    </fill>
    <fill>
      <patternFill patternType="solid">
        <fgColor theme="9" tint="0.79998168889431442"/>
        <bgColor rgb="FF000000"/>
      </patternFill>
    </fill>
    <fill>
      <patternFill patternType="solid">
        <fgColor theme="9" tint="-0.249977111117893"/>
        <bgColor indexed="64"/>
      </patternFill>
    </fill>
    <fill>
      <patternFill patternType="solid">
        <fgColor theme="2"/>
        <bgColor indexed="64"/>
      </patternFill>
    </fill>
  </fills>
  <borders count="13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
      <left style="thin">
        <color indexed="64"/>
      </left>
      <right/>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thin">
        <color indexed="64"/>
      </bottom>
      <diagonal/>
    </border>
    <border>
      <left style="thin">
        <color indexed="64"/>
      </left>
      <right style="thin">
        <color indexed="64"/>
      </right>
      <top/>
      <bottom/>
      <diagonal/>
    </border>
    <border>
      <left style="medium">
        <color indexed="64"/>
      </left>
      <right style="thin">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rgb="FF000000"/>
      </left>
      <right style="thin">
        <color rgb="FF000000"/>
      </right>
      <top style="thin">
        <color rgb="FF000000"/>
      </top>
      <bottom style="thin">
        <color rgb="FF000000"/>
      </bottom>
      <diagonal/>
    </border>
    <border>
      <left style="thin">
        <color rgb="FFFFFFFF"/>
      </left>
      <right style="thin">
        <color rgb="FFFFFFFF"/>
      </right>
      <top style="thin">
        <color rgb="FFFFFFFF"/>
      </top>
      <bottom style="thin">
        <color rgb="FFFFFFFF"/>
      </bottom>
      <diagonal/>
    </border>
    <border>
      <left style="thin">
        <color rgb="FFDC2300"/>
      </left>
      <right style="thin">
        <color rgb="FFDC2300"/>
      </right>
      <top style="thin">
        <color rgb="FFDC2300"/>
      </top>
      <bottom style="thin">
        <color rgb="FFDC2300"/>
      </bottom>
      <diagonal/>
    </border>
    <border>
      <left style="thin">
        <color rgb="FFFF0000"/>
      </left>
      <right style="thin">
        <color rgb="FFFF0000"/>
      </right>
      <top style="thin">
        <color rgb="FFFF0000"/>
      </top>
      <bottom style="thin">
        <color rgb="FFFF0000"/>
      </bottom>
      <diagonal/>
    </border>
    <border>
      <left/>
      <right/>
      <top style="thin">
        <color rgb="FF000000"/>
      </top>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right/>
      <top style="thin">
        <color indexed="64"/>
      </top>
      <bottom/>
      <diagonal/>
    </border>
    <border>
      <left style="thin">
        <color theme="1"/>
      </left>
      <right style="thin">
        <color theme="1"/>
      </right>
      <top style="thin">
        <color theme="1"/>
      </top>
      <bottom style="thin">
        <color theme="1"/>
      </bottom>
      <diagonal/>
    </border>
    <border>
      <left style="thin">
        <color indexed="64"/>
      </left>
      <right/>
      <top style="thin">
        <color indexed="64"/>
      </top>
      <bottom/>
      <diagonal/>
    </border>
    <border>
      <left style="medium">
        <color indexed="64"/>
      </left>
      <right style="thin">
        <color indexed="64"/>
      </right>
      <top style="medium">
        <color indexed="64"/>
      </top>
      <bottom/>
      <diagonal/>
    </border>
    <border>
      <left style="medium">
        <color indexed="64"/>
      </left>
      <right/>
      <top style="thin">
        <color indexed="64"/>
      </top>
      <bottom style="thin">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top/>
      <bottom style="thin">
        <color indexed="64"/>
      </bottom>
      <diagonal/>
    </border>
    <border>
      <left style="thin">
        <color indexed="64"/>
      </left>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right/>
      <top style="medium">
        <color theme="1"/>
      </top>
      <bottom style="medium">
        <color theme="1"/>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style="medium">
        <color theme="1"/>
      </left>
      <right/>
      <top/>
      <bottom style="medium">
        <color theme="1"/>
      </bottom>
      <diagonal/>
    </border>
    <border>
      <left/>
      <right/>
      <top/>
      <bottom style="medium">
        <color theme="1"/>
      </bottom>
      <diagonal/>
    </border>
    <border>
      <left/>
      <right style="medium">
        <color theme="1"/>
      </right>
      <top/>
      <bottom style="medium">
        <color theme="1"/>
      </bottom>
      <diagonal/>
    </border>
    <border>
      <left style="medium">
        <color theme="1"/>
      </left>
      <right/>
      <top/>
      <bottom/>
      <diagonal/>
    </border>
    <border>
      <left/>
      <right style="medium">
        <color theme="1"/>
      </right>
      <top/>
      <bottom/>
      <diagonal/>
    </border>
    <border>
      <left style="thin">
        <color theme="1"/>
      </left>
      <right style="thin">
        <color theme="1"/>
      </right>
      <top style="thin">
        <color theme="1"/>
      </top>
      <bottom style="medium">
        <color theme="1"/>
      </bottom>
      <diagonal/>
    </border>
    <border>
      <left style="thin">
        <color theme="1"/>
      </left>
      <right style="thin">
        <color theme="1"/>
      </right>
      <top style="medium">
        <color theme="1"/>
      </top>
      <bottom style="thin">
        <color theme="1"/>
      </bottom>
      <diagonal/>
    </border>
    <border>
      <left style="medium">
        <color theme="1"/>
      </left>
      <right style="thin">
        <color theme="1"/>
      </right>
      <top style="medium">
        <color theme="1"/>
      </top>
      <bottom style="medium">
        <color theme="1"/>
      </bottom>
      <diagonal/>
    </border>
    <border>
      <left style="thin">
        <color theme="1"/>
      </left>
      <right style="medium">
        <color theme="1"/>
      </right>
      <top style="medium">
        <color theme="1"/>
      </top>
      <bottom style="medium">
        <color theme="1"/>
      </bottom>
      <diagonal/>
    </border>
    <border>
      <left/>
      <right style="thin">
        <color indexed="64"/>
      </right>
      <top/>
      <bottom/>
      <diagonal/>
    </border>
    <border>
      <left style="medium">
        <color indexed="64"/>
      </left>
      <right style="medium">
        <color indexed="64"/>
      </right>
      <top/>
      <bottom style="thin">
        <color indexed="64"/>
      </bottom>
      <diagonal/>
    </border>
    <border>
      <left style="medium">
        <color indexed="64"/>
      </left>
      <right/>
      <top style="medium">
        <color indexed="64"/>
      </top>
      <bottom style="thin">
        <color theme="1"/>
      </bottom>
      <diagonal/>
    </border>
    <border>
      <left/>
      <right style="medium">
        <color indexed="64"/>
      </right>
      <top style="medium">
        <color indexed="64"/>
      </top>
      <bottom style="thin">
        <color theme="1"/>
      </bottom>
      <diagonal/>
    </border>
    <border>
      <left style="medium">
        <color indexed="64"/>
      </left>
      <right style="thin">
        <color theme="1"/>
      </right>
      <top style="thin">
        <color theme="1"/>
      </top>
      <bottom style="thin">
        <color theme="1"/>
      </bottom>
      <diagonal/>
    </border>
    <border>
      <left style="thin">
        <color theme="1"/>
      </left>
      <right style="medium">
        <color indexed="64"/>
      </right>
      <top style="thin">
        <color theme="1"/>
      </top>
      <bottom style="thin">
        <color theme="1"/>
      </bottom>
      <diagonal/>
    </border>
    <border>
      <left style="thin">
        <color indexed="64"/>
      </left>
      <right style="medium">
        <color indexed="64"/>
      </right>
      <top style="thin">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style="thin">
        <color indexed="64"/>
      </bottom>
      <diagonal/>
    </border>
    <border>
      <left style="thin">
        <color indexed="64"/>
      </left>
      <right/>
      <top style="medium">
        <color indexed="64"/>
      </top>
      <bottom/>
      <diagonal/>
    </border>
    <border>
      <left/>
      <right style="medium">
        <color auto="1"/>
      </right>
      <top style="thin">
        <color indexed="64"/>
      </top>
      <bottom/>
      <diagonal/>
    </border>
    <border>
      <left style="medium">
        <color indexed="64"/>
      </left>
      <right/>
      <top style="thin">
        <color indexed="64"/>
      </top>
      <bottom/>
      <diagonal/>
    </border>
    <border>
      <left/>
      <right style="thin">
        <color indexed="64"/>
      </right>
      <top style="medium">
        <color indexed="64"/>
      </top>
      <bottom/>
      <diagonal/>
    </border>
    <border>
      <left style="thin">
        <color indexed="64"/>
      </left>
      <right style="thin">
        <color indexed="64"/>
      </right>
      <top style="medium">
        <color theme="1"/>
      </top>
      <bottom/>
      <diagonal/>
    </border>
    <border>
      <left style="thin">
        <color indexed="64"/>
      </left>
      <right/>
      <top style="thin">
        <color indexed="64"/>
      </top>
      <bottom style="medium">
        <color theme="1"/>
      </bottom>
      <diagonal/>
    </border>
    <border>
      <left/>
      <right/>
      <top style="thin">
        <color indexed="64"/>
      </top>
      <bottom style="medium">
        <color theme="1"/>
      </bottom>
      <diagonal/>
    </border>
    <border>
      <left/>
      <right style="thin">
        <color indexed="64"/>
      </right>
      <top style="thin">
        <color indexed="64"/>
      </top>
      <bottom style="medium">
        <color theme="1"/>
      </bottom>
      <diagonal/>
    </border>
    <border>
      <left style="thin">
        <color indexed="64"/>
      </left>
      <right/>
      <top style="medium">
        <color theme="1"/>
      </top>
      <bottom style="medium">
        <color theme="1"/>
      </bottom>
      <diagonal/>
    </border>
    <border>
      <left style="thin">
        <color theme="1"/>
      </left>
      <right style="thin">
        <color indexed="64"/>
      </right>
      <top style="medium">
        <color theme="1"/>
      </top>
      <bottom/>
      <diagonal/>
    </border>
    <border>
      <left/>
      <right style="thin">
        <color indexed="64"/>
      </right>
      <top style="medium">
        <color theme="1"/>
      </top>
      <bottom style="medium">
        <color theme="1"/>
      </bottom>
      <diagonal/>
    </border>
    <border>
      <left style="thin">
        <color theme="1"/>
      </left>
      <right style="thin">
        <color indexed="64"/>
      </right>
      <top style="medium">
        <color theme="1"/>
      </top>
      <bottom style="thin">
        <color theme="1"/>
      </bottom>
      <diagonal/>
    </border>
    <border>
      <left style="thin">
        <color theme="1"/>
      </left>
      <right style="thin">
        <color indexed="64"/>
      </right>
      <top style="thin">
        <color theme="1"/>
      </top>
      <bottom style="thin">
        <color theme="1"/>
      </bottom>
      <diagonal/>
    </border>
    <border>
      <left style="thin">
        <color indexed="64"/>
      </left>
      <right style="thin">
        <color theme="1"/>
      </right>
      <top/>
      <bottom style="thin">
        <color indexed="64"/>
      </bottom>
      <diagonal/>
    </border>
    <border>
      <left style="thin">
        <color theme="1"/>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theme="1"/>
      </right>
      <top style="medium">
        <color theme="1"/>
      </top>
      <bottom style="medium">
        <color indexed="64"/>
      </bottom>
      <diagonal/>
    </border>
    <border>
      <left style="thin">
        <color theme="1"/>
      </left>
      <right style="medium">
        <color indexed="64"/>
      </right>
      <top/>
      <bottom style="medium">
        <color indexed="64"/>
      </bottom>
      <diagonal/>
    </border>
    <border>
      <left style="medium">
        <color indexed="64"/>
      </left>
      <right/>
      <top style="medium">
        <color indexed="64"/>
      </top>
      <bottom style="medium">
        <color theme="1"/>
      </bottom>
      <diagonal/>
    </border>
    <border>
      <left/>
      <right/>
      <top style="medium">
        <color indexed="64"/>
      </top>
      <bottom style="medium">
        <color theme="1"/>
      </bottom>
      <diagonal/>
    </border>
    <border>
      <left/>
      <right style="medium">
        <color indexed="64"/>
      </right>
      <top style="medium">
        <color indexed="64"/>
      </top>
      <bottom style="medium">
        <color theme="1"/>
      </bottom>
      <diagonal/>
    </border>
    <border>
      <left style="thin">
        <color indexed="64"/>
      </left>
      <right style="medium">
        <color indexed="64"/>
      </right>
      <top style="medium">
        <color indexed="64"/>
      </top>
      <bottom style="medium">
        <color indexed="64"/>
      </bottom>
      <diagonal/>
    </border>
    <border>
      <left style="medium">
        <color rgb="FFF79646"/>
      </left>
      <right/>
      <top style="medium">
        <color rgb="FFF79646"/>
      </top>
      <bottom/>
      <diagonal/>
    </border>
    <border>
      <left/>
      <right/>
      <top style="medium">
        <color rgb="FFF79646"/>
      </top>
      <bottom/>
      <diagonal/>
    </border>
    <border>
      <left/>
      <right style="medium">
        <color rgb="FFF79646"/>
      </right>
      <top style="medium">
        <color rgb="FFF79646"/>
      </top>
      <bottom/>
      <diagonal/>
    </border>
    <border>
      <left style="medium">
        <color rgb="FFF79646"/>
      </left>
      <right/>
      <top/>
      <bottom/>
      <diagonal/>
    </border>
    <border>
      <left/>
      <right style="medium">
        <color rgb="FFF79646"/>
      </right>
      <top/>
      <bottom/>
      <diagonal/>
    </border>
    <border>
      <left style="medium">
        <color theme="1"/>
      </left>
      <right/>
      <top style="medium">
        <color theme="1"/>
      </top>
      <bottom style="medium">
        <color indexed="64"/>
      </bottom>
      <diagonal/>
    </border>
    <border>
      <left/>
      <right/>
      <top style="medium">
        <color theme="1"/>
      </top>
      <bottom style="medium">
        <color indexed="64"/>
      </bottom>
      <diagonal/>
    </border>
    <border>
      <left/>
      <right style="medium">
        <color theme="1"/>
      </right>
      <top style="medium">
        <color theme="1"/>
      </top>
      <bottom style="medium">
        <color indexed="64"/>
      </bottom>
      <diagonal/>
    </border>
    <border>
      <left style="medium">
        <color theme="1"/>
      </left>
      <right/>
      <top style="medium">
        <color theme="1"/>
      </top>
      <bottom style="thin">
        <color indexed="64"/>
      </bottom>
      <diagonal/>
    </border>
    <border>
      <left/>
      <right/>
      <top style="medium">
        <color theme="1"/>
      </top>
      <bottom style="thin">
        <color indexed="64"/>
      </bottom>
      <diagonal/>
    </border>
    <border>
      <left/>
      <right style="medium">
        <color theme="1"/>
      </right>
      <top style="medium">
        <color theme="1"/>
      </top>
      <bottom style="thin">
        <color indexed="64"/>
      </bottom>
      <diagonal/>
    </border>
    <border>
      <left style="medium">
        <color theme="1"/>
      </left>
      <right style="thin">
        <color indexed="64"/>
      </right>
      <top style="medium">
        <color indexed="64"/>
      </top>
      <bottom style="thin">
        <color indexed="64"/>
      </bottom>
      <diagonal/>
    </border>
    <border>
      <left style="thin">
        <color indexed="64"/>
      </left>
      <right style="medium">
        <color theme="1"/>
      </right>
      <top style="medium">
        <color indexed="64"/>
      </top>
      <bottom style="thin">
        <color indexed="64"/>
      </bottom>
      <diagonal/>
    </border>
    <border>
      <left style="thin">
        <color indexed="64"/>
      </left>
      <right style="medium">
        <color theme="1"/>
      </right>
      <top style="thin">
        <color indexed="64"/>
      </top>
      <bottom style="thin">
        <color indexed="64"/>
      </bottom>
      <diagonal/>
    </border>
    <border>
      <left style="thin">
        <color indexed="64"/>
      </left>
      <right style="thin">
        <color indexed="64"/>
      </right>
      <top style="thin">
        <color indexed="64"/>
      </top>
      <bottom style="medium">
        <color theme="1"/>
      </bottom>
      <diagonal/>
    </border>
    <border>
      <left style="thin">
        <color indexed="64"/>
      </left>
      <right style="medium">
        <color indexed="64"/>
      </right>
      <top style="thin">
        <color indexed="64"/>
      </top>
      <bottom style="medium">
        <color theme="1"/>
      </bottom>
      <diagonal/>
    </border>
    <border>
      <left style="medium">
        <color indexed="64"/>
      </left>
      <right style="thin">
        <color indexed="64"/>
      </right>
      <top style="thin">
        <color indexed="64"/>
      </top>
      <bottom style="medium">
        <color theme="1"/>
      </bottom>
      <diagonal/>
    </border>
    <border>
      <left style="thin">
        <color indexed="64"/>
      </left>
      <right style="medium">
        <color theme="1"/>
      </right>
      <top style="thin">
        <color indexed="64"/>
      </top>
      <bottom style="medium">
        <color theme="1"/>
      </bottom>
      <diagonal/>
    </border>
    <border>
      <left style="medium">
        <color rgb="FFF79646"/>
      </left>
      <right/>
      <top/>
      <bottom style="medium">
        <color rgb="FFF79646"/>
      </bottom>
      <diagonal/>
    </border>
    <border>
      <left/>
      <right/>
      <top/>
      <bottom style="medium">
        <color rgb="FFF79646"/>
      </bottom>
      <diagonal/>
    </border>
    <border>
      <left/>
      <right style="medium">
        <color rgb="FFF79646"/>
      </right>
      <top/>
      <bottom style="medium">
        <color rgb="FFF79646"/>
      </bottom>
      <diagonal/>
    </border>
    <border>
      <left style="medium">
        <color theme="1"/>
      </left>
      <right/>
      <top style="thin">
        <color indexed="64"/>
      </top>
      <bottom style="thin">
        <color indexed="64"/>
      </bottom>
      <diagonal/>
    </border>
    <border>
      <left style="medium">
        <color theme="1"/>
      </left>
      <right/>
      <top style="thin">
        <color indexed="64"/>
      </top>
      <bottom style="medium">
        <color theme="1"/>
      </bottom>
      <diagonal/>
    </border>
    <border>
      <left/>
      <right style="medium">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style="thin">
        <color indexed="64"/>
      </bottom>
      <diagonal/>
    </border>
  </borders>
  <cellStyleXfs count="104">
    <xf numFmtId="0" fontId="0" fillId="0" borderId="0"/>
    <xf numFmtId="9" fontId="3" fillId="0" borderId="0" applyFont="0" applyFill="0" applyBorder="0" applyAlignment="0" applyProtection="0"/>
    <xf numFmtId="0" fontId="5" fillId="0" borderId="0"/>
    <xf numFmtId="44" fontId="6" fillId="0" borderId="0" applyFill="0" applyBorder="0" applyAlignment="0" applyProtection="0"/>
    <xf numFmtId="0" fontId="6" fillId="0" borderId="0"/>
    <xf numFmtId="0" fontId="7" fillId="5" borderId="0" applyBorder="0" applyAlignment="0" applyProtection="0"/>
    <xf numFmtId="0" fontId="8" fillId="0" borderId="0" applyNumberFormat="0" applyFill="0" applyBorder="0" applyAlignment="0" applyProtection="0"/>
    <xf numFmtId="44" fontId="6" fillId="0" borderId="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26" fillId="0" borderId="0"/>
    <xf numFmtId="0" fontId="26" fillId="0" borderId="38"/>
    <xf numFmtId="0" fontId="26" fillId="13" borderId="0"/>
    <xf numFmtId="0" fontId="27" fillId="14" borderId="0"/>
    <xf numFmtId="0" fontId="26" fillId="15" borderId="0"/>
    <xf numFmtId="0" fontId="28" fillId="16" borderId="0"/>
    <xf numFmtId="0" fontId="29" fillId="13" borderId="0"/>
    <xf numFmtId="0" fontId="26" fillId="17" borderId="0"/>
    <xf numFmtId="0" fontId="26" fillId="0" borderId="38"/>
    <xf numFmtId="0" fontId="26" fillId="0" borderId="0"/>
    <xf numFmtId="0" fontId="26" fillId="0" borderId="0"/>
    <xf numFmtId="0" fontId="26" fillId="0" borderId="0"/>
    <xf numFmtId="0" fontId="26" fillId="18" borderId="38"/>
    <xf numFmtId="0" fontId="26" fillId="0" borderId="0"/>
    <xf numFmtId="0" fontId="26" fillId="19" borderId="38"/>
    <xf numFmtId="0" fontId="26" fillId="2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19" borderId="38"/>
    <xf numFmtId="167" fontId="30" fillId="0" borderId="0"/>
    <xf numFmtId="9" fontId="26" fillId="0" borderId="0"/>
    <xf numFmtId="0" fontId="31" fillId="13" borderId="0"/>
    <xf numFmtId="0" fontId="32" fillId="13" borderId="0"/>
    <xf numFmtId="0" fontId="26" fillId="0" borderId="0"/>
    <xf numFmtId="0" fontId="26" fillId="0" borderId="0"/>
    <xf numFmtId="0" fontId="26" fillId="0" borderId="0"/>
    <xf numFmtId="0" fontId="26" fillId="0" borderId="0"/>
    <xf numFmtId="0" fontId="26" fillId="18" borderId="38"/>
    <xf numFmtId="0" fontId="26" fillId="0" borderId="0"/>
    <xf numFmtId="0" fontId="26" fillId="0" borderId="0"/>
    <xf numFmtId="0" fontId="26" fillId="20" borderId="38"/>
    <xf numFmtId="0" fontId="26" fillId="0" borderId="0"/>
    <xf numFmtId="166" fontId="26" fillId="13" borderId="38">
      <protection locked="0"/>
    </xf>
    <xf numFmtId="0" fontId="33" fillId="13" borderId="0"/>
    <xf numFmtId="0" fontId="34" fillId="13" borderId="0"/>
    <xf numFmtId="0" fontId="35" fillId="0" borderId="0">
      <alignment horizontal="center"/>
    </xf>
    <xf numFmtId="0" fontId="35" fillId="0" borderId="0">
      <alignment horizontal="center" textRotation="90"/>
    </xf>
    <xf numFmtId="0" fontId="26" fillId="0" borderId="0"/>
    <xf numFmtId="0" fontId="36" fillId="0" borderId="0"/>
    <xf numFmtId="0" fontId="37" fillId="0" borderId="0"/>
    <xf numFmtId="0" fontId="27" fillId="14" borderId="39"/>
    <xf numFmtId="0" fontId="38" fillId="0" borderId="0"/>
    <xf numFmtId="168" fontId="39" fillId="0" borderId="0"/>
    <xf numFmtId="0" fontId="40" fillId="0" borderId="0"/>
    <xf numFmtId="0" fontId="27" fillId="0" borderId="39"/>
    <xf numFmtId="0" fontId="30" fillId="0" borderId="0"/>
    <xf numFmtId="0" fontId="26" fillId="0" borderId="0"/>
    <xf numFmtId="0" fontId="26" fillId="0" borderId="0"/>
    <xf numFmtId="0" fontId="41" fillId="0" borderId="0"/>
    <xf numFmtId="0" fontId="29"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9" fontId="30" fillId="0" borderId="0"/>
    <xf numFmtId="0" fontId="32" fillId="13" borderId="0"/>
    <xf numFmtId="0" fontId="37" fillId="13" borderId="0"/>
    <xf numFmtId="0" fontId="42" fillId="0" borderId="0"/>
    <xf numFmtId="166" fontId="42" fillId="0" borderId="0"/>
    <xf numFmtId="0" fontId="43" fillId="13" borderId="0"/>
    <xf numFmtId="0" fontId="44" fillId="0" borderId="0"/>
    <xf numFmtId="0" fontId="26" fillId="0" borderId="0"/>
    <xf numFmtId="0" fontId="26" fillId="21" borderId="0"/>
    <xf numFmtId="0" fontId="26" fillId="22" borderId="0"/>
    <xf numFmtId="0" fontId="26" fillId="23" borderId="0"/>
    <xf numFmtId="0" fontId="26" fillId="24" borderId="0"/>
    <xf numFmtId="0" fontId="26" fillId="25" borderId="0"/>
    <xf numFmtId="0" fontId="26" fillId="14" borderId="39"/>
    <xf numFmtId="0" fontId="26" fillId="0" borderId="0"/>
    <xf numFmtId="0" fontId="26" fillId="18" borderId="38">
      <alignment horizontal="center" vertical="center"/>
    </xf>
    <xf numFmtId="0" fontId="45" fillId="17" borderId="40"/>
    <xf numFmtId="0" fontId="45" fillId="17" borderId="41"/>
    <xf numFmtId="0" fontId="27" fillId="14" borderId="42"/>
    <xf numFmtId="0" fontId="26" fillId="0" borderId="0"/>
    <xf numFmtId="0" fontId="26" fillId="0" borderId="0"/>
    <xf numFmtId="0" fontId="26" fillId="0" borderId="0"/>
    <xf numFmtId="44" fontId="3" fillId="0" borderId="0" applyFont="0" applyFill="0" applyBorder="0" applyAlignment="0" applyProtection="0"/>
    <xf numFmtId="0" fontId="6" fillId="0" borderId="0"/>
    <xf numFmtId="169" fontId="6" fillId="0" borderId="0" applyFont="0" applyFill="0" applyBorder="0" applyAlignment="0" applyProtection="0"/>
  </cellStyleXfs>
  <cellXfs count="797">
    <xf numFmtId="0" fontId="0" fillId="0" borderId="0" xfId="0"/>
    <xf numFmtId="0" fontId="4" fillId="0" borderId="0" xfId="0" applyFont="1"/>
    <xf numFmtId="0" fontId="13" fillId="9" borderId="14" xfId="0" applyFont="1" applyFill="1" applyBorder="1" applyAlignment="1">
      <alignment horizontal="center" vertical="center" wrapText="1"/>
    </xf>
    <xf numFmtId="0" fontId="4" fillId="0" borderId="0" xfId="0" applyFont="1" applyAlignment="1">
      <alignment wrapText="1"/>
    </xf>
    <xf numFmtId="0" fontId="13" fillId="9" borderId="1" xfId="0" applyFont="1" applyFill="1" applyBorder="1" applyAlignment="1">
      <alignment horizontal="center" vertical="center" wrapText="1"/>
    </xf>
    <xf numFmtId="0" fontId="4" fillId="0" borderId="1" xfId="0" applyFont="1" applyBorder="1" applyAlignment="1" applyProtection="1">
      <alignment horizontal="center" vertical="center" wrapText="1"/>
      <protection locked="0"/>
    </xf>
    <xf numFmtId="165" fontId="4" fillId="0" borderId="1" xfId="0" applyNumberFormat="1" applyFont="1" applyBorder="1" applyAlignment="1" applyProtection="1">
      <alignment horizontal="center" vertical="center" wrapText="1"/>
      <protection locked="0"/>
    </xf>
    <xf numFmtId="0" fontId="4" fillId="4" borderId="1" xfId="0" applyFont="1" applyFill="1" applyBorder="1" applyAlignment="1">
      <alignment horizontal="center" vertical="center" wrapText="1"/>
    </xf>
    <xf numFmtId="0" fontId="4" fillId="8" borderId="16" xfId="0" applyFont="1" applyFill="1" applyBorder="1" applyAlignment="1">
      <alignment horizontal="center" vertical="center" wrapText="1"/>
    </xf>
    <xf numFmtId="0" fontId="46" fillId="9" borderId="14" xfId="0" applyFont="1" applyFill="1" applyBorder="1" applyAlignment="1">
      <alignment horizontal="center" vertical="center" wrapText="1"/>
    </xf>
    <xf numFmtId="165" fontId="4" fillId="4" borderId="1" xfId="0" applyNumberFormat="1" applyFont="1" applyFill="1" applyBorder="1" applyAlignment="1">
      <alignment horizontal="center" vertical="center" wrapText="1"/>
    </xf>
    <xf numFmtId="0" fontId="4" fillId="0" borderId="1" xfId="0" applyFont="1" applyBorder="1" applyAlignment="1" applyProtection="1">
      <alignment horizontal="center" vertical="center"/>
      <protection locked="0"/>
    </xf>
    <xf numFmtId="0" fontId="0" fillId="0" borderId="7" xfId="0" applyBorder="1" applyAlignment="1">
      <alignment vertical="center"/>
    </xf>
    <xf numFmtId="0" fontId="0" fillId="0" borderId="18" xfId="0" applyBorder="1" applyAlignment="1">
      <alignment vertical="center"/>
    </xf>
    <xf numFmtId="0" fontId="0" fillId="0" borderId="0" xfId="0" applyAlignment="1">
      <alignment vertical="center"/>
    </xf>
    <xf numFmtId="0" fontId="0" fillId="0" borderId="19" xfId="0" applyBorder="1" applyAlignment="1">
      <alignment vertical="center"/>
    </xf>
    <xf numFmtId="0" fontId="17" fillId="0" borderId="8" xfId="0" applyFont="1" applyBorder="1" applyAlignment="1">
      <alignment vertical="center"/>
    </xf>
    <xf numFmtId="0" fontId="17" fillId="0" borderId="0" xfId="0" applyFont="1" applyAlignment="1">
      <alignment vertical="center"/>
    </xf>
    <xf numFmtId="0" fontId="17" fillId="0" borderId="0" xfId="0" applyFont="1" applyAlignment="1">
      <alignment horizontal="center" vertical="center"/>
    </xf>
    <xf numFmtId="0" fontId="17" fillId="0" borderId="19" xfId="0" applyFont="1" applyBorder="1" applyAlignment="1">
      <alignment vertical="center"/>
    </xf>
    <xf numFmtId="0" fontId="46" fillId="9" borderId="25" xfId="0" applyFont="1" applyFill="1" applyBorder="1" applyAlignment="1">
      <alignment horizontal="center" vertical="center" wrapText="1"/>
    </xf>
    <xf numFmtId="0" fontId="13" fillId="9" borderId="3" xfId="0" applyFont="1" applyFill="1" applyBorder="1" applyAlignment="1">
      <alignment horizontal="center" vertical="center" wrapText="1"/>
    </xf>
    <xf numFmtId="0" fontId="4" fillId="4" borderId="3" xfId="0" applyFont="1" applyFill="1" applyBorder="1" applyAlignment="1">
      <alignment horizontal="center" vertical="center" wrapText="1"/>
    </xf>
    <xf numFmtId="0" fontId="0" fillId="0" borderId="0" xfId="0" applyAlignment="1">
      <alignment wrapText="1"/>
    </xf>
    <xf numFmtId="0" fontId="15" fillId="0" borderId="0" xfId="0" applyFont="1" applyAlignment="1">
      <alignment vertical="center"/>
    </xf>
    <xf numFmtId="0" fontId="46" fillId="9" borderId="1" xfId="0" applyFont="1" applyFill="1" applyBorder="1" applyAlignment="1">
      <alignment horizontal="center" vertical="center" wrapText="1"/>
    </xf>
    <xf numFmtId="0" fontId="8" fillId="0" borderId="0" xfId="6" quotePrefix="1" applyBorder="1" applyAlignment="1" applyProtection="1">
      <alignment vertical="center"/>
    </xf>
    <xf numFmtId="0" fontId="15" fillId="0" borderId="0" xfId="0" applyFont="1"/>
    <xf numFmtId="0" fontId="2" fillId="0" borderId="0" xfId="0" applyFont="1" applyAlignment="1">
      <alignment vertical="center" wrapText="1"/>
    </xf>
    <xf numFmtId="0" fontId="13" fillId="10" borderId="15" xfId="0" applyFont="1" applyFill="1" applyBorder="1" applyAlignment="1">
      <alignment horizontal="center" vertical="center" wrapText="1"/>
    </xf>
    <xf numFmtId="0" fontId="13" fillId="9" borderId="25" xfId="0" applyFont="1" applyFill="1" applyBorder="1" applyAlignment="1">
      <alignment horizontal="center" vertical="center" wrapText="1"/>
    </xf>
    <xf numFmtId="0" fontId="49" fillId="0" borderId="0" xfId="0" applyFont="1" applyAlignment="1">
      <alignment horizontal="left" vertical="center" wrapText="1"/>
    </xf>
    <xf numFmtId="0" fontId="50" fillId="0" borderId="0" xfId="0" applyFont="1" applyAlignment="1">
      <alignment horizontal="center" vertical="center" wrapText="1"/>
    </xf>
    <xf numFmtId="0" fontId="24" fillId="0" borderId="0" xfId="0" applyFont="1" applyAlignment="1">
      <alignment horizontal="left" vertical="center" wrapText="1"/>
    </xf>
    <xf numFmtId="0" fontId="0" fillId="0" borderId="0" xfId="0" applyAlignment="1">
      <alignment vertical="center" wrapText="1"/>
    </xf>
    <xf numFmtId="0" fontId="23" fillId="29" borderId="14" xfId="0" applyFont="1" applyFill="1" applyBorder="1" applyAlignment="1">
      <alignment horizontal="center" vertical="center" wrapText="1"/>
    </xf>
    <xf numFmtId="9" fontId="50" fillId="0" borderId="0" xfId="1" applyFont="1" applyAlignment="1">
      <alignment horizontal="center" vertical="center" wrapText="1"/>
    </xf>
    <xf numFmtId="9" fontId="0" fillId="0" borderId="0" xfId="1" applyFont="1" applyAlignment="1">
      <alignment vertical="center" wrapText="1"/>
    </xf>
    <xf numFmtId="9" fontId="0" fillId="0" borderId="0" xfId="1" applyFont="1"/>
    <xf numFmtId="0" fontId="0" fillId="6" borderId="0" xfId="0" applyFill="1" applyAlignment="1">
      <alignment vertical="center" wrapText="1"/>
    </xf>
    <xf numFmtId="0" fontId="23" fillId="6" borderId="0" xfId="0" applyFont="1" applyFill="1" applyAlignment="1">
      <alignment horizontal="center" vertical="center" wrapText="1"/>
    </xf>
    <xf numFmtId="9" fontId="23" fillId="6" borderId="0" xfId="1" applyFont="1" applyFill="1" applyBorder="1" applyAlignment="1">
      <alignment horizontal="center" vertical="center" wrapText="1"/>
    </xf>
    <xf numFmtId="0" fontId="15" fillId="6" borderId="0" xfId="0" applyFont="1" applyFill="1" applyAlignment="1">
      <alignment horizontal="center" vertical="center" wrapText="1"/>
    </xf>
    <xf numFmtId="9" fontId="0" fillId="6" borderId="0" xfId="1" applyFont="1" applyFill="1" applyBorder="1" applyAlignment="1">
      <alignment vertical="center" wrapText="1"/>
    </xf>
    <xf numFmtId="165" fontId="15" fillId="6" borderId="0" xfId="101" applyNumberFormat="1" applyFont="1" applyFill="1" applyBorder="1" applyAlignment="1">
      <alignment horizontal="center" vertical="center" wrapText="1"/>
    </xf>
    <xf numFmtId="0" fontId="15" fillId="6" borderId="0" xfId="0" applyFont="1" applyFill="1" applyAlignment="1">
      <alignment vertical="center" wrapText="1"/>
    </xf>
    <xf numFmtId="0" fontId="54" fillId="6" borderId="0" xfId="0" applyFont="1" applyFill="1" applyAlignment="1">
      <alignment horizontal="center" vertical="center" wrapText="1"/>
    </xf>
    <xf numFmtId="0" fontId="54" fillId="6" borderId="0" xfId="0" applyFont="1" applyFill="1" applyAlignment="1">
      <alignment vertical="center" wrapText="1"/>
    </xf>
    <xf numFmtId="165" fontId="54" fillId="6" borderId="0" xfId="101" applyNumberFormat="1" applyFont="1" applyFill="1" applyBorder="1" applyAlignment="1">
      <alignment horizontal="center" vertical="center" wrapText="1"/>
    </xf>
    <xf numFmtId="165" fontId="54" fillId="6" borderId="0" xfId="0" applyNumberFormat="1" applyFont="1" applyFill="1" applyAlignment="1">
      <alignment horizontal="center" vertical="center" wrapText="1"/>
    </xf>
    <xf numFmtId="165" fontId="24" fillId="6" borderId="0" xfId="101" applyNumberFormat="1" applyFont="1" applyFill="1" applyBorder="1" applyAlignment="1">
      <alignment horizontal="center" vertical="center" wrapText="1"/>
    </xf>
    <xf numFmtId="0" fontId="0" fillId="6" borderId="0" xfId="0" applyFill="1"/>
    <xf numFmtId="9" fontId="0" fillId="6" borderId="0" xfId="1" applyFont="1" applyFill="1" applyBorder="1"/>
    <xf numFmtId="9" fontId="23" fillId="29" borderId="14" xfId="1" applyFont="1" applyFill="1" applyBorder="1" applyAlignment="1">
      <alignment horizontal="center" vertical="center" wrapText="1"/>
    </xf>
    <xf numFmtId="0" fontId="55" fillId="4" borderId="1" xfId="0" applyFont="1" applyFill="1" applyBorder="1" applyAlignment="1">
      <alignment horizontal="center" vertical="center" wrapText="1"/>
    </xf>
    <xf numFmtId="9" fontId="0" fillId="0" borderId="0" xfId="1" applyFont="1" applyBorder="1"/>
    <xf numFmtId="0" fontId="25" fillId="0" borderId="0" xfId="0" applyFont="1" applyAlignment="1" applyProtection="1">
      <alignment horizontal="center" vertical="center" wrapText="1"/>
      <protection hidden="1"/>
    </xf>
    <xf numFmtId="0" fontId="13" fillId="9" borderId="29" xfId="0" applyFont="1" applyFill="1" applyBorder="1" applyAlignment="1">
      <alignment horizontal="center" vertical="center" wrapText="1"/>
    </xf>
    <xf numFmtId="0" fontId="13" fillId="0" borderId="0" xfId="0" applyFont="1" applyAlignment="1">
      <alignment wrapText="1"/>
    </xf>
    <xf numFmtId="49" fontId="46" fillId="0" borderId="1" xfId="0" applyNumberFormat="1" applyFont="1" applyBorder="1" applyAlignment="1">
      <alignment horizontal="center" vertical="center" wrapText="1"/>
    </xf>
    <xf numFmtId="165" fontId="4" fillId="8" borderId="15" xfId="0" applyNumberFormat="1" applyFont="1" applyFill="1" applyBorder="1" applyAlignment="1">
      <alignment horizontal="center" vertical="center"/>
    </xf>
    <xf numFmtId="0" fontId="59" fillId="0" borderId="0" xfId="0" applyFont="1" applyAlignment="1">
      <alignment vertical="center"/>
    </xf>
    <xf numFmtId="0" fontId="2" fillId="2" borderId="27" xfId="0" applyFont="1" applyFill="1" applyBorder="1" applyAlignment="1">
      <alignment horizontal="right" vertical="center" wrapText="1"/>
    </xf>
    <xf numFmtId="165" fontId="2" fillId="2" borderId="27" xfId="0" applyNumberFormat="1" applyFont="1" applyFill="1" applyBorder="1" applyAlignment="1">
      <alignment vertical="center" wrapText="1"/>
    </xf>
    <xf numFmtId="44" fontId="2" fillId="2" borderId="28" xfId="0" applyNumberFormat="1" applyFont="1" applyFill="1" applyBorder="1" applyAlignment="1">
      <alignment vertical="center" wrapText="1"/>
    </xf>
    <xf numFmtId="0" fontId="2" fillId="2" borderId="31" xfId="0" applyFont="1" applyFill="1" applyBorder="1" applyAlignment="1">
      <alignment horizontal="center" vertical="center" wrapText="1"/>
    </xf>
    <xf numFmtId="0" fontId="2" fillId="2" borderId="32" xfId="0" applyFont="1" applyFill="1" applyBorder="1" applyAlignment="1">
      <alignment horizontal="center" vertical="center" wrapText="1"/>
    </xf>
    <xf numFmtId="0" fontId="2" fillId="2" borderId="43" xfId="0" applyFont="1" applyFill="1" applyBorder="1" applyAlignment="1">
      <alignment horizontal="center" vertical="center" wrapText="1"/>
    </xf>
    <xf numFmtId="165" fontId="2" fillId="2" borderId="28" xfId="0" applyNumberFormat="1" applyFont="1" applyFill="1" applyBorder="1" applyAlignment="1">
      <alignment vertical="center" wrapText="1"/>
    </xf>
    <xf numFmtId="165" fontId="0" fillId="0" borderId="0" xfId="0" applyNumberFormat="1" applyAlignment="1">
      <alignment wrapText="1"/>
    </xf>
    <xf numFmtId="0" fontId="19" fillId="0" borderId="0" xfId="0" applyFont="1" applyAlignment="1">
      <alignment horizontal="center" vertical="center" wrapText="1"/>
    </xf>
    <xf numFmtId="0" fontId="19" fillId="0" borderId="7" xfId="0" applyFont="1" applyBorder="1" applyAlignment="1">
      <alignment horizontal="center" vertical="center" wrapText="1"/>
    </xf>
    <xf numFmtId="0" fontId="19" fillId="0" borderId="4" xfId="0" applyFont="1" applyBorder="1" applyAlignment="1">
      <alignment horizontal="center" vertical="center" wrapText="1"/>
    </xf>
    <xf numFmtId="0" fontId="0" fillId="6" borderId="0" xfId="0" applyFill="1" applyAlignment="1">
      <alignment vertical="center"/>
    </xf>
    <xf numFmtId="0" fontId="64" fillId="6" borderId="0" xfId="0" applyFont="1" applyFill="1" applyAlignment="1">
      <alignment vertical="center"/>
    </xf>
    <xf numFmtId="0" fontId="19" fillId="6" borderId="0" xfId="0" applyFont="1" applyFill="1" applyAlignment="1">
      <alignment horizontal="center" vertical="center" wrapText="1"/>
    </xf>
    <xf numFmtId="0" fontId="48" fillId="6" borderId="0" xfId="0" applyFont="1" applyFill="1" applyAlignment="1">
      <alignment horizontal="center" vertical="center" wrapText="1"/>
    </xf>
    <xf numFmtId="0" fontId="0" fillId="6" borderId="19" xfId="0" applyFill="1" applyBorder="1" applyAlignment="1">
      <alignment vertical="center"/>
    </xf>
    <xf numFmtId="0" fontId="22" fillId="6" borderId="0" xfId="0" applyFont="1" applyFill="1" applyAlignment="1">
      <alignment horizontal="left" vertical="top" wrapText="1"/>
    </xf>
    <xf numFmtId="0" fontId="22" fillId="6" borderId="0" xfId="0" applyFont="1" applyFill="1" applyAlignment="1">
      <alignment horizontal="left" vertical="top"/>
    </xf>
    <xf numFmtId="0" fontId="14" fillId="6" borderId="0" xfId="0" applyFont="1" applyFill="1" applyAlignment="1">
      <alignment horizontal="left" vertical="top" wrapText="1"/>
    </xf>
    <xf numFmtId="0" fontId="13" fillId="38" borderId="1" xfId="0" applyFont="1" applyFill="1" applyBorder="1" applyAlignment="1">
      <alignment horizontal="center" vertical="center" wrapText="1"/>
    </xf>
    <xf numFmtId="0" fontId="46" fillId="38" borderId="1" xfId="0" applyFont="1" applyFill="1" applyBorder="1" applyAlignment="1">
      <alignment horizontal="center" vertical="center" wrapText="1"/>
    </xf>
    <xf numFmtId="0" fontId="13" fillId="38" borderId="14" xfId="0" applyFont="1" applyFill="1" applyBorder="1" applyAlignment="1">
      <alignment horizontal="center" vertical="center" wrapText="1"/>
    </xf>
    <xf numFmtId="0" fontId="10" fillId="6" borderId="0" xfId="0" applyFont="1" applyFill="1" applyAlignment="1">
      <alignment horizontal="center" vertical="center" wrapText="1"/>
    </xf>
    <xf numFmtId="0" fontId="0" fillId="6" borderId="0" xfId="0" applyFill="1" applyAlignment="1">
      <alignment wrapText="1"/>
    </xf>
    <xf numFmtId="0" fontId="4" fillId="0" borderId="14" xfId="0" applyFont="1" applyBorder="1" applyAlignment="1" applyProtection="1">
      <alignment horizontal="center" vertical="center" wrapText="1"/>
      <protection locked="0"/>
    </xf>
    <xf numFmtId="165" fontId="4" fillId="0" borderId="14" xfId="0" applyNumberFormat="1" applyFont="1" applyBorder="1" applyAlignment="1" applyProtection="1">
      <alignment horizontal="center" vertical="center" wrapText="1"/>
      <protection locked="0"/>
    </xf>
    <xf numFmtId="0" fontId="4" fillId="4" borderId="25" xfId="0" applyFont="1" applyFill="1" applyBorder="1" applyAlignment="1">
      <alignment horizontal="center" vertical="center" wrapText="1"/>
    </xf>
    <xf numFmtId="0" fontId="4" fillId="4" borderId="14" xfId="0" applyFont="1" applyFill="1" applyBorder="1" applyAlignment="1">
      <alignment horizontal="center" vertical="center" wrapText="1"/>
    </xf>
    <xf numFmtId="165" fontId="4" fillId="4" borderId="14" xfId="0" applyNumberFormat="1" applyFont="1" applyFill="1" applyBorder="1" applyAlignment="1">
      <alignment horizontal="center" vertical="center" wrapText="1"/>
    </xf>
    <xf numFmtId="165" fontId="46" fillId="4" borderId="14" xfId="0" applyNumberFormat="1" applyFont="1" applyFill="1" applyBorder="1" applyAlignment="1">
      <alignment horizontal="center" vertical="center" wrapText="1"/>
    </xf>
    <xf numFmtId="0" fontId="13" fillId="11" borderId="27" xfId="0" applyFont="1" applyFill="1" applyBorder="1" applyAlignment="1">
      <alignment horizontal="center" vertical="center" wrapText="1"/>
    </xf>
    <xf numFmtId="0" fontId="4" fillId="11" borderId="27" xfId="0" applyFont="1" applyFill="1" applyBorder="1" applyAlignment="1">
      <alignment horizontal="center" vertical="center" wrapText="1"/>
    </xf>
    <xf numFmtId="165" fontId="13" fillId="11" borderId="27" xfId="0" applyNumberFormat="1" applyFont="1" applyFill="1" applyBorder="1" applyAlignment="1">
      <alignment horizontal="center" vertical="center" wrapText="1"/>
    </xf>
    <xf numFmtId="0" fontId="4" fillId="8" borderId="29" xfId="0" applyFont="1" applyFill="1" applyBorder="1" applyAlignment="1">
      <alignment horizontal="center" vertical="center" wrapText="1"/>
    </xf>
    <xf numFmtId="0" fontId="58" fillId="0" borderId="14" xfId="0" applyFont="1" applyBorder="1" applyAlignment="1" applyProtection="1">
      <alignment horizontal="center" vertical="center" wrapText="1"/>
      <protection locked="0"/>
    </xf>
    <xf numFmtId="0" fontId="4" fillId="0" borderId="14" xfId="0" applyFont="1" applyBorder="1" applyAlignment="1" applyProtection="1">
      <alignment horizontal="center" vertical="center"/>
      <protection locked="0"/>
    </xf>
    <xf numFmtId="49" fontId="46" fillId="0" borderId="14" xfId="0" applyNumberFormat="1" applyFont="1" applyBorder="1" applyAlignment="1">
      <alignment horizontal="center" vertical="center" wrapText="1"/>
    </xf>
    <xf numFmtId="0" fontId="46" fillId="8" borderId="14" xfId="0" applyFont="1" applyFill="1" applyBorder="1" applyAlignment="1">
      <alignment horizontal="center" vertical="center" wrapText="1"/>
    </xf>
    <xf numFmtId="165" fontId="4" fillId="8" borderId="30" xfId="0" applyNumberFormat="1" applyFont="1" applyFill="1" applyBorder="1" applyAlignment="1">
      <alignment horizontal="center" vertical="center"/>
    </xf>
    <xf numFmtId="0" fontId="13" fillId="11" borderId="26" xfId="0" applyFont="1" applyFill="1" applyBorder="1" applyAlignment="1">
      <alignment horizontal="center" vertical="center" wrapText="1"/>
    </xf>
    <xf numFmtId="0" fontId="57" fillId="11" borderId="27" xfId="0" applyFont="1" applyFill="1" applyBorder="1" applyAlignment="1" applyProtection="1">
      <alignment horizontal="center" vertical="center" wrapText="1"/>
      <protection locked="0"/>
    </xf>
    <xf numFmtId="165" fontId="13" fillId="11" borderId="48" xfId="0" applyNumberFormat="1" applyFont="1" applyFill="1" applyBorder="1" applyAlignment="1">
      <alignment horizontal="center" vertical="center" wrapText="1"/>
    </xf>
    <xf numFmtId="9" fontId="57" fillId="11" borderId="27" xfId="1" applyFont="1" applyFill="1" applyBorder="1" applyAlignment="1" applyProtection="1">
      <alignment horizontal="center" vertical="center" wrapText="1"/>
      <protection locked="0"/>
    </xf>
    <xf numFmtId="0" fontId="13" fillId="31" borderId="43" xfId="0" applyFont="1" applyFill="1" applyBorder="1" applyAlignment="1">
      <alignment horizontal="center" vertical="center" wrapText="1"/>
    </xf>
    <xf numFmtId="165" fontId="13" fillId="31" borderId="27" xfId="0" applyNumberFormat="1" applyFont="1" applyFill="1" applyBorder="1" applyAlignment="1">
      <alignment horizontal="center" vertical="center" wrapText="1"/>
    </xf>
    <xf numFmtId="165" fontId="13" fillId="31" borderId="43" xfId="0" applyNumberFormat="1" applyFont="1" applyFill="1" applyBorder="1" applyAlignment="1">
      <alignment horizontal="center" vertical="center" wrapText="1"/>
    </xf>
    <xf numFmtId="9" fontId="57" fillId="31" borderId="43" xfId="0" applyNumberFormat="1" applyFont="1" applyFill="1" applyBorder="1" applyAlignment="1" applyProtection="1">
      <alignment horizontal="center" vertical="center" wrapText="1"/>
      <protection locked="0"/>
    </xf>
    <xf numFmtId="49" fontId="9" fillId="11" borderId="27" xfId="0" applyNumberFormat="1" applyFont="1" applyFill="1" applyBorder="1" applyAlignment="1">
      <alignment horizontal="center" vertical="center" wrapText="1"/>
    </xf>
    <xf numFmtId="0" fontId="13" fillId="11" borderId="27" xfId="0" applyFont="1" applyFill="1" applyBorder="1"/>
    <xf numFmtId="0" fontId="13" fillId="11" borderId="28" xfId="0" applyFont="1" applyFill="1" applyBorder="1"/>
    <xf numFmtId="0" fontId="16" fillId="0" borderId="0" xfId="0" applyFont="1" applyAlignment="1">
      <alignment vertical="center" wrapText="1"/>
    </xf>
    <xf numFmtId="0" fontId="14" fillId="0" borderId="0" xfId="0" applyFont="1" applyAlignment="1">
      <alignment horizontal="center" vertical="center" wrapText="1"/>
    </xf>
    <xf numFmtId="0" fontId="60" fillId="0" borderId="0" xfId="0" applyFont="1" applyAlignment="1">
      <alignment vertical="center"/>
    </xf>
    <xf numFmtId="0" fontId="47" fillId="0" borderId="0" xfId="0" applyFont="1" applyAlignment="1">
      <alignment horizontal="center" vertical="center" wrapText="1"/>
    </xf>
    <xf numFmtId="0" fontId="2" fillId="0" borderId="0" xfId="0" applyFont="1" applyAlignment="1">
      <alignment horizontal="center" vertical="center"/>
    </xf>
    <xf numFmtId="7" fontId="0" fillId="0" borderId="0" xfId="0" applyNumberFormat="1" applyAlignment="1" applyProtection="1">
      <alignment horizontal="center" vertical="center"/>
      <protection hidden="1"/>
    </xf>
    <xf numFmtId="165" fontId="0" fillId="0" borderId="0" xfId="0" applyNumberFormat="1"/>
    <xf numFmtId="165" fontId="60" fillId="0" borderId="0" xfId="0" applyNumberFormat="1" applyFont="1" applyAlignment="1">
      <alignment vertical="center"/>
    </xf>
    <xf numFmtId="0" fontId="22" fillId="12" borderId="0" xfId="0" applyFont="1" applyFill="1" applyAlignment="1">
      <alignment horizontal="left" vertical="center" wrapText="1"/>
    </xf>
    <xf numFmtId="9" fontId="22" fillId="12" borderId="0" xfId="1" applyFont="1" applyFill="1" applyBorder="1" applyAlignment="1">
      <alignment horizontal="left" vertical="center" wrapText="1"/>
    </xf>
    <xf numFmtId="0" fontId="24" fillId="0" borderId="0" xfId="0" applyFont="1" applyAlignment="1">
      <alignment vertical="center" wrapText="1"/>
    </xf>
    <xf numFmtId="7" fontId="62" fillId="0" borderId="0" xfId="0" applyNumberFormat="1" applyFont="1" applyAlignment="1" applyProtection="1">
      <alignment vertical="center" wrapText="1"/>
      <protection hidden="1"/>
    </xf>
    <xf numFmtId="0" fontId="46" fillId="29" borderId="1" xfId="0" applyFont="1" applyFill="1" applyBorder="1" applyAlignment="1">
      <alignment horizontal="center" vertical="center" wrapText="1"/>
    </xf>
    <xf numFmtId="0" fontId="46" fillId="29" borderId="15" xfId="0" applyFont="1" applyFill="1" applyBorder="1" applyAlignment="1">
      <alignment horizontal="center" vertical="center" wrapText="1"/>
    </xf>
    <xf numFmtId="0" fontId="13" fillId="29" borderId="30" xfId="0" applyFont="1" applyFill="1" applyBorder="1" applyAlignment="1">
      <alignment horizontal="center" vertical="center" wrapText="1"/>
    </xf>
    <xf numFmtId="0" fontId="13" fillId="29" borderId="14" xfId="0" applyFont="1" applyFill="1" applyBorder="1" applyAlignment="1">
      <alignment horizontal="center" vertical="center" wrapText="1"/>
    </xf>
    <xf numFmtId="165" fontId="0" fillId="0" borderId="0" xfId="0" applyNumberFormat="1" applyAlignment="1" applyProtection="1">
      <alignment vertical="center"/>
      <protection hidden="1"/>
    </xf>
    <xf numFmtId="0" fontId="0" fillId="0" borderId="0" xfId="0" applyAlignment="1" applyProtection="1">
      <alignment vertical="center"/>
      <protection hidden="1"/>
    </xf>
    <xf numFmtId="9" fontId="0" fillId="0" borderId="0" xfId="1" applyFont="1" applyFill="1" applyBorder="1" applyAlignment="1" applyProtection="1">
      <alignment vertical="center"/>
      <protection hidden="1"/>
    </xf>
    <xf numFmtId="10" fontId="0" fillId="0" borderId="0" xfId="0" applyNumberFormat="1" applyAlignment="1" applyProtection="1">
      <alignment horizontal="center" vertical="center"/>
      <protection hidden="1"/>
    </xf>
    <xf numFmtId="20" fontId="24" fillId="8" borderId="1" xfId="0" applyNumberFormat="1" applyFont="1" applyFill="1" applyBorder="1" applyAlignment="1">
      <alignment vertical="center" wrapText="1"/>
    </xf>
    <xf numFmtId="20" fontId="49" fillId="0" borderId="0" xfId="0" applyNumberFormat="1" applyFont="1" applyAlignment="1">
      <alignment vertical="center" wrapText="1"/>
    </xf>
    <xf numFmtId="20" fontId="24" fillId="0" borderId="0" xfId="0" applyNumberFormat="1" applyFont="1" applyAlignment="1">
      <alignment vertical="center" wrapText="1"/>
    </xf>
    <xf numFmtId="44" fontId="24" fillId="4" borderId="72" xfId="101" applyFont="1" applyFill="1" applyBorder="1" applyAlignment="1">
      <alignment vertical="center" wrapText="1"/>
    </xf>
    <xf numFmtId="44" fontId="24" fillId="4" borderId="51" xfId="101" applyFont="1" applyFill="1" applyBorder="1" applyAlignment="1">
      <alignment vertical="center" wrapText="1"/>
    </xf>
    <xf numFmtId="0" fontId="8" fillId="0" borderId="0" xfId="6" applyAlignment="1">
      <alignment vertical="center"/>
    </xf>
    <xf numFmtId="165" fontId="24" fillId="0" borderId="0" xfId="0" applyNumberFormat="1" applyFont="1" applyAlignment="1">
      <alignment vertical="center" wrapText="1"/>
    </xf>
    <xf numFmtId="0" fontId="18" fillId="0" borderId="0" xfId="0" applyFont="1" applyAlignment="1">
      <alignment vertical="center" wrapText="1"/>
    </xf>
    <xf numFmtId="0" fontId="24" fillId="11" borderId="79" xfId="0" applyFont="1" applyFill="1" applyBorder="1" applyAlignment="1">
      <alignment vertical="center" wrapText="1"/>
    </xf>
    <xf numFmtId="0" fontId="74" fillId="11" borderId="79" xfId="0" applyFont="1" applyFill="1" applyBorder="1" applyAlignment="1">
      <alignment horizontal="right" vertical="center" wrapText="1"/>
    </xf>
    <xf numFmtId="0" fontId="25" fillId="2" borderId="73" xfId="0" applyFont="1" applyFill="1" applyBorder="1" applyAlignment="1" applyProtection="1">
      <alignment horizontal="right" vertical="center" wrapText="1"/>
      <protection hidden="1"/>
    </xf>
    <xf numFmtId="9" fontId="55" fillId="4" borderId="1" xfId="1" applyFont="1" applyFill="1" applyBorder="1" applyAlignment="1">
      <alignment horizontal="center" vertical="center" wrapText="1"/>
    </xf>
    <xf numFmtId="165" fontId="78" fillId="4" borderId="26" xfId="0" applyNumberFormat="1" applyFont="1" applyFill="1" applyBorder="1" applyAlignment="1">
      <alignment horizontal="center" vertical="center" wrapText="1"/>
    </xf>
    <xf numFmtId="0" fontId="23" fillId="0" borderId="0" xfId="0" applyFont="1" applyAlignment="1">
      <alignment horizontal="center" vertical="center" wrapText="1"/>
    </xf>
    <xf numFmtId="0" fontId="46" fillId="0" borderId="0" xfId="0" applyFont="1" applyAlignment="1">
      <alignment horizontal="center" vertical="center" wrapText="1"/>
    </xf>
    <xf numFmtId="0" fontId="4" fillId="0" borderId="0" xfId="0" applyFont="1" applyAlignment="1">
      <alignment horizontal="center" vertical="center" wrapText="1"/>
    </xf>
    <xf numFmtId="7" fontId="87" fillId="0" borderId="0" xfId="0" applyNumberFormat="1" applyFont="1" applyAlignment="1" applyProtection="1">
      <alignment vertical="center" wrapText="1"/>
      <protection hidden="1"/>
    </xf>
    <xf numFmtId="7" fontId="86" fillId="0" borderId="0" xfId="0" applyNumberFormat="1" applyFont="1" applyAlignment="1" applyProtection="1">
      <alignment vertical="center" wrapText="1"/>
      <protection hidden="1"/>
    </xf>
    <xf numFmtId="0" fontId="12" fillId="0" borderId="0" xfId="0" applyFont="1" applyAlignment="1">
      <alignment vertical="center" wrapText="1"/>
    </xf>
    <xf numFmtId="0" fontId="4" fillId="8" borderId="47" xfId="0" applyFont="1" applyFill="1" applyBorder="1" applyAlignment="1">
      <alignment horizontal="center" vertical="center" wrapText="1"/>
    </xf>
    <xf numFmtId="0" fontId="4" fillId="8" borderId="14" xfId="0" applyFont="1" applyFill="1" applyBorder="1" applyAlignment="1">
      <alignment horizontal="center" vertical="center" wrapText="1"/>
    </xf>
    <xf numFmtId="0" fontId="4" fillId="8" borderId="30" xfId="0" applyFont="1" applyFill="1" applyBorder="1" applyAlignment="1">
      <alignment horizontal="center" vertical="center" wrapText="1"/>
    </xf>
    <xf numFmtId="0" fontId="46" fillId="6" borderId="0" xfId="0" applyFont="1" applyFill="1" applyAlignment="1">
      <alignment horizontal="center" vertical="center" wrapText="1"/>
    </xf>
    <xf numFmtId="0" fontId="12" fillId="6" borderId="0" xfId="0" applyFont="1" applyFill="1" applyAlignment="1">
      <alignment vertical="center" wrapText="1"/>
    </xf>
    <xf numFmtId="0" fontId="24" fillId="3" borderId="20" xfId="0" applyFont="1" applyFill="1" applyBorder="1" applyAlignment="1">
      <alignment horizontal="center" vertical="center" wrapText="1"/>
    </xf>
    <xf numFmtId="165" fontId="78" fillId="0" borderId="0" xfId="0" applyNumberFormat="1" applyFont="1" applyAlignment="1" applyProtection="1">
      <alignment vertical="center"/>
      <protection locked="0"/>
    </xf>
    <xf numFmtId="0" fontId="78" fillId="0" borderId="0" xfId="0" applyFont="1" applyAlignment="1" applyProtection="1">
      <alignment vertical="center"/>
      <protection locked="0"/>
    </xf>
    <xf numFmtId="0" fontId="23" fillId="0" borderId="0" xfId="0" applyFont="1" applyAlignment="1" applyProtection="1">
      <alignment vertical="center"/>
      <protection locked="0"/>
    </xf>
    <xf numFmtId="9" fontId="24" fillId="4" borderId="80" xfId="1" applyFont="1" applyFill="1" applyBorder="1" applyAlignment="1">
      <alignment vertical="center" wrapText="1"/>
    </xf>
    <xf numFmtId="165" fontId="24" fillId="4" borderId="80" xfId="0" applyNumberFormat="1" applyFont="1" applyFill="1" applyBorder="1" applyAlignment="1">
      <alignment vertical="center" wrapText="1"/>
    </xf>
    <xf numFmtId="165" fontId="74" fillId="4" borderId="80" xfId="0" applyNumberFormat="1" applyFont="1" applyFill="1" applyBorder="1" applyAlignment="1">
      <alignment vertical="center" wrapText="1"/>
    </xf>
    <xf numFmtId="165" fontId="24" fillId="2" borderId="74" xfId="0" applyNumberFormat="1" applyFont="1" applyFill="1" applyBorder="1" applyAlignment="1">
      <alignment vertical="center" wrapText="1"/>
    </xf>
    <xf numFmtId="0" fontId="2" fillId="2" borderId="32" xfId="0" applyFont="1" applyFill="1" applyBorder="1" applyAlignment="1">
      <alignment horizontal="right" vertical="center" wrapText="1"/>
    </xf>
    <xf numFmtId="0" fontId="46" fillId="10" borderId="2" xfId="0" applyFont="1" applyFill="1" applyBorder="1" applyAlignment="1">
      <alignment horizontal="center" vertical="center" wrapText="1"/>
    </xf>
    <xf numFmtId="49" fontId="13" fillId="11" borderId="27" xfId="102" applyNumberFormat="1" applyFont="1" applyFill="1" applyBorder="1" applyAlignment="1">
      <alignment horizontal="center" vertical="center" wrapText="1"/>
    </xf>
    <xf numFmtId="0" fontId="13" fillId="10" borderId="5" xfId="0" applyFont="1" applyFill="1" applyBorder="1" applyAlignment="1">
      <alignment horizontal="center" vertical="center" wrapText="1"/>
    </xf>
    <xf numFmtId="0" fontId="4" fillId="6" borderId="1" xfId="0" applyFont="1" applyFill="1" applyBorder="1" applyAlignment="1" applyProtection="1">
      <alignment horizontal="center" vertical="center" wrapText="1"/>
      <protection locked="0"/>
    </xf>
    <xf numFmtId="0" fontId="46" fillId="41" borderId="5" xfId="0" applyFont="1" applyFill="1" applyBorder="1" applyAlignment="1">
      <alignment horizontal="center" vertical="center" wrapText="1"/>
    </xf>
    <xf numFmtId="0" fontId="4" fillId="8" borderId="1" xfId="0" applyFont="1" applyFill="1" applyBorder="1" applyAlignment="1">
      <alignment horizontal="center" vertical="center" wrapText="1"/>
    </xf>
    <xf numFmtId="165" fontId="0" fillId="2" borderId="9" xfId="0" applyNumberFormat="1" applyFill="1" applyBorder="1"/>
    <xf numFmtId="0" fontId="0" fillId="2" borderId="9" xfId="0" applyFill="1" applyBorder="1"/>
    <xf numFmtId="164" fontId="94" fillId="42" borderId="14" xfId="0" applyNumberFormat="1" applyFont="1" applyFill="1" applyBorder="1" applyAlignment="1">
      <alignment horizontal="center" vertical="center"/>
    </xf>
    <xf numFmtId="0" fontId="2" fillId="2" borderId="9" xfId="0" applyFont="1" applyFill="1" applyBorder="1" applyAlignment="1">
      <alignment horizontal="center"/>
    </xf>
    <xf numFmtId="165" fontId="2" fillId="2" borderId="9" xfId="0" applyNumberFormat="1" applyFont="1" applyFill="1" applyBorder="1" applyAlignment="1">
      <alignment horizontal="center"/>
    </xf>
    <xf numFmtId="165" fontId="0" fillId="2" borderId="3" xfId="0" applyNumberFormat="1" applyFill="1" applyBorder="1"/>
    <xf numFmtId="0" fontId="13" fillId="29" borderId="3" xfId="0" applyFont="1" applyFill="1" applyBorder="1" applyAlignment="1">
      <alignment horizontal="center" vertical="center" wrapText="1"/>
    </xf>
    <xf numFmtId="0" fontId="62" fillId="6" borderId="0" xfId="0" applyFont="1" applyFill="1" applyAlignment="1">
      <alignment vertical="center" wrapText="1"/>
    </xf>
    <xf numFmtId="0" fontId="13" fillId="43" borderId="14" xfId="0" applyFont="1" applyFill="1" applyBorder="1" applyAlignment="1">
      <alignment horizontal="center" vertical="center" wrapText="1"/>
    </xf>
    <xf numFmtId="0" fontId="46" fillId="44" borderId="25" xfId="0" applyFont="1" applyFill="1" applyBorder="1" applyAlignment="1">
      <alignment horizontal="center" vertical="center" wrapText="1"/>
    </xf>
    <xf numFmtId="0" fontId="4" fillId="6" borderId="14" xfId="0" applyFont="1" applyFill="1" applyBorder="1" applyAlignment="1">
      <alignment horizontal="center" vertical="center" wrapText="1"/>
    </xf>
    <xf numFmtId="0" fontId="46" fillId="43" borderId="2" xfId="0" applyFont="1" applyFill="1" applyBorder="1" applyAlignment="1">
      <alignment horizontal="center" vertical="center" wrapText="1"/>
    </xf>
    <xf numFmtId="0" fontId="46" fillId="43" borderId="1" xfId="0" applyFont="1" applyFill="1" applyBorder="1" applyAlignment="1">
      <alignment horizontal="center" vertical="center" wrapText="1"/>
    </xf>
    <xf numFmtId="0" fontId="13" fillId="43" borderId="2" xfId="0" applyFont="1" applyFill="1" applyBorder="1" applyAlignment="1">
      <alignment horizontal="center" vertical="center" wrapText="1"/>
    </xf>
    <xf numFmtId="0" fontId="46" fillId="38" borderId="14" xfId="0" applyFont="1" applyFill="1" applyBorder="1" applyAlignment="1">
      <alignment horizontal="center" vertical="center" wrapText="1"/>
    </xf>
    <xf numFmtId="0" fontId="46" fillId="45" borderId="14" xfId="0" applyFont="1" applyFill="1" applyBorder="1" applyAlignment="1">
      <alignment horizontal="center" vertical="center" wrapText="1"/>
    </xf>
    <xf numFmtId="0" fontId="13" fillId="45" borderId="1" xfId="0" applyFont="1" applyFill="1" applyBorder="1" applyAlignment="1">
      <alignment horizontal="center" vertical="center" wrapText="1"/>
    </xf>
    <xf numFmtId="0" fontId="95" fillId="38" borderId="1" xfId="102" applyFont="1" applyFill="1" applyBorder="1" applyAlignment="1">
      <alignment horizontal="center" vertical="center" wrapText="1"/>
    </xf>
    <xf numFmtId="165" fontId="4" fillId="11" borderId="27" xfId="101" applyNumberFormat="1" applyFont="1" applyFill="1" applyBorder="1" applyAlignment="1" applyProtection="1">
      <alignment horizontal="center" vertical="center" wrapText="1"/>
    </xf>
    <xf numFmtId="165" fontId="15" fillId="0" borderId="0" xfId="0" applyNumberFormat="1" applyFont="1"/>
    <xf numFmtId="0" fontId="15" fillId="6" borderId="0" xfId="0" applyFont="1" applyFill="1"/>
    <xf numFmtId="165" fontId="23" fillId="6" borderId="0" xfId="0" applyNumberFormat="1" applyFont="1" applyFill="1" applyAlignment="1">
      <alignment vertical="center"/>
    </xf>
    <xf numFmtId="0" fontId="78" fillId="6" borderId="0" xfId="0" applyFont="1" applyFill="1" applyAlignment="1">
      <alignment vertical="center"/>
    </xf>
    <xf numFmtId="0" fontId="75" fillId="10" borderId="1" xfId="0" applyFont="1" applyFill="1" applyBorder="1" applyAlignment="1">
      <alignment horizontal="center" vertical="center" wrapText="1"/>
    </xf>
    <xf numFmtId="0" fontId="23" fillId="8" borderId="1" xfId="0" applyFont="1" applyFill="1" applyBorder="1" applyAlignment="1">
      <alignment vertical="center" wrapText="1"/>
    </xf>
    <xf numFmtId="0" fontId="79" fillId="8" borderId="1" xfId="0" applyFont="1" applyFill="1" applyBorder="1" applyAlignment="1">
      <alignment vertical="center" wrapText="1"/>
    </xf>
    <xf numFmtId="0" fontId="46" fillId="29" borderId="25" xfId="0" applyFont="1" applyFill="1" applyBorder="1" applyAlignment="1">
      <alignment horizontal="center" vertical="center" wrapText="1"/>
    </xf>
    <xf numFmtId="20" fontId="65" fillId="6" borderId="0" xfId="0" applyNumberFormat="1" applyFont="1" applyFill="1" applyAlignment="1">
      <alignment vertical="center" wrapText="1"/>
    </xf>
    <xf numFmtId="7" fontId="62" fillId="6" borderId="0" xfId="0" applyNumberFormat="1" applyFont="1" applyFill="1" applyAlignment="1" applyProtection="1">
      <alignment vertical="center" wrapText="1"/>
      <protection hidden="1"/>
    </xf>
    <xf numFmtId="0" fontId="81" fillId="10" borderId="1" xfId="0" applyFont="1" applyFill="1" applyBorder="1" applyAlignment="1">
      <alignment horizontal="center" vertical="center" wrapText="1"/>
    </xf>
    <xf numFmtId="0" fontId="82" fillId="10" borderId="1" xfId="0" applyFont="1" applyFill="1" applyBorder="1" applyAlignment="1">
      <alignment horizontal="center" vertical="center" wrapText="1"/>
    </xf>
    <xf numFmtId="165" fontId="55" fillId="4" borderId="1" xfId="1" applyNumberFormat="1" applyFont="1" applyFill="1" applyBorder="1" applyAlignment="1" applyProtection="1">
      <alignment horizontal="center" vertical="center"/>
    </xf>
    <xf numFmtId="165" fontId="55" fillId="4" borderId="1" xfId="0" applyNumberFormat="1" applyFont="1" applyFill="1" applyBorder="1" applyAlignment="1" applyProtection="1">
      <alignment horizontal="center" vertical="center"/>
      <protection hidden="1"/>
    </xf>
    <xf numFmtId="0" fontId="65" fillId="6" borderId="0" xfId="0" applyFont="1" applyFill="1" applyAlignment="1" applyProtection="1">
      <alignment vertical="center" wrapText="1"/>
      <protection hidden="1"/>
    </xf>
    <xf numFmtId="0" fontId="24" fillId="6" borderId="0" xfId="0" applyFont="1" applyFill="1" applyAlignment="1">
      <alignment horizontal="center" vertical="center" wrapText="1"/>
    </xf>
    <xf numFmtId="165" fontId="0" fillId="6" borderId="0" xfId="0" applyNumberFormat="1" applyFill="1"/>
    <xf numFmtId="165" fontId="103" fillId="6" borderId="0" xfId="1" applyNumberFormat="1" applyFont="1" applyFill="1" applyBorder="1" applyAlignment="1" applyProtection="1">
      <alignment horizontal="right" vertical="center"/>
      <protection hidden="1"/>
    </xf>
    <xf numFmtId="10" fontId="55" fillId="4" borderId="1" xfId="0" applyNumberFormat="1" applyFont="1" applyFill="1" applyBorder="1" applyAlignment="1" applyProtection="1">
      <alignment horizontal="center" vertical="center"/>
      <protection hidden="1"/>
    </xf>
    <xf numFmtId="20" fontId="99" fillId="6" borderId="0" xfId="0" applyNumberFormat="1" applyFont="1" applyFill="1" applyAlignment="1">
      <alignment vertical="center" wrapText="1"/>
    </xf>
    <xf numFmtId="0" fontId="72" fillId="4" borderId="1" xfId="0" applyFont="1" applyFill="1" applyBorder="1" applyAlignment="1" applyProtection="1">
      <alignment horizontal="center" vertical="center"/>
      <protection hidden="1"/>
    </xf>
    <xf numFmtId="0" fontId="72" fillId="35" borderId="53" xfId="0" applyFont="1" applyFill="1" applyBorder="1" applyAlignment="1">
      <alignment horizontal="center" vertical="center" wrapText="1"/>
    </xf>
    <xf numFmtId="0" fontId="72" fillId="35" borderId="84" xfId="0" applyFont="1" applyFill="1" applyBorder="1" applyAlignment="1">
      <alignment horizontal="center" vertical="center" wrapText="1"/>
    </xf>
    <xf numFmtId="0" fontId="72" fillId="35" borderId="61" xfId="0" applyFont="1" applyFill="1" applyBorder="1" applyAlignment="1">
      <alignment horizontal="center" vertical="center" wrapText="1"/>
    </xf>
    <xf numFmtId="165" fontId="15" fillId="6" borderId="0" xfId="0" applyNumberFormat="1" applyFont="1" applyFill="1"/>
    <xf numFmtId="0" fontId="85" fillId="0" borderId="0" xfId="0" applyFont="1" applyAlignment="1">
      <alignment vertical="center" wrapText="1"/>
    </xf>
    <xf numFmtId="0" fontId="1" fillId="8" borderId="1" xfId="0" applyFont="1" applyFill="1" applyBorder="1" applyAlignment="1">
      <alignment horizontal="center" vertical="center" wrapText="1"/>
    </xf>
    <xf numFmtId="0" fontId="1" fillId="8" borderId="1" xfId="0" applyFont="1" applyFill="1" applyBorder="1" applyAlignment="1">
      <alignment wrapText="1"/>
    </xf>
    <xf numFmtId="49" fontId="4" fillId="11" borderId="27" xfId="0" applyNumberFormat="1" applyFont="1" applyFill="1" applyBorder="1" applyAlignment="1" applyProtection="1">
      <alignment horizontal="center" vertical="center" wrapText="1"/>
      <protection locked="0"/>
    </xf>
    <xf numFmtId="0" fontId="0" fillId="4" borderId="14" xfId="0" applyFill="1" applyBorder="1" applyAlignment="1">
      <alignment horizontal="left" vertical="center" wrapText="1"/>
    </xf>
    <xf numFmtId="165" fontId="2" fillId="4" borderId="14" xfId="0" applyNumberFormat="1" applyFont="1" applyFill="1" applyBorder="1" applyAlignment="1">
      <alignment horizontal="center" vertical="center" wrapText="1"/>
    </xf>
    <xf numFmtId="165" fontId="46" fillId="4" borderId="14" xfId="0" applyNumberFormat="1" applyFont="1" applyFill="1" applyBorder="1" applyAlignment="1" applyProtection="1">
      <alignment horizontal="center" vertical="center" wrapText="1"/>
      <protection locked="0"/>
    </xf>
    <xf numFmtId="165" fontId="4" fillId="4" borderId="14" xfId="0" applyNumberFormat="1" applyFont="1" applyFill="1" applyBorder="1" applyAlignment="1" applyProtection="1">
      <alignment horizontal="center" vertical="center" wrapText="1"/>
      <protection locked="0"/>
    </xf>
    <xf numFmtId="0" fontId="2" fillId="8" borderId="14" xfId="0" applyFont="1" applyFill="1" applyBorder="1" applyAlignment="1">
      <alignment horizontal="center" vertical="center" wrapText="1"/>
    </xf>
    <xf numFmtId="165" fontId="0" fillId="4" borderId="14" xfId="0" applyNumberFormat="1" applyFill="1" applyBorder="1" applyAlignment="1">
      <alignment vertical="center"/>
    </xf>
    <xf numFmtId="0" fontId="0" fillId="11" borderId="27" xfId="0" applyFill="1" applyBorder="1" applyAlignment="1">
      <alignment horizontal="left" vertical="center" wrapText="1"/>
    </xf>
    <xf numFmtId="165" fontId="0" fillId="11" borderId="27" xfId="0" applyNumberFormat="1" applyFill="1" applyBorder="1" applyAlignment="1">
      <alignment horizontal="center" vertical="center" wrapText="1"/>
    </xf>
    <xf numFmtId="0" fontId="0" fillId="11" borderId="27" xfId="0" applyFill="1" applyBorder="1" applyAlignment="1">
      <alignment horizontal="center" vertical="center" wrapText="1"/>
    </xf>
    <xf numFmtId="0" fontId="97" fillId="11" borderId="27" xfId="0" applyFont="1" applyFill="1" applyBorder="1" applyAlignment="1">
      <alignment vertical="center" wrapText="1"/>
    </xf>
    <xf numFmtId="165" fontId="0" fillId="11" borderId="27" xfId="0" applyNumberFormat="1" applyFill="1" applyBorder="1" applyAlignment="1">
      <alignment vertical="center"/>
    </xf>
    <xf numFmtId="0" fontId="4" fillId="4" borderId="27" xfId="0" applyFont="1" applyFill="1" applyBorder="1" applyAlignment="1">
      <alignment horizontal="center" vertical="center" wrapText="1"/>
    </xf>
    <xf numFmtId="7" fontId="90" fillId="35" borderId="27" xfId="0" applyNumberFormat="1" applyFont="1" applyFill="1" applyBorder="1" applyAlignment="1" applyProtection="1">
      <alignment horizontal="center" vertical="center" wrapText="1"/>
      <protection hidden="1"/>
    </xf>
    <xf numFmtId="7" fontId="85" fillId="35" borderId="27" xfId="0" applyNumberFormat="1" applyFont="1" applyFill="1" applyBorder="1" applyAlignment="1" applyProtection="1">
      <alignment horizontal="center" vertical="center" wrapText="1"/>
      <protection hidden="1"/>
    </xf>
    <xf numFmtId="7" fontId="4" fillId="35" borderId="27" xfId="0" applyNumberFormat="1" applyFont="1" applyFill="1" applyBorder="1" applyAlignment="1" applyProtection="1">
      <alignment horizontal="center" vertical="center" wrapText="1"/>
      <protection hidden="1"/>
    </xf>
    <xf numFmtId="0" fontId="93" fillId="11" borderId="1" xfId="0" applyFont="1" applyFill="1" applyBorder="1" applyAlignment="1">
      <alignment horizontal="center" vertical="center" wrapText="1"/>
    </xf>
    <xf numFmtId="165" fontId="78" fillId="6" borderId="0" xfId="0" applyNumberFormat="1" applyFont="1" applyFill="1" applyAlignment="1">
      <alignment horizontal="center" vertical="center" wrapText="1"/>
    </xf>
    <xf numFmtId="165" fontId="78" fillId="6" borderId="0" xfId="1" applyNumberFormat="1" applyFont="1" applyFill="1" applyBorder="1" applyAlignment="1">
      <alignment horizontal="center" vertical="center"/>
    </xf>
    <xf numFmtId="20" fontId="23" fillId="6" borderId="0" xfId="0" applyNumberFormat="1" applyFont="1" applyFill="1" applyAlignment="1">
      <alignment vertical="center" wrapText="1"/>
    </xf>
    <xf numFmtId="0" fontId="4" fillId="6" borderId="44" xfId="102" applyFont="1" applyFill="1" applyBorder="1" applyAlignment="1" applyProtection="1">
      <alignment horizontal="center" vertical="center" wrapText="1"/>
      <protection locked="0"/>
    </xf>
    <xf numFmtId="0" fontId="4" fillId="6" borderId="1" xfId="102" applyFont="1" applyFill="1" applyBorder="1" applyAlignment="1" applyProtection="1">
      <alignment horizontal="center" vertical="center" wrapText="1"/>
      <protection locked="0"/>
    </xf>
    <xf numFmtId="0" fontId="46" fillId="38" borderId="87" xfId="102" applyFont="1" applyFill="1" applyBorder="1" applyAlignment="1">
      <alignment horizontal="center" vertical="center" wrapText="1"/>
    </xf>
    <xf numFmtId="0" fontId="95" fillId="38" borderId="3" xfId="102" applyFont="1" applyFill="1" applyBorder="1" applyAlignment="1">
      <alignment horizontal="center" vertical="center" wrapText="1"/>
    </xf>
    <xf numFmtId="49" fontId="13" fillId="11" borderId="50" xfId="102" applyNumberFormat="1" applyFont="1" applyFill="1" applyBorder="1" applyAlignment="1">
      <alignment horizontal="center" vertical="center" wrapText="1"/>
    </xf>
    <xf numFmtId="0" fontId="4" fillId="6" borderId="14" xfId="102" applyFont="1" applyFill="1" applyBorder="1" applyAlignment="1" applyProtection="1">
      <alignment horizontal="center" vertical="center" wrapText="1"/>
      <protection locked="0"/>
    </xf>
    <xf numFmtId="0" fontId="4" fillId="8" borderId="54" xfId="0" applyFont="1" applyFill="1" applyBorder="1" applyAlignment="1">
      <alignment horizontal="center" vertical="center" wrapText="1"/>
    </xf>
    <xf numFmtId="0" fontId="4" fillId="0" borderId="1" xfId="0" applyFont="1" applyBorder="1" applyAlignment="1">
      <alignment wrapText="1"/>
    </xf>
    <xf numFmtId="0" fontId="46" fillId="9" borderId="45" xfId="102" applyFont="1" applyFill="1" applyBorder="1" applyAlignment="1">
      <alignment horizontal="center" vertical="center" wrapText="1"/>
    </xf>
    <xf numFmtId="0" fontId="56" fillId="9" borderId="1" xfId="102" applyFont="1" applyFill="1" applyBorder="1" applyAlignment="1">
      <alignment horizontal="center" vertical="center" wrapText="1"/>
    </xf>
    <xf numFmtId="49" fontId="13" fillId="11" borderId="11" xfId="102" applyNumberFormat="1" applyFont="1" applyFill="1" applyBorder="1" applyAlignment="1">
      <alignment horizontal="center" vertical="center" wrapText="1"/>
    </xf>
    <xf numFmtId="0" fontId="46" fillId="38" borderId="45" xfId="102" applyFont="1" applyFill="1" applyBorder="1" applyAlignment="1">
      <alignment horizontal="center" vertical="center" wrapText="1"/>
    </xf>
    <xf numFmtId="0" fontId="56" fillId="38" borderId="1" xfId="102" applyFont="1" applyFill="1" applyBorder="1" applyAlignment="1">
      <alignment horizontal="center" vertical="center" wrapText="1"/>
    </xf>
    <xf numFmtId="0" fontId="58" fillId="6" borderId="1" xfId="0" applyFont="1" applyFill="1" applyBorder="1" applyAlignment="1" applyProtection="1">
      <alignment horizontal="center" vertical="center" wrapText="1"/>
      <protection locked="0"/>
    </xf>
    <xf numFmtId="0" fontId="58" fillId="0" borderId="11" xfId="0" applyFont="1" applyBorder="1" applyAlignment="1" applyProtection="1">
      <alignment horizontal="center" vertical="center" wrapText="1"/>
      <protection locked="0"/>
    </xf>
    <xf numFmtId="0" fontId="4" fillId="0" borderId="11" xfId="0" applyFont="1" applyBorder="1" applyAlignment="1" applyProtection="1">
      <alignment horizontal="center" vertical="center" wrapText="1"/>
      <protection locked="0"/>
    </xf>
    <xf numFmtId="0" fontId="4" fillId="6" borderId="0" xfId="102" applyFont="1" applyFill="1" applyAlignment="1" applyProtection="1">
      <alignment horizontal="center" vertical="center" wrapText="1"/>
      <protection locked="0"/>
    </xf>
    <xf numFmtId="0" fontId="93" fillId="11" borderId="83" xfId="0" applyFont="1" applyFill="1" applyBorder="1" applyAlignment="1">
      <alignment horizontal="center" vertical="center" wrapText="1"/>
    </xf>
    <xf numFmtId="0" fontId="4" fillId="6" borderId="83" xfId="102" applyFont="1" applyFill="1" applyBorder="1" applyAlignment="1" applyProtection="1">
      <alignment horizontal="center" vertical="center" wrapText="1"/>
      <protection locked="0"/>
    </xf>
    <xf numFmtId="0" fontId="4" fillId="6" borderId="76" xfId="102" applyFont="1" applyFill="1" applyBorder="1" applyAlignment="1" applyProtection="1">
      <alignment horizontal="center" vertical="center" wrapText="1"/>
      <protection locked="0"/>
    </xf>
    <xf numFmtId="0" fontId="4" fillId="6" borderId="59" xfId="102" applyFont="1" applyFill="1" applyBorder="1" applyAlignment="1" applyProtection="1">
      <alignment horizontal="center" vertical="center" wrapText="1"/>
      <protection locked="0"/>
    </xf>
    <xf numFmtId="0" fontId="4" fillId="6" borderId="60" xfId="102" applyFont="1" applyFill="1" applyBorder="1" applyAlignment="1" applyProtection="1">
      <alignment horizontal="center" vertical="center" wrapText="1"/>
      <protection locked="0"/>
    </xf>
    <xf numFmtId="165" fontId="4" fillId="4" borderId="14" xfId="7" applyNumberFormat="1" applyFont="1" applyFill="1" applyBorder="1" applyAlignment="1" applyProtection="1">
      <alignment horizontal="right" vertical="center" wrapText="1"/>
    </xf>
    <xf numFmtId="0" fontId="13" fillId="31" borderId="27" xfId="0" applyFont="1" applyFill="1" applyBorder="1" applyAlignment="1">
      <alignment horizontal="center" vertical="center" wrapText="1"/>
    </xf>
    <xf numFmtId="20" fontId="23" fillId="6" borderId="0" xfId="0" applyNumberFormat="1" applyFont="1" applyFill="1" applyAlignment="1">
      <alignment horizontal="center" vertical="center" wrapText="1"/>
    </xf>
    <xf numFmtId="165" fontId="65" fillId="6" borderId="0" xfId="0" applyNumberFormat="1" applyFont="1" applyFill="1" applyAlignment="1">
      <alignment vertical="center" wrapText="1"/>
    </xf>
    <xf numFmtId="165" fontId="78" fillId="4" borderId="56" xfId="0" applyNumberFormat="1" applyFont="1" applyFill="1" applyBorder="1" applyAlignment="1">
      <alignment horizontal="center" vertical="center" wrapText="1"/>
    </xf>
    <xf numFmtId="10" fontId="58" fillId="0" borderId="1" xfId="1" applyNumberFormat="1" applyFont="1" applyFill="1" applyBorder="1" applyAlignment="1" applyProtection="1">
      <alignment horizontal="center" vertical="center" wrapText="1"/>
      <protection locked="0"/>
    </xf>
    <xf numFmtId="10" fontId="4" fillId="4" borderId="14" xfId="1" applyNumberFormat="1" applyFont="1" applyFill="1" applyBorder="1" applyAlignment="1">
      <alignment horizontal="center" vertical="center" wrapText="1"/>
    </xf>
    <xf numFmtId="10" fontId="4" fillId="4" borderId="1" xfId="1" applyNumberFormat="1" applyFont="1" applyFill="1" applyBorder="1" applyAlignment="1">
      <alignment horizontal="center" vertical="center" wrapText="1"/>
    </xf>
    <xf numFmtId="10" fontId="2" fillId="2" borderId="32" xfId="0" applyNumberFormat="1" applyFont="1" applyFill="1" applyBorder="1" applyAlignment="1">
      <alignment horizontal="center" vertical="center" wrapText="1"/>
    </xf>
    <xf numFmtId="0" fontId="19" fillId="0" borderId="12" xfId="0" applyFont="1" applyBorder="1" applyAlignment="1">
      <alignment horizontal="center" vertical="center" wrapText="1"/>
    </xf>
    <xf numFmtId="0" fontId="24" fillId="4" borderId="28" xfId="0" applyFont="1" applyFill="1" applyBorder="1" applyAlignment="1">
      <alignment horizontal="center" vertical="center" wrapText="1"/>
    </xf>
    <xf numFmtId="44" fontId="24" fillId="4" borderId="15" xfId="101" applyFont="1" applyFill="1" applyBorder="1" applyAlignment="1">
      <alignment horizontal="center" vertical="center" wrapText="1"/>
    </xf>
    <xf numFmtId="44" fontId="24" fillId="6" borderId="0" xfId="101" applyFont="1" applyFill="1" applyBorder="1" applyAlignment="1">
      <alignment vertical="center" wrapText="1"/>
    </xf>
    <xf numFmtId="165" fontId="24" fillId="6" borderId="0" xfId="101" applyNumberFormat="1" applyFont="1" applyFill="1" applyBorder="1" applyAlignment="1">
      <alignment vertical="center" wrapText="1"/>
    </xf>
    <xf numFmtId="8" fontId="49" fillId="46" borderId="0" xfId="0" applyNumberFormat="1" applyFont="1" applyFill="1" applyAlignment="1">
      <alignment vertical="center"/>
    </xf>
    <xf numFmtId="0" fontId="24" fillId="9" borderId="1" xfId="0" applyFont="1" applyFill="1" applyBorder="1" applyAlignment="1" applyProtection="1">
      <alignment horizontal="center" vertical="center" wrapText="1"/>
      <protection hidden="1"/>
    </xf>
    <xf numFmtId="10" fontId="55" fillId="4" borderId="1" xfId="1" applyNumberFormat="1" applyFont="1" applyFill="1" applyBorder="1" applyAlignment="1" applyProtection="1">
      <alignment horizontal="center" vertical="center"/>
      <protection hidden="1"/>
    </xf>
    <xf numFmtId="0" fontId="24" fillId="3" borderId="1" xfId="0" applyFont="1" applyFill="1" applyBorder="1" applyAlignment="1">
      <alignment horizontal="center" vertical="center"/>
    </xf>
    <xf numFmtId="0" fontId="106" fillId="10" borderId="1" xfId="0" applyFont="1" applyFill="1" applyBorder="1" applyAlignment="1">
      <alignment horizontal="center" vertical="center" wrapText="1"/>
    </xf>
    <xf numFmtId="0" fontId="96" fillId="6" borderId="0" xfId="0" applyFont="1" applyFill="1"/>
    <xf numFmtId="20" fontId="23" fillId="10" borderId="29" xfId="0" applyNumberFormat="1" applyFont="1" applyFill="1" applyBorder="1" applyAlignment="1">
      <alignment horizontal="center" vertical="center" wrapText="1"/>
    </xf>
    <xf numFmtId="0" fontId="55" fillId="6" borderId="1" xfId="0" applyFont="1" applyFill="1" applyBorder="1" applyAlignment="1" applyProtection="1">
      <alignment vertical="center"/>
      <protection hidden="1"/>
    </xf>
    <xf numFmtId="165" fontId="0" fillId="6" borderId="0" xfId="0" applyNumberFormat="1" applyFill="1" applyAlignment="1" applyProtection="1">
      <alignment vertical="center"/>
      <protection hidden="1"/>
    </xf>
    <xf numFmtId="0" fontId="2" fillId="6" borderId="0" xfId="0" applyFont="1" applyFill="1" applyAlignment="1" applyProtection="1">
      <alignment horizontal="center" vertical="center" wrapText="1"/>
      <protection hidden="1"/>
    </xf>
    <xf numFmtId="165" fontId="55" fillId="6" borderId="0" xfId="0" applyNumberFormat="1" applyFont="1" applyFill="1" applyAlignment="1" applyProtection="1">
      <alignment horizontal="center" vertical="center"/>
      <protection hidden="1"/>
    </xf>
    <xf numFmtId="0" fontId="107" fillId="9" borderId="1" xfId="0" applyFont="1" applyFill="1" applyBorder="1" applyAlignment="1" applyProtection="1">
      <alignment horizontal="center" vertical="center" wrapText="1"/>
      <protection hidden="1"/>
    </xf>
    <xf numFmtId="0" fontId="107" fillId="9" borderId="1" xfId="0" quotePrefix="1" applyFont="1" applyFill="1" applyBorder="1" applyAlignment="1" applyProtection="1">
      <alignment horizontal="center" vertical="center" wrapText="1"/>
      <protection hidden="1"/>
    </xf>
    <xf numFmtId="0" fontId="82" fillId="9" borderId="1" xfId="0" applyFont="1" applyFill="1" applyBorder="1" applyAlignment="1" applyProtection="1">
      <alignment horizontal="center" vertical="center" wrapText="1"/>
      <protection hidden="1"/>
    </xf>
    <xf numFmtId="0" fontId="0" fillId="4" borderId="1" xfId="0" applyFill="1" applyBorder="1" applyAlignment="1">
      <alignment horizontal="left" vertical="center" wrapText="1"/>
    </xf>
    <xf numFmtId="0" fontId="0" fillId="0" borderId="1" xfId="0" applyBorder="1" applyAlignment="1" applyProtection="1">
      <alignment horizontal="center" vertical="center" wrapText="1"/>
      <protection locked="0"/>
    </xf>
    <xf numFmtId="0" fontId="4" fillId="4" borderId="1" xfId="0" applyFont="1" applyFill="1" applyBorder="1" applyAlignment="1" applyProtection="1">
      <alignment horizontal="center" vertical="center" wrapText="1"/>
      <protection locked="0"/>
    </xf>
    <xf numFmtId="165" fontId="46" fillId="4" borderId="1" xfId="0" applyNumberFormat="1" applyFont="1" applyFill="1" applyBorder="1" applyAlignment="1" applyProtection="1">
      <alignment horizontal="center" vertical="center" wrapText="1"/>
      <protection locked="0"/>
    </xf>
    <xf numFmtId="165" fontId="4" fillId="4" borderId="1" xfId="0" applyNumberFormat="1" applyFont="1" applyFill="1" applyBorder="1" applyAlignment="1" applyProtection="1">
      <alignment horizontal="center" vertical="center" wrapText="1"/>
      <protection locked="0"/>
    </xf>
    <xf numFmtId="0" fontId="4" fillId="6" borderId="1" xfId="0" applyFont="1" applyFill="1" applyBorder="1" applyAlignment="1">
      <alignment horizontal="center" vertical="center" wrapText="1"/>
    </xf>
    <xf numFmtId="0" fontId="2" fillId="8" borderId="1" xfId="0" applyFont="1" applyFill="1" applyBorder="1" applyAlignment="1">
      <alignment horizontal="center" vertical="center" wrapText="1"/>
    </xf>
    <xf numFmtId="165" fontId="0" fillId="4" borderId="1" xfId="0" applyNumberFormat="1" applyFill="1" applyBorder="1" applyAlignment="1">
      <alignment vertical="center"/>
    </xf>
    <xf numFmtId="165" fontId="4" fillId="4" borderId="14" xfId="0" applyNumberFormat="1" applyFont="1" applyFill="1" applyBorder="1" applyAlignment="1">
      <alignment horizontal="right" vertical="center" wrapText="1"/>
    </xf>
    <xf numFmtId="49" fontId="46" fillId="0" borderId="5" xfId="0" applyNumberFormat="1" applyFont="1" applyBorder="1" applyAlignment="1" applyProtection="1">
      <alignment horizontal="center" vertical="center" wrapText="1"/>
      <protection locked="0"/>
    </xf>
    <xf numFmtId="49" fontId="46" fillId="0" borderId="2" xfId="0" applyNumberFormat="1" applyFont="1" applyBorder="1" applyAlignment="1" applyProtection="1">
      <alignment horizontal="center" vertical="center" wrapText="1"/>
      <protection locked="0"/>
    </xf>
    <xf numFmtId="49" fontId="9" fillId="11" borderId="48" xfId="0" applyNumberFormat="1" applyFont="1" applyFill="1" applyBorder="1" applyAlignment="1">
      <alignment horizontal="center" vertical="center" wrapText="1"/>
    </xf>
    <xf numFmtId="0" fontId="57" fillId="31" borderId="27" xfId="0" applyFont="1" applyFill="1" applyBorder="1" applyAlignment="1" applyProtection="1">
      <alignment horizontal="center" vertical="center" wrapText="1"/>
      <protection locked="0"/>
    </xf>
    <xf numFmtId="49" fontId="13" fillId="11" borderId="32" xfId="102" applyNumberFormat="1" applyFont="1" applyFill="1" applyBorder="1" applyAlignment="1">
      <alignment horizontal="center" vertical="center" wrapText="1"/>
    </xf>
    <xf numFmtId="0" fontId="23" fillId="29" borderId="25" xfId="0" applyFont="1" applyFill="1" applyBorder="1" applyAlignment="1">
      <alignment horizontal="center" vertical="center" wrapText="1"/>
    </xf>
    <xf numFmtId="20" fontId="24" fillId="6" borderId="0" xfId="0" applyNumberFormat="1" applyFont="1" applyFill="1" applyAlignment="1">
      <alignment vertical="center" wrapText="1"/>
    </xf>
    <xf numFmtId="20" fontId="18" fillId="6" borderId="0" xfId="0" applyNumberFormat="1" applyFont="1" applyFill="1" applyAlignment="1">
      <alignment vertical="center" wrapText="1"/>
    </xf>
    <xf numFmtId="9" fontId="24" fillId="6" borderId="0" xfId="1" applyFont="1" applyFill="1" applyBorder="1" applyAlignment="1">
      <alignment vertical="center" wrapText="1"/>
    </xf>
    <xf numFmtId="165" fontId="24" fillId="6" borderId="0" xfId="0" applyNumberFormat="1" applyFont="1" applyFill="1" applyAlignment="1">
      <alignment vertical="center" wrapText="1"/>
    </xf>
    <xf numFmtId="165" fontId="24" fillId="6" borderId="0" xfId="0" applyNumberFormat="1" applyFont="1" applyFill="1" applyAlignment="1">
      <alignment horizontal="right" vertical="center" wrapText="1"/>
    </xf>
    <xf numFmtId="0" fontId="48" fillId="6" borderId="0" xfId="0" applyFont="1" applyFill="1" applyAlignment="1">
      <alignment vertical="center" wrapText="1"/>
    </xf>
    <xf numFmtId="20" fontId="23" fillId="29" borderId="93" xfId="0" applyNumberFormat="1" applyFont="1" applyFill="1" applyBorder="1" applyAlignment="1">
      <alignment horizontal="center" vertical="center" wrapText="1"/>
    </xf>
    <xf numFmtId="20" fontId="23" fillId="9" borderId="94" xfId="0" applyNumberFormat="1" applyFont="1" applyFill="1" applyBorder="1" applyAlignment="1">
      <alignment vertical="center" wrapText="1"/>
    </xf>
    <xf numFmtId="165" fontId="24" fillId="4" borderId="95" xfId="0" applyNumberFormat="1" applyFont="1" applyFill="1" applyBorder="1" applyAlignment="1">
      <alignment horizontal="right" vertical="center" wrapText="1"/>
    </xf>
    <xf numFmtId="165" fontId="24" fillId="4" borderId="96" xfId="0" applyNumberFormat="1" applyFont="1" applyFill="1" applyBorder="1" applyAlignment="1">
      <alignment horizontal="right" vertical="center" wrapText="1"/>
    </xf>
    <xf numFmtId="20" fontId="49" fillId="30" borderId="97" xfId="0" applyNumberFormat="1" applyFont="1" applyFill="1" applyBorder="1" applyAlignment="1">
      <alignment horizontal="right" vertical="center" wrapText="1"/>
    </xf>
    <xf numFmtId="44" fontId="24" fillId="2" borderId="22" xfId="101" applyFont="1" applyFill="1" applyBorder="1" applyAlignment="1">
      <alignment horizontal="center" vertical="center" wrapText="1"/>
    </xf>
    <xf numFmtId="165" fontId="24" fillId="2" borderId="98" xfId="0" applyNumberFormat="1" applyFont="1" applyFill="1" applyBorder="1" applyAlignment="1">
      <alignment horizontal="right" vertical="center" wrapText="1"/>
    </xf>
    <xf numFmtId="9" fontId="23" fillId="10" borderId="1" xfId="1" applyFont="1" applyFill="1" applyBorder="1" applyAlignment="1">
      <alignment horizontal="center" vertical="center"/>
    </xf>
    <xf numFmtId="165" fontId="78" fillId="0" borderId="1" xfId="0" applyNumberFormat="1" applyFont="1" applyBorder="1" applyAlignment="1" applyProtection="1">
      <alignment horizontal="center" vertical="center"/>
      <protection locked="0"/>
    </xf>
    <xf numFmtId="0" fontId="78" fillId="0" borderId="1" xfId="0" applyFont="1" applyBorder="1" applyAlignment="1" applyProtection="1">
      <alignment horizontal="center" vertical="center"/>
      <protection locked="0"/>
    </xf>
    <xf numFmtId="0" fontId="78" fillId="6" borderId="0" xfId="0" applyFont="1" applyFill="1" applyAlignment="1" applyProtection="1">
      <alignment horizontal="center" vertical="center"/>
      <protection locked="0"/>
    </xf>
    <xf numFmtId="7" fontId="62" fillId="6" borderId="0" xfId="0" applyNumberFormat="1" applyFont="1" applyFill="1" applyAlignment="1" applyProtection="1">
      <alignment horizontal="center" vertical="center" wrapText="1"/>
      <protection hidden="1"/>
    </xf>
    <xf numFmtId="8" fontId="111" fillId="40" borderId="99" xfId="0" applyNumberFormat="1" applyFont="1" applyFill="1" applyBorder="1" applyAlignment="1">
      <alignment horizontal="center" vertical="center"/>
    </xf>
    <xf numFmtId="0" fontId="14" fillId="6" borderId="0" xfId="0" applyFont="1" applyFill="1" applyAlignment="1">
      <alignment horizontal="center" vertical="center"/>
    </xf>
    <xf numFmtId="44" fontId="15" fillId="6" borderId="0" xfId="101" applyFont="1" applyFill="1" applyBorder="1"/>
    <xf numFmtId="0" fontId="14" fillId="6" borderId="0" xfId="0" applyFont="1" applyFill="1" applyAlignment="1">
      <alignment horizontal="center" vertical="center" wrapText="1"/>
    </xf>
    <xf numFmtId="0" fontId="15" fillId="0" borderId="0" xfId="0" applyFont="1" applyAlignment="1">
      <alignment horizontal="center"/>
    </xf>
    <xf numFmtId="0" fontId="8" fillId="6" borderId="0" xfId="6" applyFill="1" applyAlignment="1">
      <alignment vertical="center"/>
    </xf>
    <xf numFmtId="0" fontId="75" fillId="12" borderId="1" xfId="0" applyFont="1" applyFill="1" applyBorder="1" applyAlignment="1">
      <alignment horizontal="center" vertical="center" wrapText="1"/>
    </xf>
    <xf numFmtId="0" fontId="23" fillId="0" borderId="1" xfId="0" applyFont="1" applyBorder="1" applyAlignment="1" applyProtection="1">
      <alignment horizontal="center" vertical="center"/>
      <protection locked="0"/>
    </xf>
    <xf numFmtId="0" fontId="75" fillId="9" borderId="1" xfId="0" applyFont="1" applyFill="1" applyBorder="1" applyAlignment="1">
      <alignment horizontal="center" vertical="center" wrapText="1"/>
    </xf>
    <xf numFmtId="165" fontId="78" fillId="4" borderId="1" xfId="0" applyNumberFormat="1" applyFont="1" applyFill="1" applyBorder="1" applyAlignment="1" applyProtection="1">
      <alignment horizontal="center" vertical="center"/>
      <protection locked="0"/>
    </xf>
    <xf numFmtId="0" fontId="81" fillId="12" borderId="1" xfId="0" applyFont="1" applyFill="1" applyBorder="1" applyAlignment="1">
      <alignment horizontal="center" vertical="center" wrapText="1"/>
    </xf>
    <xf numFmtId="9" fontId="24" fillId="3" borderId="1" xfId="1" applyFont="1" applyFill="1" applyBorder="1" applyAlignment="1">
      <alignment horizontal="center" vertical="center"/>
    </xf>
    <xf numFmtId="0" fontId="83" fillId="10" borderId="1" xfId="0" applyFont="1" applyFill="1" applyBorder="1" applyAlignment="1">
      <alignment horizontal="center" vertical="center" wrapText="1"/>
    </xf>
    <xf numFmtId="165" fontId="55" fillId="4" borderId="23" xfId="1" applyNumberFormat="1" applyFont="1" applyFill="1" applyBorder="1" applyAlignment="1">
      <alignment horizontal="center" vertical="center"/>
    </xf>
    <xf numFmtId="10" fontId="55" fillId="4" borderId="23" xfId="1" applyNumberFormat="1" applyFont="1" applyFill="1" applyBorder="1" applyAlignment="1">
      <alignment horizontal="center" vertical="center"/>
    </xf>
    <xf numFmtId="165" fontId="55" fillId="4" borderId="14" xfId="1" applyNumberFormat="1" applyFont="1" applyFill="1" applyBorder="1" applyAlignment="1" applyProtection="1">
      <alignment horizontal="center" vertical="center"/>
    </xf>
    <xf numFmtId="7" fontId="55" fillId="4" borderId="14" xfId="0" applyNumberFormat="1" applyFont="1" applyFill="1" applyBorder="1" applyAlignment="1">
      <alignment horizontal="center" vertical="center"/>
    </xf>
    <xf numFmtId="9" fontId="55" fillId="4" borderId="14" xfId="1" applyFont="1" applyFill="1" applyBorder="1" applyAlignment="1">
      <alignment horizontal="center" vertical="center"/>
    </xf>
    <xf numFmtId="0" fontId="101" fillId="10" borderId="1" xfId="0" applyFont="1" applyFill="1" applyBorder="1" applyAlignment="1">
      <alignment horizontal="center" vertical="center" wrapText="1"/>
    </xf>
    <xf numFmtId="0" fontId="79" fillId="6" borderId="0" xfId="0" applyFont="1" applyFill="1" applyAlignment="1">
      <alignment vertical="center" wrapText="1"/>
    </xf>
    <xf numFmtId="0" fontId="79" fillId="8" borderId="15" xfId="0" applyFont="1" applyFill="1" applyBorder="1" applyAlignment="1">
      <alignment vertical="center" wrapText="1"/>
    </xf>
    <xf numFmtId="165" fontId="23" fillId="4" borderId="27" xfId="0" applyNumberFormat="1" applyFont="1" applyFill="1" applyBorder="1" applyAlignment="1">
      <alignment vertical="center"/>
    </xf>
    <xf numFmtId="165" fontId="23" fillId="4" borderId="28" xfId="0" applyNumberFormat="1" applyFont="1" applyFill="1" applyBorder="1" applyAlignment="1">
      <alignment vertical="center"/>
    </xf>
    <xf numFmtId="0" fontId="76" fillId="10" borderId="2" xfId="0" applyFont="1" applyFill="1" applyBorder="1" applyAlignment="1">
      <alignment horizontal="center" vertical="center" wrapText="1"/>
    </xf>
    <xf numFmtId="165" fontId="78" fillId="4" borderId="1" xfId="6" applyNumberFormat="1" applyFont="1" applyFill="1" applyBorder="1" applyAlignment="1">
      <alignment vertical="center"/>
    </xf>
    <xf numFmtId="0" fontId="112" fillId="6" borderId="0" xfId="0" applyFont="1" applyFill="1"/>
    <xf numFmtId="0" fontId="113" fillId="46" borderId="0" xfId="0" applyFont="1" applyFill="1" applyAlignment="1">
      <alignment vertical="center" wrapText="1"/>
    </xf>
    <xf numFmtId="0" fontId="46" fillId="6" borderId="0" xfId="0" applyFont="1" applyFill="1" applyAlignment="1" applyProtection="1">
      <alignment vertical="center" wrapText="1"/>
      <protection locked="0"/>
    </xf>
    <xf numFmtId="0" fontId="46" fillId="8" borderId="26" xfId="0" applyFont="1" applyFill="1" applyBorder="1" applyAlignment="1">
      <alignment horizontal="center" vertical="center" wrapText="1"/>
    </xf>
    <xf numFmtId="0" fontId="46" fillId="8" borderId="27" xfId="0" applyFont="1" applyFill="1" applyBorder="1" applyAlignment="1">
      <alignment horizontal="center" vertical="center" wrapText="1"/>
    </xf>
    <xf numFmtId="0" fontId="4" fillId="6" borderId="11" xfId="102" applyFont="1" applyFill="1" applyBorder="1" applyAlignment="1" applyProtection="1">
      <alignment horizontal="center" vertical="center" wrapText="1"/>
      <protection locked="0"/>
    </xf>
    <xf numFmtId="165" fontId="24" fillId="4" borderId="80" xfId="0" applyNumberFormat="1" applyFont="1" applyFill="1" applyBorder="1" applyAlignment="1">
      <alignment horizontal="right" vertical="center" wrapText="1"/>
    </xf>
    <xf numFmtId="20" fontId="25" fillId="2" borderId="101" xfId="0" applyNumberFormat="1" applyFont="1" applyFill="1" applyBorder="1" applyAlignment="1" applyProtection="1">
      <alignment horizontal="right" vertical="center" wrapText="1"/>
      <protection hidden="1"/>
    </xf>
    <xf numFmtId="44" fontId="24" fillId="2" borderId="4" xfId="101" applyFont="1" applyFill="1" applyBorder="1" applyAlignment="1">
      <alignment horizontal="center" vertical="center" wrapText="1"/>
    </xf>
    <xf numFmtId="165" fontId="24" fillId="2" borderId="102" xfId="0" applyNumberFormat="1" applyFont="1" applyFill="1" applyBorder="1" applyAlignment="1">
      <alignment horizontal="right" vertical="center" wrapText="1"/>
    </xf>
    <xf numFmtId="0" fontId="23" fillId="29" borderId="29" xfId="0" applyFont="1" applyFill="1" applyBorder="1" applyAlignment="1">
      <alignment horizontal="center" vertical="center" wrapText="1"/>
    </xf>
    <xf numFmtId="0" fontId="23" fillId="29" borderId="30" xfId="0" applyFont="1" applyFill="1" applyBorder="1" applyAlignment="1">
      <alignment horizontal="center" vertical="center" wrapText="1"/>
    </xf>
    <xf numFmtId="0" fontId="55" fillId="4" borderId="16" xfId="0" applyFont="1" applyFill="1" applyBorder="1" applyAlignment="1">
      <alignment horizontal="center" vertical="center" wrapText="1"/>
    </xf>
    <xf numFmtId="44" fontId="55" fillId="4" borderId="15" xfId="101" applyFont="1" applyFill="1" applyBorder="1" applyAlignment="1">
      <alignment horizontal="center" vertical="center" wrapText="1"/>
    </xf>
    <xf numFmtId="0" fontId="55" fillId="4" borderId="26" xfId="0" applyFont="1" applyFill="1" applyBorder="1" applyAlignment="1">
      <alignment horizontal="center" vertical="center" wrapText="1"/>
    </xf>
    <xf numFmtId="0" fontId="55" fillId="4" borderId="27" xfId="0" applyFont="1" applyFill="1" applyBorder="1" applyAlignment="1">
      <alignment horizontal="center" vertical="center" wrapText="1"/>
    </xf>
    <xf numFmtId="44" fontId="55" fillId="4" borderId="28" xfId="101" applyFont="1" applyFill="1" applyBorder="1" applyAlignment="1">
      <alignment horizontal="center" vertical="center" wrapText="1"/>
    </xf>
    <xf numFmtId="0" fontId="114" fillId="47" borderId="14" xfId="0" applyFont="1" applyFill="1" applyBorder="1" applyAlignment="1">
      <alignment horizontal="center" vertical="center" wrapText="1"/>
    </xf>
    <xf numFmtId="0" fontId="78" fillId="0" borderId="0" xfId="0" applyFont="1"/>
    <xf numFmtId="165" fontId="78" fillId="0" borderId="0" xfId="0" applyNumberFormat="1" applyFont="1"/>
    <xf numFmtId="0" fontId="55" fillId="0" borderId="0" xfId="0" applyFont="1"/>
    <xf numFmtId="165" fontId="55" fillId="0" borderId="0" xfId="0" applyNumberFormat="1" applyFont="1"/>
    <xf numFmtId="20" fontId="23" fillId="8" borderId="24" xfId="0" applyNumberFormat="1" applyFont="1" applyFill="1" applyBorder="1" applyAlignment="1">
      <alignment horizontal="center" vertical="center" wrapText="1"/>
    </xf>
    <xf numFmtId="10" fontId="4" fillId="0" borderId="14" xfId="1" applyNumberFormat="1" applyFont="1" applyFill="1" applyBorder="1" applyAlignment="1" applyProtection="1">
      <alignment horizontal="center" vertical="center" wrapText="1"/>
      <protection locked="0"/>
    </xf>
    <xf numFmtId="10" fontId="4" fillId="0" borderId="1" xfId="1" applyNumberFormat="1" applyFont="1" applyFill="1" applyBorder="1" applyAlignment="1" applyProtection="1">
      <alignment horizontal="center" vertical="center" wrapText="1"/>
      <protection locked="0"/>
    </xf>
    <xf numFmtId="0" fontId="1" fillId="0" borderId="1" xfId="0" applyFont="1" applyBorder="1" applyAlignment="1">
      <alignment horizontal="center" vertical="center" wrapText="1"/>
    </xf>
    <xf numFmtId="0" fontId="12" fillId="0" borderId="1" xfId="0" applyFont="1" applyBorder="1" applyAlignment="1">
      <alignment horizontal="center" vertical="center" wrapText="1"/>
    </xf>
    <xf numFmtId="0" fontId="15" fillId="0" borderId="110" xfId="0" applyFont="1" applyBorder="1"/>
    <xf numFmtId="0" fontId="8" fillId="0" borderId="0" xfId="6" quotePrefix="1" applyFill="1" applyAlignment="1">
      <alignment vertical="center"/>
    </xf>
    <xf numFmtId="0" fontId="15" fillId="0" borderId="111" xfId="0" applyFont="1" applyBorder="1"/>
    <xf numFmtId="20" fontId="23" fillId="29" borderId="47" xfId="0" applyNumberFormat="1" applyFont="1" applyFill="1" applyBorder="1" applyAlignment="1">
      <alignment horizontal="center" vertical="center" wrapText="1"/>
    </xf>
    <xf numFmtId="20" fontId="23" fillId="29" borderId="46" xfId="0" applyNumberFormat="1" applyFont="1" applyFill="1" applyBorder="1" applyAlignment="1">
      <alignment horizontal="center" vertical="center" wrapText="1"/>
    </xf>
    <xf numFmtId="20" fontId="23" fillId="29" borderId="119" xfId="0" applyNumberFormat="1" applyFont="1" applyFill="1" applyBorder="1" applyAlignment="1">
      <alignment horizontal="center" vertical="center" wrapText="1"/>
    </xf>
    <xf numFmtId="20" fontId="23" fillId="29" borderId="1" xfId="0" applyNumberFormat="1" applyFont="1" applyFill="1" applyBorder="1" applyAlignment="1">
      <alignment horizontal="center" vertical="center" wrapText="1"/>
    </xf>
    <xf numFmtId="20" fontId="23" fillId="29" borderId="120" xfId="0" applyNumberFormat="1" applyFont="1" applyFill="1" applyBorder="1" applyAlignment="1">
      <alignment horizontal="center" vertical="center" wrapText="1"/>
    </xf>
    <xf numFmtId="20" fontId="23" fillId="9" borderId="1" xfId="0" applyNumberFormat="1" applyFont="1" applyFill="1" applyBorder="1" applyAlignment="1">
      <alignment horizontal="center" vertical="center" wrapText="1"/>
    </xf>
    <xf numFmtId="20" fontId="23" fillId="9" borderId="15" xfId="0" applyNumberFormat="1" applyFont="1" applyFill="1" applyBorder="1" applyAlignment="1">
      <alignment horizontal="center" vertical="center" wrapText="1"/>
    </xf>
    <xf numFmtId="20" fontId="23" fillId="9" borderId="16" xfId="0" applyNumberFormat="1" applyFont="1" applyFill="1" applyBorder="1" applyAlignment="1">
      <alignment horizontal="center" vertical="center" wrapText="1"/>
    </xf>
    <xf numFmtId="165" fontId="23" fillId="9" borderId="120" xfId="0" applyNumberFormat="1" applyFont="1" applyFill="1" applyBorder="1" applyAlignment="1">
      <alignment horizontal="center" vertical="center" wrapText="1"/>
    </xf>
    <xf numFmtId="20" fontId="23" fillId="9" borderId="120" xfId="0" applyNumberFormat="1" applyFont="1" applyFill="1" applyBorder="1" applyAlignment="1">
      <alignment horizontal="center" vertical="center" wrapText="1"/>
    </xf>
    <xf numFmtId="165" fontId="48" fillId="4" borderId="122" xfId="0" applyNumberFormat="1" applyFont="1" applyFill="1" applyBorder="1" applyAlignment="1">
      <alignment horizontal="center" vertical="center" wrapText="1"/>
    </xf>
    <xf numFmtId="165" fontId="78" fillId="4" borderId="123" xfId="0" applyNumberFormat="1" applyFont="1" applyFill="1" applyBorder="1" applyAlignment="1">
      <alignment horizontal="center" vertical="center" wrapText="1"/>
    </xf>
    <xf numFmtId="165" fontId="48" fillId="4" borderId="124" xfId="0" applyNumberFormat="1" applyFont="1" applyFill="1" applyBorder="1" applyAlignment="1">
      <alignment horizontal="center" vertical="center" wrapText="1"/>
    </xf>
    <xf numFmtId="10" fontId="23" fillId="4" borderId="121" xfId="0" applyNumberFormat="1" applyFont="1" applyFill="1" applyBorder="1" applyAlignment="1">
      <alignment horizontal="center" vertical="center"/>
    </xf>
    <xf numFmtId="165" fontId="23" fillId="4" borderId="121" xfId="0" applyNumberFormat="1" applyFont="1" applyFill="1" applyBorder="1" applyAlignment="1">
      <alignment horizontal="center" vertical="center" wrapText="1"/>
    </xf>
    <xf numFmtId="165" fontId="23" fillId="4" borderId="124" xfId="0" applyNumberFormat="1" applyFont="1" applyFill="1" applyBorder="1" applyAlignment="1">
      <alignment horizontal="center" vertical="center" wrapText="1"/>
    </xf>
    <xf numFmtId="0" fontId="15" fillId="0" borderId="125" xfId="0" applyFont="1" applyBorder="1"/>
    <xf numFmtId="0" fontId="15" fillId="0" borderId="126" xfId="0" applyFont="1" applyBorder="1"/>
    <xf numFmtId="165" fontId="78" fillId="0" borderId="126" xfId="0" applyNumberFormat="1" applyFont="1" applyBorder="1" applyAlignment="1">
      <alignment horizontal="center" vertical="center" wrapText="1"/>
    </xf>
    <xf numFmtId="7" fontId="23" fillId="0" borderId="126" xfId="0" applyNumberFormat="1" applyFont="1" applyBorder="1" applyAlignment="1">
      <alignment horizontal="center" vertical="center"/>
    </xf>
    <xf numFmtId="165" fontId="48" fillId="0" borderId="126" xfId="0" applyNumberFormat="1" applyFont="1" applyBorder="1" applyAlignment="1">
      <alignment horizontal="center" vertical="center" wrapText="1"/>
    </xf>
    <xf numFmtId="9" fontId="23" fillId="0" borderId="126" xfId="0" applyNumberFormat="1" applyFont="1" applyBorder="1" applyAlignment="1">
      <alignment horizontal="center" vertical="center"/>
    </xf>
    <xf numFmtId="165" fontId="23" fillId="0" borderId="126" xfId="0" applyNumberFormat="1" applyFont="1" applyBorder="1" applyAlignment="1">
      <alignment horizontal="center" vertical="center" wrapText="1"/>
    </xf>
    <xf numFmtId="0" fontId="15" fillId="0" borderId="127" xfId="0" applyFont="1" applyBorder="1"/>
    <xf numFmtId="0" fontId="120" fillId="37" borderId="1" xfId="0" applyFont="1" applyFill="1" applyBorder="1" applyAlignment="1">
      <alignment horizontal="center" vertical="center" wrapText="1"/>
    </xf>
    <xf numFmtId="20" fontId="23" fillId="10" borderId="5" xfId="0" applyNumberFormat="1" applyFont="1" applyFill="1" applyBorder="1" applyAlignment="1">
      <alignment horizontal="center" vertical="center" wrapText="1"/>
    </xf>
    <xf numFmtId="165" fontId="80" fillId="4" borderId="48" xfId="0" applyNumberFormat="1" applyFont="1" applyFill="1" applyBorder="1" applyAlignment="1">
      <alignment horizontal="center" vertical="center"/>
    </xf>
    <xf numFmtId="20" fontId="23" fillId="35" borderId="100" xfId="0" applyNumberFormat="1" applyFont="1" applyFill="1" applyBorder="1" applyAlignment="1">
      <alignment horizontal="center" vertical="center" wrapText="1"/>
    </xf>
    <xf numFmtId="0" fontId="64" fillId="10" borderId="82" xfId="0" applyFont="1" applyFill="1" applyBorder="1" applyAlignment="1">
      <alignment horizontal="center" vertical="center" wrapText="1"/>
    </xf>
    <xf numFmtId="165" fontId="78" fillId="4" borderId="60" xfId="101" applyNumberFormat="1" applyFont="1" applyFill="1" applyBorder="1" applyAlignment="1">
      <alignment horizontal="center" vertical="center"/>
    </xf>
    <xf numFmtId="165" fontId="4" fillId="4" borderId="14" xfId="7" applyNumberFormat="1" applyFont="1" applyFill="1" applyBorder="1" applyAlignment="1" applyProtection="1">
      <alignment horizontal="center" vertical="center" wrapText="1"/>
    </xf>
    <xf numFmtId="165" fontId="0" fillId="2" borderId="1" xfId="0" applyNumberFormat="1" applyFill="1" applyBorder="1"/>
    <xf numFmtId="165" fontId="2" fillId="2" borderId="1" xfId="0" applyNumberFormat="1" applyFont="1" applyFill="1" applyBorder="1"/>
    <xf numFmtId="164" fontId="94" fillId="42" borderId="1" xfId="0" applyNumberFormat="1" applyFont="1" applyFill="1" applyBorder="1" applyAlignment="1">
      <alignment horizontal="center" vertical="center"/>
    </xf>
    <xf numFmtId="165" fontId="55" fillId="4" borderId="1" xfId="1" applyNumberFormat="1" applyFont="1" applyFill="1" applyBorder="1" applyAlignment="1" applyProtection="1">
      <alignment horizontal="center" vertical="center"/>
      <protection hidden="1"/>
    </xf>
    <xf numFmtId="165" fontId="24" fillId="3" borderId="1" xfId="0" applyNumberFormat="1" applyFont="1" applyFill="1" applyBorder="1" applyAlignment="1">
      <alignment horizontal="center" vertical="center"/>
    </xf>
    <xf numFmtId="165" fontId="24" fillId="3" borderId="2" xfId="0" applyNumberFormat="1" applyFont="1" applyFill="1" applyBorder="1" applyAlignment="1">
      <alignment horizontal="center" vertical="center"/>
    </xf>
    <xf numFmtId="165" fontId="49" fillId="40" borderId="25" xfId="0" applyNumberFormat="1" applyFont="1" applyFill="1" applyBorder="1" applyAlignment="1">
      <alignment horizontal="center" vertical="center"/>
    </xf>
    <xf numFmtId="0" fontId="0" fillId="0" borderId="0" xfId="0" applyAlignment="1">
      <alignment horizontal="center"/>
    </xf>
    <xf numFmtId="9" fontId="49" fillId="40" borderId="5" xfId="1" applyFont="1" applyFill="1" applyBorder="1" applyAlignment="1">
      <alignment horizontal="center" vertical="center"/>
    </xf>
    <xf numFmtId="0" fontId="23" fillId="8" borderId="16" xfId="0" applyFont="1" applyFill="1" applyBorder="1" applyAlignment="1">
      <alignment vertical="center" wrapText="1"/>
    </xf>
    <xf numFmtId="165" fontId="23" fillId="4" borderId="26" xfId="0" applyNumberFormat="1" applyFont="1" applyFill="1" applyBorder="1" applyAlignment="1">
      <alignment vertical="center"/>
    </xf>
    <xf numFmtId="0" fontId="46" fillId="10" borderId="1" xfId="0" applyFont="1" applyFill="1" applyBorder="1" applyAlignment="1">
      <alignment horizontal="center" vertical="center" wrapText="1"/>
    </xf>
    <xf numFmtId="165" fontId="23" fillId="4" borderId="1" xfId="1" applyNumberFormat="1" applyFont="1" applyFill="1" applyBorder="1" applyAlignment="1">
      <alignment horizontal="center" vertical="center"/>
    </xf>
    <xf numFmtId="0" fontId="25" fillId="7" borderId="4" xfId="0" applyFont="1" applyFill="1" applyBorder="1" applyAlignment="1">
      <alignment horizontal="center" vertical="center" wrapText="1"/>
    </xf>
    <xf numFmtId="0" fontId="52" fillId="0" borderId="0" xfId="0" applyFont="1" applyAlignment="1">
      <alignment horizontal="center" vertical="center" wrapText="1"/>
    </xf>
    <xf numFmtId="9" fontId="52" fillId="0" borderId="0" xfId="1" applyFont="1" applyAlignment="1" applyProtection="1">
      <alignment horizontal="center" vertical="center" wrapText="1"/>
    </xf>
    <xf numFmtId="0" fontId="25" fillId="6" borderId="0" xfId="0" applyFont="1" applyFill="1" applyAlignment="1">
      <alignment horizontal="center" vertical="center" wrapText="1"/>
    </xf>
    <xf numFmtId="0" fontId="25" fillId="6" borderId="20" xfId="0" applyFont="1" applyFill="1" applyBorder="1" applyAlignment="1">
      <alignment vertical="center" wrapText="1"/>
    </xf>
    <xf numFmtId="0" fontId="25" fillId="6" borderId="20" xfId="0" applyFont="1" applyFill="1" applyBorder="1" applyAlignment="1">
      <alignment horizontal="center" vertical="center" wrapText="1"/>
    </xf>
    <xf numFmtId="0" fontId="25" fillId="6" borderId="0" xfId="0" applyFont="1" applyFill="1" applyAlignment="1">
      <alignment vertical="center" wrapText="1"/>
    </xf>
    <xf numFmtId="0" fontId="25" fillId="46" borderId="0" xfId="0" applyFont="1" applyFill="1" applyAlignment="1">
      <alignment horizontal="center" vertical="center" wrapText="1"/>
    </xf>
    <xf numFmtId="0" fontId="25" fillId="0" borderId="69" xfId="0" applyFont="1" applyBorder="1" applyAlignment="1">
      <alignment horizontal="center" vertical="center" wrapText="1"/>
    </xf>
    <xf numFmtId="0" fontId="25" fillId="0" borderId="0" xfId="0" applyFont="1" applyAlignment="1">
      <alignment horizontal="center" vertical="center" wrapText="1"/>
    </xf>
    <xf numFmtId="9" fontId="0" fillId="0" borderId="0" xfId="1" applyFont="1" applyProtection="1"/>
    <xf numFmtId="20" fontId="24" fillId="9" borderId="20" xfId="0" applyNumberFormat="1" applyFont="1" applyFill="1" applyBorder="1" applyAlignment="1">
      <alignment vertical="center" wrapText="1"/>
    </xf>
    <xf numFmtId="165" fontId="24" fillId="4" borderId="55" xfId="101" applyNumberFormat="1" applyFont="1" applyFill="1" applyBorder="1" applyAlignment="1">
      <alignment horizontal="center" vertical="center" wrapText="1"/>
    </xf>
    <xf numFmtId="165" fontId="24" fillId="4" borderId="15" xfId="101" applyNumberFormat="1" applyFont="1" applyFill="1" applyBorder="1" applyAlignment="1">
      <alignment horizontal="center" vertical="center" wrapText="1"/>
    </xf>
    <xf numFmtId="0" fontId="4" fillId="0" borderId="27" xfId="0" applyFont="1" applyBorder="1" applyAlignment="1" applyProtection="1">
      <alignment horizontal="center" vertical="center" wrapText="1"/>
      <protection locked="0"/>
    </xf>
    <xf numFmtId="0" fontId="55" fillId="4" borderId="14" xfId="0" applyFont="1" applyFill="1" applyBorder="1" applyAlignment="1">
      <alignment horizontal="center" vertical="center"/>
    </xf>
    <xf numFmtId="165" fontId="55" fillId="4" borderId="14" xfId="0" applyNumberFormat="1" applyFont="1" applyFill="1" applyBorder="1" applyAlignment="1">
      <alignment horizontal="center" vertical="center"/>
    </xf>
    <xf numFmtId="165" fontId="55" fillId="4" borderId="14" xfId="1" applyNumberFormat="1" applyFont="1" applyFill="1" applyBorder="1" applyAlignment="1">
      <alignment horizontal="center" vertical="center"/>
    </xf>
    <xf numFmtId="165" fontId="24" fillId="3" borderId="27" xfId="0" applyNumberFormat="1" applyFont="1" applyFill="1" applyBorder="1" applyAlignment="1">
      <alignment horizontal="center" vertical="center"/>
    </xf>
    <xf numFmtId="9" fontId="24" fillId="3" borderId="27" xfId="1" applyFont="1" applyFill="1" applyBorder="1" applyAlignment="1">
      <alignment horizontal="center" vertical="center"/>
    </xf>
    <xf numFmtId="165" fontId="24" fillId="3" borderId="1" xfId="1" applyNumberFormat="1" applyFont="1" applyFill="1" applyBorder="1" applyAlignment="1">
      <alignment horizontal="center" vertical="center"/>
    </xf>
    <xf numFmtId="0" fontId="114" fillId="47" borderId="1" xfId="0" applyFont="1" applyFill="1" applyBorder="1" applyAlignment="1">
      <alignment horizontal="center" vertical="center" wrapText="1"/>
    </xf>
    <xf numFmtId="0" fontId="114" fillId="47" borderId="1" xfId="0" applyFont="1" applyFill="1" applyBorder="1" applyAlignment="1">
      <alignment horizontal="left" vertical="center" wrapText="1"/>
    </xf>
    <xf numFmtId="165" fontId="114" fillId="4" borderId="1" xfId="101" applyNumberFormat="1" applyFont="1" applyFill="1" applyBorder="1" applyAlignment="1">
      <alignment horizontal="right" vertical="center" wrapText="1"/>
    </xf>
    <xf numFmtId="10" fontId="114" fillId="4" borderId="1" xfId="1" applyNumberFormat="1" applyFont="1" applyFill="1" applyBorder="1" applyAlignment="1">
      <alignment horizontal="center" vertical="center" wrapText="1"/>
    </xf>
    <xf numFmtId="0" fontId="114" fillId="47" borderId="11" xfId="0" applyFont="1" applyFill="1" applyBorder="1" applyAlignment="1">
      <alignment horizontal="left" vertical="center" wrapText="1"/>
    </xf>
    <xf numFmtId="165" fontId="114" fillId="4" borderId="11" xfId="101" applyNumberFormat="1" applyFont="1" applyFill="1" applyBorder="1" applyAlignment="1">
      <alignment horizontal="right" vertical="center" wrapText="1"/>
    </xf>
    <xf numFmtId="0" fontId="75" fillId="48" borderId="24" xfId="0" applyFont="1" applyFill="1" applyBorder="1" applyAlignment="1">
      <alignment horizontal="left" vertical="center" wrapText="1"/>
    </xf>
    <xf numFmtId="10" fontId="114" fillId="4" borderId="11" xfId="1" applyNumberFormat="1" applyFont="1" applyFill="1" applyBorder="1" applyAlignment="1">
      <alignment horizontal="center" vertical="center" wrapText="1"/>
    </xf>
    <xf numFmtId="165" fontId="115" fillId="48" borderId="131" xfId="101" applyNumberFormat="1" applyFont="1" applyFill="1" applyBorder="1" applyAlignment="1">
      <alignment horizontal="right" vertical="center"/>
    </xf>
    <xf numFmtId="10" fontId="75" fillId="4" borderId="106" xfId="1" applyNumberFormat="1" applyFont="1" applyFill="1" applyBorder="1" applyAlignment="1">
      <alignment horizontal="center" vertical="center" wrapText="1"/>
    </xf>
    <xf numFmtId="0" fontId="75" fillId="48" borderId="24" xfId="0" applyFont="1" applyFill="1" applyBorder="1" applyAlignment="1">
      <alignment horizontal="center" vertical="center" wrapText="1"/>
    </xf>
    <xf numFmtId="165" fontId="115" fillId="48" borderId="131" xfId="101" applyNumberFormat="1" applyFont="1" applyFill="1" applyBorder="1" applyAlignment="1">
      <alignment horizontal="center" vertical="center"/>
    </xf>
    <xf numFmtId="165" fontId="75" fillId="48" borderId="24" xfId="0" applyNumberFormat="1" applyFont="1" applyFill="1" applyBorder="1" applyAlignment="1">
      <alignment horizontal="center" vertical="center" wrapText="1"/>
    </xf>
    <xf numFmtId="0" fontId="0" fillId="11" borderId="43" xfId="0" applyFill="1" applyBorder="1" applyAlignment="1">
      <alignment horizontal="center" vertical="center" wrapText="1"/>
    </xf>
    <xf numFmtId="0" fontId="4" fillId="4" borderId="25" xfId="0" applyFont="1" applyFill="1" applyBorder="1" applyAlignment="1" applyProtection="1">
      <alignment horizontal="center" vertical="center" wrapText="1"/>
      <protection locked="0"/>
    </xf>
    <xf numFmtId="0" fontId="46" fillId="45" borderId="5" xfId="0" applyFont="1" applyFill="1" applyBorder="1" applyAlignment="1">
      <alignment horizontal="center" vertical="center" wrapText="1"/>
    </xf>
    <xf numFmtId="0" fontId="13" fillId="45" borderId="5" xfId="0" applyFont="1" applyFill="1" applyBorder="1" applyAlignment="1">
      <alignment horizontal="center" vertical="center" wrapText="1"/>
    </xf>
    <xf numFmtId="165" fontId="0" fillId="11" borderId="48" xfId="0" applyNumberFormat="1" applyFill="1" applyBorder="1" applyAlignment="1">
      <alignment horizontal="center" vertical="center" wrapText="1"/>
    </xf>
    <xf numFmtId="165" fontId="2" fillId="4" borderId="5" xfId="0" applyNumberFormat="1" applyFont="1" applyFill="1" applyBorder="1" applyAlignment="1">
      <alignment horizontal="center" vertical="center" wrapText="1"/>
    </xf>
    <xf numFmtId="0" fontId="13" fillId="10" borderId="1" xfId="0" applyFont="1" applyFill="1" applyBorder="1" applyAlignment="1">
      <alignment horizontal="center" vertical="center" wrapText="1"/>
    </xf>
    <xf numFmtId="0" fontId="0" fillId="11" borderId="1" xfId="0" applyFill="1" applyBorder="1" applyAlignment="1">
      <alignment horizontal="center" vertical="center" wrapText="1"/>
    </xf>
    <xf numFmtId="20" fontId="23" fillId="8" borderId="132" xfId="0" applyNumberFormat="1" applyFont="1" applyFill="1" applyBorder="1" applyAlignment="1">
      <alignment horizontal="center" vertical="center" wrapText="1"/>
    </xf>
    <xf numFmtId="165" fontId="80" fillId="4" borderId="58" xfId="0" applyNumberFormat="1" applyFont="1" applyFill="1" applyBorder="1" applyAlignment="1">
      <alignment horizontal="center" vertical="center"/>
    </xf>
    <xf numFmtId="0" fontId="131" fillId="26" borderId="1" xfId="0" applyFont="1" applyFill="1" applyBorder="1" applyAlignment="1">
      <alignment horizontal="center" vertical="center" wrapText="1"/>
    </xf>
    <xf numFmtId="0" fontId="131" fillId="26" borderId="2" xfId="0" applyFont="1" applyFill="1" applyBorder="1" applyAlignment="1">
      <alignment horizontal="center" vertical="center" wrapText="1"/>
    </xf>
    <xf numFmtId="0" fontId="81" fillId="9" borderId="2" xfId="0" applyFont="1" applyFill="1" applyBorder="1" applyAlignment="1">
      <alignment horizontal="center" vertical="center" wrapText="1"/>
    </xf>
    <xf numFmtId="20" fontId="24" fillId="9" borderId="16" xfId="0" applyNumberFormat="1" applyFont="1" applyFill="1" applyBorder="1" applyAlignment="1">
      <alignment vertical="center" wrapText="1"/>
    </xf>
    <xf numFmtId="20" fontId="24" fillId="9" borderId="26" xfId="0" applyNumberFormat="1" applyFont="1" applyFill="1" applyBorder="1" applyAlignment="1">
      <alignment vertical="center" wrapText="1"/>
    </xf>
    <xf numFmtId="165" fontId="24" fillId="4" borderId="2" xfId="101" applyNumberFormat="1" applyFont="1" applyFill="1" applyBorder="1" applyAlignment="1">
      <alignment horizontal="center" vertical="center" wrapText="1"/>
    </xf>
    <xf numFmtId="0" fontId="24" fillId="4" borderId="48" xfId="0" applyFont="1" applyFill="1" applyBorder="1" applyAlignment="1">
      <alignment horizontal="center" vertical="center" wrapText="1"/>
    </xf>
    <xf numFmtId="9" fontId="23" fillId="4" borderId="16" xfId="1" applyFont="1" applyFill="1" applyBorder="1" applyAlignment="1">
      <alignment horizontal="center" vertical="center"/>
    </xf>
    <xf numFmtId="165" fontId="80" fillId="4" borderId="30" xfId="0" applyNumberFormat="1" applyFont="1" applyFill="1" applyBorder="1" applyAlignment="1">
      <alignment horizontal="center" vertical="center" wrapText="1"/>
    </xf>
    <xf numFmtId="0" fontId="23" fillId="4" borderId="16" xfId="0" applyFont="1" applyFill="1" applyBorder="1" applyAlignment="1">
      <alignment horizontal="center" vertical="center"/>
    </xf>
    <xf numFmtId="165" fontId="80" fillId="4" borderId="15" xfId="0" applyNumberFormat="1" applyFont="1" applyFill="1" applyBorder="1" applyAlignment="1">
      <alignment horizontal="center" vertical="center" wrapText="1"/>
    </xf>
    <xf numFmtId="0" fontId="23" fillId="4" borderId="26" xfId="0" applyFont="1" applyFill="1" applyBorder="1" applyAlignment="1">
      <alignment horizontal="center" vertical="center"/>
    </xf>
    <xf numFmtId="165" fontId="80" fillId="4" borderId="28" xfId="0" applyNumberFormat="1" applyFont="1" applyFill="1" applyBorder="1" applyAlignment="1">
      <alignment horizontal="center" vertical="center" wrapText="1"/>
    </xf>
    <xf numFmtId="20" fontId="23" fillId="44" borderId="83" xfId="0" applyNumberFormat="1" applyFont="1" applyFill="1" applyBorder="1" applyAlignment="1">
      <alignment horizontal="center" vertical="center" wrapText="1"/>
    </xf>
    <xf numFmtId="0" fontId="64" fillId="10" borderId="59" xfId="0" applyFont="1" applyFill="1" applyBorder="1" applyAlignment="1">
      <alignment horizontal="center" vertical="center" wrapText="1"/>
    </xf>
    <xf numFmtId="165" fontId="78" fillId="4" borderId="60" xfId="1" applyNumberFormat="1" applyFont="1" applyFill="1" applyBorder="1" applyAlignment="1">
      <alignment horizontal="center" vertical="center"/>
    </xf>
    <xf numFmtId="165" fontId="49" fillId="40" borderId="1" xfId="0" applyNumberFormat="1" applyFont="1" applyFill="1" applyBorder="1" applyAlignment="1">
      <alignment horizontal="center" vertical="center"/>
    </xf>
    <xf numFmtId="0" fontId="132" fillId="11" borderId="79" xfId="0" applyFont="1" applyFill="1" applyBorder="1" applyAlignment="1">
      <alignment horizontal="right" vertical="center" wrapText="1"/>
    </xf>
    <xf numFmtId="165" fontId="24" fillId="4" borderId="80" xfId="1" applyNumberFormat="1" applyFont="1" applyFill="1" applyBorder="1" applyAlignment="1">
      <alignment vertical="center" wrapText="1"/>
    </xf>
    <xf numFmtId="0" fontId="114" fillId="49" borderId="1" xfId="0" applyFont="1" applyFill="1" applyBorder="1" applyAlignment="1">
      <alignment horizontal="center" vertical="center" wrapText="1"/>
    </xf>
    <xf numFmtId="0" fontId="114" fillId="49" borderId="14" xfId="0" applyFont="1" applyFill="1" applyBorder="1" applyAlignment="1">
      <alignment horizontal="center" vertical="center" wrapText="1"/>
    </xf>
    <xf numFmtId="0" fontId="114" fillId="49" borderId="1" xfId="0" applyFont="1" applyFill="1" applyBorder="1" applyAlignment="1">
      <alignment horizontal="left" vertical="center" wrapText="1"/>
    </xf>
    <xf numFmtId="0" fontId="114" fillId="49" borderId="11" xfId="0" applyFont="1" applyFill="1" applyBorder="1" applyAlignment="1">
      <alignment horizontal="left" vertical="center" wrapText="1"/>
    </xf>
    <xf numFmtId="0" fontId="114" fillId="49" borderId="14" xfId="0" applyFont="1" applyFill="1" applyBorder="1" applyAlignment="1">
      <alignment vertical="center" wrapText="1"/>
    </xf>
    <xf numFmtId="165" fontId="78" fillId="6" borderId="1" xfId="101" applyNumberFormat="1" applyFont="1" applyFill="1" applyBorder="1" applyAlignment="1" applyProtection="1">
      <alignment horizontal="center" vertical="center"/>
      <protection locked="0"/>
    </xf>
    <xf numFmtId="165" fontId="78" fillId="0" borderId="1" xfId="101" applyNumberFormat="1" applyFont="1" applyBorder="1" applyAlignment="1" applyProtection="1">
      <alignment horizontal="center"/>
      <protection locked="0"/>
    </xf>
    <xf numFmtId="0" fontId="4" fillId="4" borderId="14" xfId="102" applyFont="1" applyFill="1" applyBorder="1" applyAlignment="1">
      <alignment horizontal="center" vertical="center" wrapText="1"/>
    </xf>
    <xf numFmtId="0" fontId="4" fillId="4" borderId="1" xfId="102" applyFont="1" applyFill="1" applyBorder="1" applyAlignment="1">
      <alignment horizontal="center" vertical="center" wrapText="1"/>
    </xf>
    <xf numFmtId="0" fontId="66" fillId="32" borderId="6" xfId="0" applyFont="1" applyFill="1" applyBorder="1" applyAlignment="1">
      <alignment horizontal="center" vertical="center" wrapText="1"/>
    </xf>
    <xf numFmtId="0" fontId="66" fillId="32" borderId="7" xfId="0" applyFont="1" applyFill="1" applyBorder="1" applyAlignment="1">
      <alignment horizontal="center" vertical="center" wrapText="1"/>
    </xf>
    <xf numFmtId="0" fontId="66" fillId="32" borderId="18" xfId="0" applyFont="1" applyFill="1" applyBorder="1" applyAlignment="1">
      <alignment horizontal="center" vertical="center" wrapText="1"/>
    </xf>
    <xf numFmtId="0" fontId="14" fillId="6" borderId="20" xfId="0" applyFont="1" applyFill="1" applyBorder="1" applyAlignment="1">
      <alignment horizontal="left" vertical="top" wrapText="1"/>
    </xf>
    <xf numFmtId="0" fontId="14" fillId="6" borderId="4" xfId="0" applyFont="1" applyFill="1" applyBorder="1" applyAlignment="1">
      <alignment horizontal="left" vertical="top" wrapText="1"/>
    </xf>
    <xf numFmtId="0" fontId="14" fillId="6" borderId="21" xfId="0" applyFont="1" applyFill="1" applyBorder="1" applyAlignment="1">
      <alignment horizontal="left" vertical="top" wrapText="1"/>
    </xf>
    <xf numFmtId="0" fontId="66" fillId="35" borderId="6" xfId="0" applyFont="1" applyFill="1" applyBorder="1" applyAlignment="1">
      <alignment horizontal="center" vertical="center" wrapText="1"/>
    </xf>
    <xf numFmtId="0" fontId="66" fillId="35" borderId="7" xfId="0" applyFont="1" applyFill="1" applyBorder="1" applyAlignment="1">
      <alignment horizontal="center" vertical="center" wrapText="1"/>
    </xf>
    <xf numFmtId="0" fontId="66" fillId="35" borderId="18" xfId="0" applyFont="1" applyFill="1" applyBorder="1" applyAlignment="1">
      <alignment horizontal="center" vertical="center" wrapText="1"/>
    </xf>
    <xf numFmtId="0" fontId="14" fillId="6" borderId="8" xfId="0" applyFont="1" applyFill="1" applyBorder="1" applyAlignment="1">
      <alignment horizontal="left" vertical="top" wrapText="1"/>
    </xf>
    <xf numFmtId="0" fontId="14" fillId="6" borderId="0" xfId="0" applyFont="1" applyFill="1" applyAlignment="1">
      <alignment horizontal="left" vertical="top" wrapText="1"/>
    </xf>
    <xf numFmtId="0" fontId="14" fillId="6" borderId="19" xfId="0" applyFont="1" applyFill="1" applyBorder="1" applyAlignment="1">
      <alignment horizontal="left" vertical="top" wrapText="1"/>
    </xf>
    <xf numFmtId="0" fontId="66" fillId="36" borderId="6" xfId="0" applyFont="1" applyFill="1" applyBorder="1" applyAlignment="1">
      <alignment horizontal="center" vertical="center" wrapText="1"/>
    </xf>
    <xf numFmtId="0" fontId="66" fillId="36" borderId="7" xfId="0" applyFont="1" applyFill="1" applyBorder="1" applyAlignment="1">
      <alignment horizontal="center" vertical="center" wrapText="1"/>
    </xf>
    <xf numFmtId="0" fontId="66" fillId="36" borderId="18" xfId="0" applyFont="1" applyFill="1" applyBorder="1" applyAlignment="1">
      <alignment horizontal="center" vertical="center" wrapText="1"/>
    </xf>
    <xf numFmtId="0" fontId="22" fillId="6" borderId="8" xfId="0" applyFont="1" applyFill="1" applyBorder="1" applyAlignment="1">
      <alignment horizontal="left" vertical="top" wrapText="1"/>
    </xf>
    <xf numFmtId="0" fontId="22" fillId="6" borderId="0" xfId="0" applyFont="1" applyFill="1" applyAlignment="1">
      <alignment horizontal="left" vertical="top" wrapText="1"/>
    </xf>
    <xf numFmtId="0" fontId="22" fillId="6" borderId="19" xfId="0" applyFont="1" applyFill="1" applyBorder="1" applyAlignment="1">
      <alignment horizontal="left" vertical="top" wrapText="1"/>
    </xf>
    <xf numFmtId="0" fontId="22" fillId="6" borderId="20" xfId="0" applyFont="1" applyFill="1" applyBorder="1" applyAlignment="1">
      <alignment horizontal="left" vertical="top" wrapText="1"/>
    </xf>
    <xf numFmtId="0" fontId="22" fillId="6" borderId="4" xfId="0" applyFont="1" applyFill="1" applyBorder="1" applyAlignment="1">
      <alignment horizontal="left" vertical="top" wrapText="1"/>
    </xf>
    <xf numFmtId="0" fontId="22" fillId="6" borderId="21" xfId="0" applyFont="1" applyFill="1" applyBorder="1" applyAlignment="1">
      <alignment horizontal="left" vertical="top" wrapText="1"/>
    </xf>
    <xf numFmtId="0" fontId="66" fillId="34" borderId="6" xfId="0" applyFont="1" applyFill="1" applyBorder="1" applyAlignment="1">
      <alignment horizontal="center" vertical="center" wrapText="1"/>
    </xf>
    <xf numFmtId="0" fontId="66" fillId="34" borderId="7" xfId="0" applyFont="1" applyFill="1" applyBorder="1" applyAlignment="1">
      <alignment horizontal="center" vertical="center" wrapText="1"/>
    </xf>
    <xf numFmtId="0" fontId="66" fillId="34" borderId="18" xfId="0" applyFont="1" applyFill="1" applyBorder="1" applyAlignment="1">
      <alignment horizontal="center" vertical="center" wrapText="1"/>
    </xf>
    <xf numFmtId="0" fontId="14" fillId="11" borderId="2" xfId="0" applyFont="1" applyFill="1" applyBorder="1" applyAlignment="1">
      <alignment horizontal="left" vertical="top" wrapText="1"/>
    </xf>
    <xf numFmtId="0" fontId="14" fillId="11" borderId="9" xfId="0" applyFont="1" applyFill="1" applyBorder="1" applyAlignment="1">
      <alignment horizontal="left" vertical="top"/>
    </xf>
    <xf numFmtId="0" fontId="14" fillId="11" borderId="3" xfId="0" applyFont="1" applyFill="1" applyBorder="1" applyAlignment="1">
      <alignment horizontal="left" vertical="top"/>
    </xf>
    <xf numFmtId="0" fontId="25" fillId="0" borderId="8" xfId="0" applyFont="1" applyBorder="1" applyAlignment="1">
      <alignment horizontal="center" vertical="center"/>
    </xf>
    <xf numFmtId="0" fontId="25" fillId="0" borderId="0" xfId="0" applyFont="1" applyAlignment="1">
      <alignment horizontal="center" vertical="center"/>
    </xf>
    <xf numFmtId="0" fontId="25" fillId="0" borderId="19" xfId="0" applyFont="1" applyBorder="1" applyAlignment="1">
      <alignment horizontal="center" vertical="center"/>
    </xf>
    <xf numFmtId="0" fontId="18" fillId="0" borderId="8" xfId="0" applyFont="1" applyBorder="1" applyAlignment="1">
      <alignment horizontal="center" vertical="center"/>
    </xf>
    <xf numFmtId="0" fontId="18" fillId="0" borderId="0" xfId="0" applyFont="1" applyAlignment="1">
      <alignment horizontal="center" vertical="center"/>
    </xf>
    <xf numFmtId="0" fontId="18" fillId="0" borderId="19" xfId="0" applyFont="1" applyBorder="1" applyAlignment="1">
      <alignment horizontal="center" vertical="center"/>
    </xf>
    <xf numFmtId="0" fontId="1" fillId="27" borderId="0" xfId="0" applyFont="1" applyFill="1" applyAlignment="1">
      <alignment horizontal="center" vertical="center" wrapText="1"/>
    </xf>
    <xf numFmtId="0" fontId="1" fillId="27" borderId="0" xfId="0" applyFont="1" applyFill="1" applyAlignment="1">
      <alignment horizontal="center" vertical="center"/>
    </xf>
    <xf numFmtId="0" fontId="1" fillId="27" borderId="19" xfId="0" applyFont="1" applyFill="1" applyBorder="1" applyAlignment="1">
      <alignment horizontal="center" vertical="center"/>
    </xf>
    <xf numFmtId="0" fontId="19" fillId="0" borderId="0" xfId="0" applyFont="1" applyAlignment="1">
      <alignment horizontal="center" vertical="center" wrapText="1"/>
    </xf>
    <xf numFmtId="0" fontId="64" fillId="0" borderId="6" xfId="0" applyFont="1" applyBorder="1" applyAlignment="1">
      <alignment horizontal="center" vertical="center"/>
    </xf>
    <xf numFmtId="0" fontId="64" fillId="0" borderId="7" xfId="0" applyFont="1" applyBorder="1" applyAlignment="1">
      <alignment horizontal="center" vertical="center"/>
    </xf>
    <xf numFmtId="0" fontId="48" fillId="7" borderId="7" xfId="0" applyFont="1" applyFill="1" applyBorder="1" applyAlignment="1" applyProtection="1">
      <alignment horizontal="center" vertical="center" wrapText="1"/>
      <protection locked="0"/>
    </xf>
    <xf numFmtId="0" fontId="48" fillId="7" borderId="18" xfId="0" applyFont="1" applyFill="1" applyBorder="1" applyAlignment="1" applyProtection="1">
      <alignment horizontal="center" vertical="center" wrapText="1"/>
      <protection locked="0"/>
    </xf>
    <xf numFmtId="0" fontId="64" fillId="0" borderId="20" xfId="0" applyFont="1" applyBorder="1" applyAlignment="1">
      <alignment horizontal="center" vertical="center"/>
    </xf>
    <xf numFmtId="0" fontId="64" fillId="0" borderId="4" xfId="0" applyFont="1" applyBorder="1" applyAlignment="1">
      <alignment horizontal="center" vertical="center"/>
    </xf>
    <xf numFmtId="0" fontId="48" fillId="7" borderId="4" xfId="0" applyFont="1" applyFill="1" applyBorder="1" applyAlignment="1" applyProtection="1">
      <alignment horizontal="center" vertical="center" wrapText="1"/>
      <protection locked="0"/>
    </xf>
    <xf numFmtId="0" fontId="48" fillId="7" borderId="21" xfId="0" applyFont="1" applyFill="1" applyBorder="1" applyAlignment="1" applyProtection="1">
      <alignment horizontal="center" vertical="center" wrapText="1"/>
      <protection locked="0"/>
    </xf>
    <xf numFmtId="0" fontId="22" fillId="0" borderId="0" xfId="0" applyFont="1" applyAlignment="1">
      <alignment horizontal="center" vertical="center"/>
    </xf>
    <xf numFmtId="0" fontId="22" fillId="0" borderId="19" xfId="0" applyFont="1" applyBorder="1" applyAlignment="1">
      <alignment horizontal="center" vertical="center"/>
    </xf>
    <xf numFmtId="0" fontId="64" fillId="0" borderId="10" xfId="0" applyFont="1" applyBorder="1" applyAlignment="1">
      <alignment horizontal="center" vertical="center"/>
    </xf>
    <xf numFmtId="0" fontId="64" fillId="0" borderId="12" xfId="0" applyFont="1" applyBorder="1" applyAlignment="1">
      <alignment horizontal="center" vertical="center"/>
    </xf>
    <xf numFmtId="0" fontId="48" fillId="7" borderId="12" xfId="0" applyFont="1" applyFill="1" applyBorder="1" applyAlignment="1" applyProtection="1">
      <alignment horizontal="center" vertical="center" wrapText="1"/>
      <protection locked="0"/>
    </xf>
    <xf numFmtId="0" fontId="48" fillId="7" borderId="13" xfId="0" applyFont="1" applyFill="1" applyBorder="1" applyAlignment="1" applyProtection="1">
      <alignment horizontal="center" vertical="center" wrapText="1"/>
      <protection locked="0"/>
    </xf>
    <xf numFmtId="0" fontId="47" fillId="6" borderId="0" xfId="0" applyFont="1" applyFill="1" applyAlignment="1">
      <alignment horizontal="center" vertical="center" wrapText="1"/>
    </xf>
    <xf numFmtId="0" fontId="47" fillId="8" borderId="46" xfId="0" applyFont="1" applyFill="1" applyBorder="1" applyAlignment="1">
      <alignment horizontal="center" vertical="center" wrapText="1"/>
    </xf>
    <xf numFmtId="0" fontId="47" fillId="8" borderId="44" xfId="0" applyFont="1" applyFill="1" applyBorder="1" applyAlignment="1">
      <alignment horizontal="center" vertical="center" wrapText="1"/>
    </xf>
    <xf numFmtId="0" fontId="47" fillId="8" borderId="47" xfId="0" applyFont="1" applyFill="1" applyBorder="1" applyAlignment="1">
      <alignment horizontal="center" vertical="center" wrapText="1"/>
    </xf>
    <xf numFmtId="0" fontId="65" fillId="33" borderId="4" xfId="0" applyFont="1" applyFill="1" applyBorder="1" applyAlignment="1">
      <alignment horizontal="center" vertical="center" wrapText="1"/>
    </xf>
    <xf numFmtId="0" fontId="65" fillId="33" borderId="7" xfId="0" applyFont="1" applyFill="1" applyBorder="1" applyAlignment="1">
      <alignment horizontal="center" vertical="center" wrapText="1"/>
    </xf>
    <xf numFmtId="0" fontId="65" fillId="33" borderId="0" xfId="0" applyFont="1" applyFill="1" applyAlignment="1">
      <alignment horizontal="center" vertical="center" wrapText="1"/>
    </xf>
    <xf numFmtId="0" fontId="46" fillId="7" borderId="27" xfId="0" applyFont="1" applyFill="1" applyBorder="1" applyAlignment="1" applyProtection="1">
      <alignment horizontal="center" vertical="center" wrapText="1"/>
      <protection locked="0"/>
    </xf>
    <xf numFmtId="0" fontId="46" fillId="7" borderId="28" xfId="0" applyFont="1" applyFill="1" applyBorder="1" applyAlignment="1" applyProtection="1">
      <alignment horizontal="center" vertical="center" wrapText="1"/>
      <protection locked="0"/>
    </xf>
    <xf numFmtId="0" fontId="47" fillId="8" borderId="1" xfId="0" applyFont="1" applyFill="1" applyBorder="1" applyAlignment="1">
      <alignment horizontal="center" vertical="center" wrapText="1"/>
    </xf>
    <xf numFmtId="0" fontId="47" fillId="8" borderId="15" xfId="0" applyFont="1" applyFill="1" applyBorder="1" applyAlignment="1">
      <alignment horizontal="center" vertical="center" wrapText="1"/>
    </xf>
    <xf numFmtId="0" fontId="47" fillId="8" borderId="16" xfId="0" applyFont="1" applyFill="1" applyBorder="1" applyAlignment="1">
      <alignment horizontal="center" vertical="center" wrapText="1"/>
    </xf>
    <xf numFmtId="0" fontId="78" fillId="12" borderId="10" xfId="0" applyFont="1" applyFill="1" applyBorder="1" applyAlignment="1">
      <alignment horizontal="center" vertical="center" wrapText="1"/>
    </xf>
    <xf numFmtId="0" fontId="23" fillId="12" borderId="12" xfId="0" applyFont="1" applyFill="1" applyBorder="1" applyAlignment="1">
      <alignment horizontal="center" vertical="center" wrapText="1"/>
    </xf>
    <xf numFmtId="0" fontId="23" fillId="12" borderId="13" xfId="0" applyFont="1" applyFill="1" applyBorder="1" applyAlignment="1">
      <alignment horizontal="center" vertical="center" wrapText="1"/>
    </xf>
    <xf numFmtId="0" fontId="46" fillId="0" borderId="6" xfId="0" applyFont="1" applyBorder="1" applyAlignment="1">
      <alignment horizontal="center" vertical="center" wrapText="1"/>
    </xf>
    <xf numFmtId="0" fontId="46" fillId="0" borderId="20" xfId="0" applyFont="1" applyBorder="1" applyAlignment="1">
      <alignment horizontal="center" vertical="center" wrapText="1"/>
    </xf>
    <xf numFmtId="7" fontId="86" fillId="36" borderId="10" xfId="0" applyNumberFormat="1" applyFont="1" applyFill="1" applyBorder="1" applyAlignment="1" applyProtection="1">
      <alignment horizontal="center" vertical="center" wrapText="1"/>
      <protection hidden="1"/>
    </xf>
    <xf numFmtId="7" fontId="86" fillId="36" borderId="12" xfId="0" applyNumberFormat="1" applyFont="1" applyFill="1" applyBorder="1" applyAlignment="1" applyProtection="1">
      <alignment horizontal="center" vertical="center" wrapText="1"/>
      <protection hidden="1"/>
    </xf>
    <xf numFmtId="7" fontId="86" fillId="36" borderId="13" xfId="0" applyNumberFormat="1" applyFont="1" applyFill="1" applyBorder="1" applyAlignment="1" applyProtection="1">
      <alignment horizontal="center" vertical="center" wrapText="1"/>
      <protection hidden="1"/>
    </xf>
    <xf numFmtId="0" fontId="46" fillId="10" borderId="1" xfId="0" applyFont="1" applyFill="1" applyBorder="1" applyAlignment="1">
      <alignment horizontal="center" vertical="center" wrapText="1"/>
    </xf>
    <xf numFmtId="0" fontId="4" fillId="10" borderId="50" xfId="0" applyFont="1" applyFill="1" applyBorder="1" applyAlignment="1">
      <alignment horizontal="center" vertical="center" wrapText="1"/>
    </xf>
    <xf numFmtId="0" fontId="4" fillId="10" borderId="0" xfId="0" applyFont="1" applyFill="1" applyAlignment="1">
      <alignment horizontal="center" vertical="center" wrapText="1"/>
    </xf>
    <xf numFmtId="0" fontId="4" fillId="6" borderId="45" xfId="0" applyFont="1" applyFill="1" applyBorder="1" applyAlignment="1" applyProtection="1">
      <alignment horizontal="center" vertical="center" wrapText="1"/>
      <protection locked="0"/>
    </xf>
    <xf numFmtId="0" fontId="4" fillId="6" borderId="49" xfId="0" applyFont="1" applyFill="1" applyBorder="1" applyAlignment="1" applyProtection="1">
      <alignment horizontal="center" vertical="center" wrapText="1"/>
      <protection locked="0"/>
    </xf>
    <xf numFmtId="0" fontId="60" fillId="12" borderId="53" xfId="0" applyFont="1" applyFill="1" applyBorder="1" applyAlignment="1">
      <alignment horizontal="center" vertical="center" wrapText="1"/>
    </xf>
    <xf numFmtId="0" fontId="60" fillId="12" borderId="45" xfId="0" applyFont="1" applyFill="1" applyBorder="1" applyAlignment="1">
      <alignment horizontal="center" vertical="center" wrapText="1"/>
    </xf>
    <xf numFmtId="0" fontId="60" fillId="12" borderId="61" xfId="0" applyFont="1" applyFill="1" applyBorder="1" applyAlignment="1">
      <alignment horizontal="center" vertical="center" wrapText="1"/>
    </xf>
    <xf numFmtId="0" fontId="10" fillId="26" borderId="6" xfId="0" applyFont="1" applyFill="1" applyBorder="1" applyAlignment="1">
      <alignment horizontal="center" vertical="center" wrapText="1"/>
    </xf>
    <xf numFmtId="0" fontId="10" fillId="26" borderId="7" xfId="0" applyFont="1" applyFill="1" applyBorder="1" applyAlignment="1">
      <alignment horizontal="center" vertical="center" wrapText="1"/>
    </xf>
    <xf numFmtId="0" fontId="10" fillId="26" borderId="18" xfId="0" applyFont="1" applyFill="1" applyBorder="1" applyAlignment="1">
      <alignment horizontal="center" vertical="center" wrapText="1"/>
    </xf>
    <xf numFmtId="0" fontId="46" fillId="38" borderId="17" xfId="0" applyFont="1" applyFill="1" applyBorder="1" applyAlignment="1">
      <alignment horizontal="center" vertical="center" wrapText="1"/>
    </xf>
    <xf numFmtId="0" fontId="46" fillId="38" borderId="29" xfId="0" applyFont="1" applyFill="1" applyBorder="1" applyAlignment="1">
      <alignment horizontal="center" vertical="center" wrapText="1"/>
    </xf>
    <xf numFmtId="0" fontId="46" fillId="38" borderId="2" xfId="0" applyFont="1" applyFill="1" applyBorder="1" applyAlignment="1">
      <alignment horizontal="center" vertical="center" wrapText="1"/>
    </xf>
    <xf numFmtId="0" fontId="46" fillId="38" borderId="9" xfId="0" applyFont="1" applyFill="1" applyBorder="1" applyAlignment="1">
      <alignment horizontal="center" vertical="center" wrapText="1"/>
    </xf>
    <xf numFmtId="0" fontId="46" fillId="38" borderId="3" xfId="0" applyFont="1" applyFill="1" applyBorder="1" applyAlignment="1">
      <alignment horizontal="center" vertical="center" wrapText="1"/>
    </xf>
    <xf numFmtId="0" fontId="46" fillId="9" borderId="1" xfId="0" applyFont="1" applyFill="1" applyBorder="1" applyAlignment="1">
      <alignment horizontal="center" vertical="center" wrapText="1"/>
    </xf>
    <xf numFmtId="0" fontId="60" fillId="26" borderId="1" xfId="0" applyFont="1" applyFill="1" applyBorder="1" applyAlignment="1">
      <alignment horizontal="center" vertical="center" wrapText="1"/>
    </xf>
    <xf numFmtId="0" fontId="60" fillId="26" borderId="11" xfId="0" applyFont="1" applyFill="1" applyBorder="1" applyAlignment="1">
      <alignment horizontal="center" vertical="center" wrapText="1"/>
    </xf>
    <xf numFmtId="0" fontId="61" fillId="26" borderId="1" xfId="0" applyFont="1" applyFill="1" applyBorder="1" applyAlignment="1">
      <alignment horizontal="center" vertical="center" wrapText="1"/>
    </xf>
    <xf numFmtId="0" fontId="10" fillId="26" borderId="37" xfId="0" applyFont="1" applyFill="1" applyBorder="1" applyAlignment="1">
      <alignment horizontal="center" vertical="center" wrapText="1"/>
    </xf>
    <xf numFmtId="0" fontId="62" fillId="36" borderId="52" xfId="0" applyFont="1" applyFill="1" applyBorder="1" applyAlignment="1">
      <alignment horizontal="center" vertical="center" wrapText="1"/>
    </xf>
    <xf numFmtId="0" fontId="62" fillId="36" borderId="50" xfId="0" applyFont="1" applyFill="1" applyBorder="1" applyAlignment="1">
      <alignment horizontal="center" vertical="center" wrapText="1"/>
    </xf>
    <xf numFmtId="0" fontId="62" fillId="36" borderId="33" xfId="0" applyFont="1" applyFill="1" applyBorder="1" applyAlignment="1">
      <alignment horizontal="center" vertical="center" wrapText="1"/>
    </xf>
    <xf numFmtId="0" fontId="62" fillId="36" borderId="37" xfId="0" applyFont="1" applyFill="1" applyBorder="1" applyAlignment="1">
      <alignment horizontal="center" vertical="center" wrapText="1"/>
    </xf>
    <xf numFmtId="0" fontId="62" fillId="36" borderId="0" xfId="0" applyFont="1" applyFill="1" applyAlignment="1">
      <alignment horizontal="center" vertical="center" wrapText="1"/>
    </xf>
    <xf numFmtId="0" fontId="62" fillId="36" borderId="75" xfId="0" applyFont="1" applyFill="1" applyBorder="1" applyAlignment="1">
      <alignment horizontal="center" vertical="center" wrapText="1"/>
    </xf>
    <xf numFmtId="0" fontId="61" fillId="32" borderId="11" xfId="0" applyFont="1" applyFill="1" applyBorder="1" applyAlignment="1">
      <alignment horizontal="center" vertical="center" wrapText="1"/>
    </xf>
    <xf numFmtId="0" fontId="61" fillId="32" borderId="23" xfId="0" applyFont="1" applyFill="1" applyBorder="1" applyAlignment="1">
      <alignment horizontal="center" vertical="center" wrapText="1"/>
    </xf>
    <xf numFmtId="0" fontId="62" fillId="35" borderId="52" xfId="0" applyFont="1" applyFill="1" applyBorder="1" applyAlignment="1">
      <alignment horizontal="center" vertical="center" wrapText="1"/>
    </xf>
    <xf numFmtId="0" fontId="62" fillId="35" borderId="5" xfId="0" applyFont="1" applyFill="1" applyBorder="1" applyAlignment="1">
      <alignment horizontal="center" vertical="center" wrapText="1"/>
    </xf>
    <xf numFmtId="0" fontId="62" fillId="37" borderId="52" xfId="0" applyFont="1" applyFill="1" applyBorder="1" applyAlignment="1">
      <alignment horizontal="center" vertical="center" wrapText="1"/>
    </xf>
    <xf numFmtId="0" fontId="62" fillId="37" borderId="50" xfId="0" applyFont="1" applyFill="1" applyBorder="1" applyAlignment="1">
      <alignment horizontal="center" vertical="center" wrapText="1"/>
    </xf>
    <xf numFmtId="0" fontId="62" fillId="37" borderId="33" xfId="0" applyFont="1" applyFill="1" applyBorder="1" applyAlignment="1">
      <alignment horizontal="center" vertical="center" wrapText="1"/>
    </xf>
    <xf numFmtId="0" fontId="62" fillId="37" borderId="5" xfId="0" applyFont="1" applyFill="1" applyBorder="1" applyAlignment="1">
      <alignment horizontal="center" vertical="center" wrapText="1"/>
    </xf>
    <xf numFmtId="0" fontId="62" fillId="37" borderId="22" xfId="0" applyFont="1" applyFill="1" applyBorder="1" applyAlignment="1">
      <alignment horizontal="center" vertical="center" wrapText="1"/>
    </xf>
    <xf numFmtId="0" fontId="62" fillId="37" borderId="25" xfId="0" applyFont="1" applyFill="1" applyBorder="1" applyAlignment="1">
      <alignment horizontal="center" vertical="center" wrapText="1"/>
    </xf>
    <xf numFmtId="0" fontId="2" fillId="2" borderId="31" xfId="0" applyFont="1" applyFill="1" applyBorder="1" applyAlignment="1">
      <alignment horizontal="right" vertical="center" wrapText="1"/>
    </xf>
    <xf numFmtId="0" fontId="2" fillId="2" borderId="32" xfId="0" applyFont="1" applyFill="1" applyBorder="1" applyAlignment="1">
      <alignment horizontal="right" vertical="center" wrapText="1"/>
    </xf>
    <xf numFmtId="44" fontId="2" fillId="2" borderId="48" xfId="0" applyNumberFormat="1" applyFont="1" applyFill="1" applyBorder="1" applyAlignment="1">
      <alignment horizontal="center" vertical="center" wrapText="1"/>
    </xf>
    <xf numFmtId="44" fontId="2" fillId="2" borderId="43" xfId="0" applyNumberFormat="1" applyFont="1" applyFill="1" applyBorder="1" applyAlignment="1">
      <alignment horizontal="center" vertical="center" wrapText="1"/>
    </xf>
    <xf numFmtId="0" fontId="10" fillId="6" borderId="0" xfId="0" applyFont="1" applyFill="1" applyAlignment="1">
      <alignment horizontal="center" vertical="center" wrapText="1"/>
    </xf>
    <xf numFmtId="0" fontId="62" fillId="36" borderId="58" xfId="0" applyFont="1" applyFill="1" applyBorder="1" applyAlignment="1">
      <alignment horizontal="center" vertical="center" wrapText="1"/>
    </xf>
    <xf numFmtId="0" fontId="62" fillId="36" borderId="4" xfId="0" applyFont="1" applyFill="1" applyBorder="1" applyAlignment="1">
      <alignment horizontal="center" vertical="center" wrapText="1"/>
    </xf>
    <xf numFmtId="0" fontId="62" fillId="37" borderId="11" xfId="0" applyFont="1" applyFill="1" applyBorder="1" applyAlignment="1">
      <alignment horizontal="center" vertical="center" wrapText="1"/>
    </xf>
    <xf numFmtId="0" fontId="62" fillId="37" borderId="49" xfId="0" applyFont="1" applyFill="1" applyBorder="1" applyAlignment="1">
      <alignment horizontal="center" vertical="center" wrapText="1"/>
    </xf>
    <xf numFmtId="0" fontId="61" fillId="32" borderId="52" xfId="0" applyFont="1" applyFill="1" applyBorder="1" applyAlignment="1">
      <alignment horizontal="center" vertical="center" wrapText="1"/>
    </xf>
    <xf numFmtId="0" fontId="61" fillId="32" borderId="58" xfId="0" applyFont="1" applyFill="1" applyBorder="1" applyAlignment="1">
      <alignment horizontal="center" vertical="center" wrapText="1"/>
    </xf>
    <xf numFmtId="0" fontId="62" fillId="35" borderId="1" xfId="0" applyFont="1" applyFill="1" applyBorder="1" applyAlignment="1">
      <alignment horizontal="center" vertical="center" wrapText="1"/>
    </xf>
    <xf numFmtId="0" fontId="61" fillId="26" borderId="0" xfId="0" applyFont="1" applyFill="1" applyAlignment="1">
      <alignment horizontal="center" vertical="center" wrapText="1"/>
    </xf>
    <xf numFmtId="0" fontId="61" fillId="26" borderId="4" xfId="0" applyFont="1" applyFill="1" applyBorder="1" applyAlignment="1">
      <alignment horizontal="center" vertical="center" wrapText="1"/>
    </xf>
    <xf numFmtId="0" fontId="61" fillId="26" borderId="52" xfId="0" applyFont="1" applyFill="1" applyBorder="1" applyAlignment="1">
      <alignment horizontal="center" vertical="center" wrapText="1"/>
    </xf>
    <xf numFmtId="0" fontId="61" fillId="26" borderId="58" xfId="0" applyFont="1" applyFill="1" applyBorder="1" applyAlignment="1">
      <alignment horizontal="center" vertical="center" wrapText="1"/>
    </xf>
    <xf numFmtId="0" fontId="60" fillId="6" borderId="0" xfId="0" applyFont="1" applyFill="1" applyAlignment="1">
      <alignment horizontal="center" vertical="center" wrapText="1"/>
    </xf>
    <xf numFmtId="0" fontId="10" fillId="12" borderId="37" xfId="0" applyFont="1" applyFill="1" applyBorder="1" applyAlignment="1">
      <alignment horizontal="center" vertical="center" wrapText="1"/>
    </xf>
    <xf numFmtId="0" fontId="10" fillId="12" borderId="0" xfId="0" applyFont="1" applyFill="1" applyAlignment="1">
      <alignment horizontal="center" vertical="center" wrapText="1"/>
    </xf>
    <xf numFmtId="0" fontId="10" fillId="12" borderId="19" xfId="0" applyFont="1" applyFill="1" applyBorder="1" applyAlignment="1">
      <alignment horizontal="center" vertical="center" wrapText="1"/>
    </xf>
    <xf numFmtId="0" fontId="10" fillId="26" borderId="8" xfId="0" applyFont="1" applyFill="1" applyBorder="1" applyAlignment="1">
      <alignment horizontal="center" vertical="center" wrapText="1"/>
    </xf>
    <xf numFmtId="0" fontId="10" fillId="26" borderId="0" xfId="0" applyFont="1" applyFill="1" applyAlignment="1">
      <alignment horizontal="center" vertical="center" wrapText="1"/>
    </xf>
    <xf numFmtId="0" fontId="46" fillId="38" borderId="23" xfId="0" applyFont="1" applyFill="1" applyBorder="1" applyAlignment="1">
      <alignment horizontal="center" vertical="center" wrapText="1"/>
    </xf>
    <xf numFmtId="0" fontId="46" fillId="38" borderId="14" xfId="0" applyFont="1" applyFill="1" applyBorder="1" applyAlignment="1">
      <alignment horizontal="center" vertical="center" wrapText="1"/>
    </xf>
    <xf numFmtId="0" fontId="0" fillId="2" borderId="2" xfId="0" applyFill="1" applyBorder="1" applyAlignment="1">
      <alignment horizontal="center"/>
    </xf>
    <xf numFmtId="0" fontId="0" fillId="2" borderId="9" xfId="0" applyFill="1" applyBorder="1" applyAlignment="1">
      <alignment horizontal="center"/>
    </xf>
    <xf numFmtId="165" fontId="116" fillId="48" borderId="11" xfId="0" applyNumberFormat="1" applyFont="1" applyFill="1" applyBorder="1" applyAlignment="1">
      <alignment horizontal="center" vertical="center"/>
    </xf>
    <xf numFmtId="165" fontId="116" fillId="48" borderId="23" xfId="0" applyNumberFormat="1" applyFont="1" applyFill="1" applyBorder="1" applyAlignment="1">
      <alignment horizontal="center" vertical="center"/>
    </xf>
    <xf numFmtId="165" fontId="116" fillId="48" borderId="14" xfId="0" applyNumberFormat="1" applyFont="1" applyFill="1" applyBorder="1" applyAlignment="1">
      <alignment horizontal="center" vertical="center"/>
    </xf>
    <xf numFmtId="0" fontId="75" fillId="47" borderId="37" xfId="0" applyFont="1" applyFill="1" applyBorder="1" applyAlignment="1">
      <alignment horizontal="center" vertical="center" wrapText="1"/>
    </xf>
    <xf numFmtId="0" fontId="75" fillId="47" borderId="0" xfId="0" applyFont="1" applyFill="1" applyAlignment="1">
      <alignment horizontal="center" vertical="center" wrapText="1"/>
    </xf>
    <xf numFmtId="165" fontId="116" fillId="48" borderId="25" xfId="0" applyNumberFormat="1" applyFont="1" applyFill="1" applyBorder="1" applyAlignment="1">
      <alignment horizontal="center" vertical="center"/>
    </xf>
    <xf numFmtId="0" fontId="70" fillId="12" borderId="10" xfId="0" applyFont="1" applyFill="1" applyBorder="1" applyAlignment="1">
      <alignment horizontal="center" vertical="center" wrapText="1"/>
    </xf>
    <xf numFmtId="0" fontId="70" fillId="12" borderId="12" xfId="0" applyFont="1" applyFill="1" applyBorder="1" applyAlignment="1">
      <alignment horizontal="center" vertical="center" wrapText="1"/>
    </xf>
    <xf numFmtId="0" fontId="70" fillId="12" borderId="13" xfId="0" applyFont="1" applyFill="1" applyBorder="1" applyAlignment="1">
      <alignment horizontal="center" vertical="center" wrapText="1"/>
    </xf>
    <xf numFmtId="0" fontId="24" fillId="10" borderId="16" xfId="0" applyFont="1" applyFill="1" applyBorder="1" applyAlignment="1">
      <alignment horizontal="center" vertical="center" wrapText="1"/>
    </xf>
    <xf numFmtId="0" fontId="24" fillId="10" borderId="26" xfId="0" applyFont="1" applyFill="1" applyBorder="1" applyAlignment="1">
      <alignment horizontal="center" vertical="center" wrapText="1"/>
    </xf>
    <xf numFmtId="7" fontId="62" fillId="36" borderId="34" xfId="0" applyNumberFormat="1" applyFont="1" applyFill="1" applyBorder="1" applyAlignment="1" applyProtection="1">
      <alignment horizontal="center" vertical="center" wrapText="1"/>
      <protection hidden="1"/>
    </xf>
    <xf numFmtId="7" fontId="62" fillId="36" borderId="35" xfId="0" applyNumberFormat="1" applyFont="1" applyFill="1" applyBorder="1" applyAlignment="1" applyProtection="1">
      <alignment horizontal="center" vertical="center" wrapText="1"/>
      <protection hidden="1"/>
    </xf>
    <xf numFmtId="7" fontId="62" fillId="36" borderId="36" xfId="0" applyNumberFormat="1" applyFont="1" applyFill="1" applyBorder="1" applyAlignment="1" applyProtection="1">
      <alignment horizontal="center" vertical="center" wrapText="1"/>
      <protection hidden="1"/>
    </xf>
    <xf numFmtId="0" fontId="62" fillId="36" borderId="10" xfId="0" applyFont="1" applyFill="1" applyBorder="1" applyAlignment="1" applyProtection="1">
      <alignment horizontal="center" vertical="center" wrapText="1"/>
      <protection hidden="1"/>
    </xf>
    <xf numFmtId="0" fontId="62" fillId="36" borderId="12" xfId="0" applyFont="1" applyFill="1" applyBorder="1" applyAlignment="1" applyProtection="1">
      <alignment horizontal="center" vertical="center" wrapText="1"/>
      <protection hidden="1"/>
    </xf>
    <xf numFmtId="0" fontId="62" fillId="36" borderId="13" xfId="0" applyFont="1" applyFill="1" applyBorder="1" applyAlignment="1" applyProtection="1">
      <alignment horizontal="center" vertical="center" wrapText="1"/>
      <protection hidden="1"/>
    </xf>
    <xf numFmtId="0" fontId="126" fillId="37" borderId="8" xfId="0" applyFont="1" applyFill="1" applyBorder="1" applyAlignment="1">
      <alignment horizontal="center" vertical="center" wrapText="1"/>
    </xf>
    <xf numFmtId="0" fontId="126" fillId="37" borderId="0" xfId="0" applyFont="1" applyFill="1" applyAlignment="1">
      <alignment horizontal="center" vertical="center" wrapText="1"/>
    </xf>
    <xf numFmtId="0" fontId="114" fillId="47" borderId="14" xfId="0" applyFont="1" applyFill="1" applyBorder="1" applyAlignment="1">
      <alignment horizontal="center" vertical="center" wrapText="1"/>
    </xf>
    <xf numFmtId="0" fontId="114" fillId="47" borderId="1" xfId="0" applyFont="1" applyFill="1" applyBorder="1" applyAlignment="1">
      <alignment horizontal="center" vertical="center" wrapText="1"/>
    </xf>
    <xf numFmtId="0" fontId="47" fillId="0" borderId="0" xfId="0" applyFont="1" applyAlignment="1">
      <alignment horizontal="center" vertical="center" wrapText="1"/>
    </xf>
    <xf numFmtId="0" fontId="81" fillId="10" borderId="1" xfId="0" applyFont="1" applyFill="1" applyBorder="1" applyAlignment="1">
      <alignment horizontal="center" vertical="center" wrapText="1"/>
    </xf>
    <xf numFmtId="20" fontId="23" fillId="35" borderId="10" xfId="0" applyNumberFormat="1" applyFont="1" applyFill="1" applyBorder="1" applyAlignment="1">
      <alignment horizontal="center" vertical="center" wrapText="1"/>
    </xf>
    <xf numFmtId="165" fontId="81" fillId="10" borderId="1" xfId="0" applyNumberFormat="1" applyFont="1" applyFill="1" applyBorder="1" applyAlignment="1">
      <alignment horizontal="center" vertical="center" wrapText="1"/>
    </xf>
    <xf numFmtId="20" fontId="23" fillId="10" borderId="57" xfId="0" applyNumberFormat="1" applyFont="1" applyFill="1" applyBorder="1" applyAlignment="1">
      <alignment horizontal="center" vertical="center" wrapText="1"/>
    </xf>
    <xf numFmtId="7" fontId="62" fillId="36" borderId="6" xfId="0" applyNumberFormat="1" applyFont="1" applyFill="1" applyBorder="1" applyAlignment="1" applyProtection="1">
      <alignment horizontal="center" vertical="center" wrapText="1"/>
      <protection hidden="1"/>
    </xf>
    <xf numFmtId="7" fontId="62" fillId="36" borderId="8" xfId="0" applyNumberFormat="1" applyFont="1" applyFill="1" applyBorder="1" applyAlignment="1" applyProtection="1">
      <alignment horizontal="center" vertical="center" wrapText="1"/>
      <protection hidden="1"/>
    </xf>
    <xf numFmtId="7" fontId="62" fillId="36" borderId="0" xfId="0" applyNumberFormat="1" applyFont="1" applyFill="1" applyAlignment="1" applyProtection="1">
      <alignment horizontal="center" vertical="center" wrapText="1"/>
      <protection hidden="1"/>
    </xf>
    <xf numFmtId="0" fontId="65" fillId="37" borderId="1" xfId="0" applyFont="1" applyFill="1" applyBorder="1" applyAlignment="1" applyProtection="1">
      <alignment horizontal="center" vertical="center" wrapText="1"/>
      <protection hidden="1"/>
    </xf>
    <xf numFmtId="20" fontId="65" fillId="37" borderId="20" xfId="0" applyNumberFormat="1" applyFont="1" applyFill="1" applyBorder="1" applyAlignment="1">
      <alignment horizontal="center" vertical="center" wrapText="1"/>
    </xf>
    <xf numFmtId="165" fontId="78" fillId="4" borderId="31" xfId="0" applyNumberFormat="1" applyFont="1" applyFill="1" applyBorder="1" applyAlignment="1">
      <alignment horizontal="center" vertical="center" wrapText="1"/>
    </xf>
    <xf numFmtId="20" fontId="65" fillId="37" borderId="1" xfId="0" applyNumberFormat="1" applyFont="1" applyFill="1" applyBorder="1" applyAlignment="1">
      <alignment horizontal="center" vertical="center" wrapText="1"/>
    </xf>
    <xf numFmtId="0" fontId="23" fillId="0" borderId="1" xfId="0" applyFont="1" applyBorder="1" applyAlignment="1" applyProtection="1">
      <alignment horizontal="center" vertical="center"/>
      <protection locked="0"/>
    </xf>
    <xf numFmtId="9" fontId="23" fillId="0" borderId="1" xfId="0" applyNumberFormat="1" applyFont="1" applyBorder="1" applyAlignment="1" applyProtection="1">
      <alignment horizontal="center" vertical="center"/>
      <protection locked="0"/>
    </xf>
    <xf numFmtId="0" fontId="120" fillId="37" borderId="5" xfId="0" applyFont="1" applyFill="1" applyBorder="1" applyAlignment="1">
      <alignment horizontal="center" vertical="center" wrapText="1"/>
    </xf>
    <xf numFmtId="0" fontId="120" fillId="37" borderId="25" xfId="0" applyFont="1" applyFill="1" applyBorder="1" applyAlignment="1">
      <alignment horizontal="center" vertical="center" wrapText="1"/>
    </xf>
    <xf numFmtId="0" fontId="120" fillId="37" borderId="1" xfId="0" applyFont="1" applyFill="1" applyBorder="1" applyAlignment="1">
      <alignment horizontal="center" vertical="center" wrapText="1"/>
    </xf>
    <xf numFmtId="0" fontId="23" fillId="12" borderId="54" xfId="0" applyFont="1" applyFill="1" applyBorder="1" applyAlignment="1">
      <alignment horizontal="center" vertical="center" wrapText="1"/>
    </xf>
    <xf numFmtId="0" fontId="23" fillId="12" borderId="9" xfId="0" applyFont="1" applyFill="1" applyBorder="1" applyAlignment="1">
      <alignment horizontal="center" vertical="center" wrapText="1"/>
    </xf>
    <xf numFmtId="0" fontId="23" fillId="12" borderId="130" xfId="0" applyFont="1" applyFill="1" applyBorder="1" applyAlignment="1">
      <alignment horizontal="center" vertical="center" wrapText="1"/>
    </xf>
    <xf numFmtId="165" fontId="78" fillId="4" borderId="2" xfId="6" applyNumberFormat="1" applyFont="1" applyFill="1" applyBorder="1" applyAlignment="1">
      <alignment horizontal="center" vertical="center"/>
    </xf>
    <xf numFmtId="165" fontId="78" fillId="4" borderId="130" xfId="6" applyNumberFormat="1" applyFont="1" applyFill="1" applyBorder="1" applyAlignment="1">
      <alignment horizontal="center" vertical="center"/>
    </xf>
    <xf numFmtId="0" fontId="76" fillId="10" borderId="2" xfId="0" applyFont="1" applyFill="1" applyBorder="1" applyAlignment="1">
      <alignment horizontal="center" vertical="center" wrapText="1"/>
    </xf>
    <xf numFmtId="0" fontId="76" fillId="10" borderId="9" xfId="0" applyFont="1" applyFill="1" applyBorder="1" applyAlignment="1">
      <alignment horizontal="center" vertical="center" wrapText="1"/>
    </xf>
    <xf numFmtId="165" fontId="65" fillId="39" borderId="115" xfId="0" applyNumberFormat="1" applyFont="1" applyFill="1" applyBorder="1" applyAlignment="1">
      <alignment horizontal="center" vertical="center" wrapText="1"/>
    </xf>
    <xf numFmtId="165" fontId="65" fillId="39" borderId="116" xfId="0" applyNumberFormat="1" applyFont="1" applyFill="1" applyBorder="1" applyAlignment="1">
      <alignment horizontal="center" vertical="center" wrapText="1"/>
    </xf>
    <xf numFmtId="165" fontId="65" fillId="39" borderId="117" xfId="0" applyNumberFormat="1" applyFont="1" applyFill="1" applyBorder="1" applyAlignment="1">
      <alignment horizontal="center" vertical="center" wrapText="1"/>
    </xf>
    <xf numFmtId="0" fontId="75" fillId="49" borderId="133" xfId="0" applyFont="1" applyFill="1" applyBorder="1" applyAlignment="1">
      <alignment horizontal="center" vertical="center" wrapText="1"/>
    </xf>
    <xf numFmtId="0" fontId="75" fillId="49" borderId="35" xfId="0" applyFont="1" applyFill="1" applyBorder="1" applyAlignment="1">
      <alignment horizontal="center" vertical="center" wrapText="1"/>
    </xf>
    <xf numFmtId="0" fontId="75" fillId="49" borderId="0" xfId="0" applyFont="1" applyFill="1" applyAlignment="1">
      <alignment horizontal="center" vertical="center" wrapText="1"/>
    </xf>
    <xf numFmtId="0" fontId="109" fillId="39" borderId="10" xfId="0" applyFont="1" applyFill="1" applyBorder="1" applyAlignment="1">
      <alignment horizontal="center" vertical="center" wrapText="1"/>
    </xf>
    <xf numFmtId="0" fontId="109" fillId="39" borderId="12" xfId="0" applyFont="1" applyFill="1" applyBorder="1" applyAlignment="1">
      <alignment horizontal="center" vertical="center" wrapText="1"/>
    </xf>
    <xf numFmtId="165" fontId="116" fillId="48" borderId="33" xfId="0" applyNumberFormat="1" applyFont="1" applyFill="1" applyBorder="1" applyAlignment="1">
      <alignment horizontal="center" vertical="center"/>
    </xf>
    <xf numFmtId="165" fontId="116" fillId="48" borderId="75" xfId="0" applyNumberFormat="1" applyFont="1" applyFill="1" applyBorder="1" applyAlignment="1">
      <alignment horizontal="center" vertical="center"/>
    </xf>
    <xf numFmtId="9" fontId="78" fillId="4" borderId="2" xfId="1" applyFont="1" applyFill="1" applyBorder="1" applyAlignment="1" applyProtection="1">
      <alignment horizontal="center" vertical="center"/>
      <protection locked="0"/>
    </xf>
    <xf numFmtId="0" fontId="75" fillId="26" borderId="34" xfId="0" applyFont="1" applyFill="1" applyBorder="1" applyAlignment="1">
      <alignment horizontal="center" vertical="center" wrapText="1"/>
    </xf>
    <xf numFmtId="0" fontId="75" fillId="26" borderId="36" xfId="0" applyFont="1" applyFill="1" applyBorder="1" applyAlignment="1">
      <alignment horizontal="center" vertical="center" wrapText="1"/>
    </xf>
    <xf numFmtId="165" fontId="98" fillId="39" borderId="5" xfId="0" applyNumberFormat="1" applyFont="1" applyFill="1" applyBorder="1" applyAlignment="1">
      <alignment horizontal="center" vertical="center" wrapText="1"/>
    </xf>
    <xf numFmtId="165" fontId="98" fillId="39" borderId="22" xfId="0" applyNumberFormat="1" applyFont="1" applyFill="1" applyBorder="1" applyAlignment="1">
      <alignment horizontal="center" vertical="center" wrapText="1"/>
    </xf>
    <xf numFmtId="165" fontId="98" fillId="39" borderId="0" xfId="0" applyNumberFormat="1" applyFont="1" applyFill="1" applyAlignment="1">
      <alignment horizontal="center" vertical="center" wrapText="1"/>
    </xf>
    <xf numFmtId="1" fontId="78" fillId="4" borderId="1" xfId="0" applyNumberFormat="1" applyFont="1" applyFill="1" applyBorder="1" applyAlignment="1" applyProtection="1">
      <alignment horizontal="center" vertical="center"/>
      <protection locked="0"/>
    </xf>
    <xf numFmtId="0" fontId="70" fillId="39" borderId="0" xfId="0" applyFont="1" applyFill="1" applyAlignment="1">
      <alignment horizontal="center" vertical="center" wrapText="1"/>
    </xf>
    <xf numFmtId="0" fontId="70" fillId="39" borderId="0" xfId="0" quotePrefix="1" applyFont="1" applyFill="1" applyAlignment="1">
      <alignment horizontal="center" vertical="center" wrapText="1"/>
    </xf>
    <xf numFmtId="0" fontId="119" fillId="51" borderId="0" xfId="0" applyFont="1" applyFill="1" applyAlignment="1">
      <alignment horizontal="left" vertical="center" wrapText="1"/>
    </xf>
    <xf numFmtId="0" fontId="119" fillId="51" borderId="0" xfId="0" applyFont="1" applyFill="1" applyAlignment="1">
      <alignment horizontal="left" vertical="center"/>
    </xf>
    <xf numFmtId="0" fontId="119" fillId="51" borderId="0" xfId="0" quotePrefix="1" applyFont="1" applyFill="1" applyAlignment="1">
      <alignment horizontal="left" vertical="center"/>
    </xf>
    <xf numFmtId="20" fontId="23" fillId="9" borderId="128" xfId="0" applyNumberFormat="1" applyFont="1" applyFill="1" applyBorder="1" applyAlignment="1">
      <alignment horizontal="center" vertical="center" wrapText="1"/>
    </xf>
    <xf numFmtId="20" fontId="23" fillId="9" borderId="9" xfId="0" applyNumberFormat="1" applyFont="1" applyFill="1" applyBorder="1" applyAlignment="1">
      <alignment horizontal="center" vertical="center" wrapText="1"/>
    </xf>
    <xf numFmtId="20" fontId="23" fillId="9" borderId="3" xfId="0" applyNumberFormat="1" applyFont="1" applyFill="1" applyBorder="1" applyAlignment="1">
      <alignment horizontal="center" vertical="center" wrapText="1"/>
    </xf>
    <xf numFmtId="165" fontId="65" fillId="39" borderId="53" xfId="0" applyNumberFormat="1" applyFont="1" applyFill="1" applyBorder="1" applyAlignment="1">
      <alignment horizontal="center" vertical="center" wrapText="1"/>
    </xf>
    <xf numFmtId="165" fontId="65" fillId="39" borderId="45" xfId="0" applyNumberFormat="1" applyFont="1" applyFill="1" applyBorder="1" applyAlignment="1">
      <alignment horizontal="center" vertical="center" wrapText="1"/>
    </xf>
    <xf numFmtId="165" fontId="65" fillId="39" borderId="61" xfId="0" applyNumberFormat="1" applyFont="1" applyFill="1" applyBorder="1" applyAlignment="1">
      <alignment horizontal="center" vertical="center" wrapText="1"/>
    </xf>
    <xf numFmtId="20" fontId="23" fillId="44" borderId="86" xfId="0" applyNumberFormat="1" applyFont="1" applyFill="1" applyBorder="1" applyAlignment="1">
      <alignment horizontal="center" vertical="center" wrapText="1"/>
    </xf>
    <xf numFmtId="20" fontId="23" fillId="44" borderId="50" xfId="0" applyNumberFormat="1" applyFont="1" applyFill="1" applyBorder="1" applyAlignment="1">
      <alignment horizontal="center" vertical="center" wrapText="1"/>
    </xf>
    <xf numFmtId="165" fontId="65" fillId="39" borderId="34" xfId="0" applyNumberFormat="1" applyFont="1" applyFill="1" applyBorder="1" applyAlignment="1">
      <alignment horizontal="center" vertical="center" wrapText="1"/>
    </xf>
    <xf numFmtId="165" fontId="65" fillId="39" borderId="35" xfId="0" applyNumberFormat="1" applyFont="1" applyFill="1" applyBorder="1" applyAlignment="1">
      <alignment horizontal="center" vertical="center" wrapText="1"/>
    </xf>
    <xf numFmtId="165" fontId="65" fillId="39" borderId="18" xfId="0" applyNumberFormat="1" applyFont="1" applyFill="1" applyBorder="1" applyAlignment="1">
      <alignment horizontal="center" vertical="center" wrapText="1"/>
    </xf>
    <xf numFmtId="0" fontId="111" fillId="29" borderId="46" xfId="0" applyFont="1" applyFill="1" applyBorder="1" applyAlignment="1">
      <alignment horizontal="center" vertical="center" wrapText="1"/>
    </xf>
    <xf numFmtId="0" fontId="111" fillId="29" borderId="133" xfId="0" applyFont="1" applyFill="1" applyBorder="1" applyAlignment="1">
      <alignment horizontal="center" vertical="center" wrapText="1"/>
    </xf>
    <xf numFmtId="0" fontId="111" fillId="29" borderId="47" xfId="0" applyFont="1" applyFill="1" applyBorder="1" applyAlignment="1">
      <alignment horizontal="center" vertical="center" wrapText="1"/>
    </xf>
    <xf numFmtId="0" fontId="62" fillId="50" borderId="107" xfId="0" applyFont="1" applyFill="1" applyBorder="1" applyAlignment="1">
      <alignment horizontal="center" vertical="center" wrapText="1"/>
    </xf>
    <xf numFmtId="0" fontId="62" fillId="50" borderId="108" xfId="0" applyFont="1" applyFill="1" applyBorder="1" applyAlignment="1">
      <alignment horizontal="center" vertical="center" wrapText="1"/>
    </xf>
    <xf numFmtId="0" fontId="62" fillId="50" borderId="108" xfId="0" quotePrefix="1" applyFont="1" applyFill="1" applyBorder="1" applyAlignment="1">
      <alignment horizontal="center" vertical="center" wrapText="1"/>
    </xf>
    <xf numFmtId="0" fontId="62" fillId="50" borderId="109" xfId="0" applyFont="1" applyFill="1" applyBorder="1" applyAlignment="1">
      <alignment horizontal="center" vertical="center" wrapText="1"/>
    </xf>
    <xf numFmtId="165" fontId="65" fillId="39" borderId="112" xfId="0" applyNumberFormat="1" applyFont="1" applyFill="1" applyBorder="1" applyAlignment="1">
      <alignment horizontal="center" vertical="center" wrapText="1"/>
    </xf>
    <xf numFmtId="165" fontId="65" fillId="39" borderId="113" xfId="0" applyNumberFormat="1" applyFont="1" applyFill="1" applyBorder="1" applyAlignment="1">
      <alignment horizontal="center" vertical="center" wrapText="1"/>
    </xf>
    <xf numFmtId="165" fontId="65" fillId="39" borderId="114" xfId="0" applyNumberFormat="1" applyFont="1" applyFill="1" applyBorder="1" applyAlignment="1">
      <alignment horizontal="center" vertical="center" wrapText="1"/>
    </xf>
    <xf numFmtId="20" fontId="23" fillId="29" borderId="118" xfId="0" applyNumberFormat="1" applyFont="1" applyFill="1" applyBorder="1" applyAlignment="1">
      <alignment horizontal="center" vertical="center" wrapText="1"/>
    </xf>
    <xf numFmtId="20" fontId="23" fillId="29" borderId="44" xfId="0" applyNumberFormat="1" applyFont="1" applyFill="1" applyBorder="1" applyAlignment="1">
      <alignment horizontal="center" vertical="center" wrapText="1"/>
    </xf>
    <xf numFmtId="0" fontId="62" fillId="50" borderId="110" xfId="0" applyFont="1" applyFill="1" applyBorder="1" applyAlignment="1">
      <alignment horizontal="center" vertical="center" wrapText="1"/>
    </xf>
    <xf numFmtId="0" fontId="62" fillId="50" borderId="0" xfId="0" applyFont="1" applyFill="1" applyAlignment="1">
      <alignment horizontal="center" vertical="center" wrapText="1"/>
    </xf>
    <xf numFmtId="0" fontId="62" fillId="50" borderId="111" xfId="0" applyFont="1" applyFill="1" applyBorder="1" applyAlignment="1">
      <alignment horizontal="center" vertical="center" wrapText="1"/>
    </xf>
    <xf numFmtId="0" fontId="24" fillId="9" borderId="1" xfId="0" applyFont="1" applyFill="1" applyBorder="1" applyAlignment="1" applyProtection="1">
      <alignment horizontal="center" vertical="center" wrapText="1"/>
      <protection hidden="1"/>
    </xf>
    <xf numFmtId="165" fontId="78" fillId="4" borderId="129" xfId="0" applyNumberFormat="1" applyFont="1" applyFill="1" applyBorder="1" applyAlignment="1">
      <alignment horizontal="center" vertical="center" wrapText="1"/>
    </xf>
    <xf numFmtId="165" fontId="78" fillId="4" borderId="90" xfId="0" applyNumberFormat="1" applyFont="1" applyFill="1" applyBorder="1" applyAlignment="1">
      <alignment horizontal="center" vertical="center" wrapText="1"/>
    </xf>
    <xf numFmtId="165" fontId="78" fillId="4" borderId="91" xfId="0" applyNumberFormat="1" applyFont="1" applyFill="1" applyBorder="1" applyAlignment="1">
      <alignment horizontal="center" vertical="center" wrapText="1"/>
    </xf>
    <xf numFmtId="20" fontId="24" fillId="6" borderId="0" xfId="0" applyNumberFormat="1" applyFont="1" applyFill="1" applyAlignment="1">
      <alignment horizontal="center" vertical="center" wrapText="1"/>
    </xf>
    <xf numFmtId="0" fontId="81" fillId="9" borderId="1" xfId="0" applyFont="1" applyFill="1" applyBorder="1" applyAlignment="1">
      <alignment horizontal="center" vertical="center" wrapText="1"/>
    </xf>
    <xf numFmtId="165" fontId="81" fillId="9" borderId="1" xfId="0" applyNumberFormat="1" applyFont="1" applyFill="1" applyBorder="1" applyAlignment="1">
      <alignment horizontal="center" vertical="center" wrapText="1"/>
    </xf>
    <xf numFmtId="9" fontId="24" fillId="9" borderId="1" xfId="1" applyFont="1" applyFill="1" applyBorder="1" applyAlignment="1" applyProtection="1">
      <alignment horizontal="center" vertical="center" wrapText="1"/>
      <protection hidden="1"/>
    </xf>
    <xf numFmtId="0" fontId="76" fillId="10" borderId="54" xfId="0" applyFont="1" applyFill="1" applyBorder="1" applyAlignment="1">
      <alignment horizontal="center" vertical="center" wrapText="1"/>
    </xf>
    <xf numFmtId="0" fontId="100" fillId="10" borderId="130" xfId="0" applyFont="1" applyFill="1" applyBorder="1" applyAlignment="1">
      <alignment horizontal="center" vertical="center" wrapText="1"/>
    </xf>
    <xf numFmtId="0" fontId="75" fillId="26" borderId="1" xfId="0" applyFont="1" applyFill="1" applyBorder="1" applyAlignment="1">
      <alignment horizontal="center" vertical="center" wrapText="1"/>
    </xf>
    <xf numFmtId="20" fontId="99" fillId="39" borderId="1" xfId="0" applyNumberFormat="1" applyFont="1" applyFill="1" applyBorder="1" applyAlignment="1">
      <alignment horizontal="center" vertical="center" wrapText="1"/>
    </xf>
    <xf numFmtId="0" fontId="25" fillId="7" borderId="4" xfId="0" applyFont="1" applyFill="1" applyBorder="1" applyAlignment="1">
      <alignment horizontal="center" vertical="center" wrapText="1"/>
    </xf>
    <xf numFmtId="0" fontId="25" fillId="7" borderId="21" xfId="0" applyFont="1" applyFill="1" applyBorder="1" applyAlignment="1">
      <alignment horizontal="center" vertical="center" wrapText="1"/>
    </xf>
    <xf numFmtId="20" fontId="23" fillId="9" borderId="92" xfId="0" applyNumberFormat="1" applyFont="1" applyFill="1" applyBorder="1" applyAlignment="1">
      <alignment horizontal="center" vertical="center" wrapText="1"/>
    </xf>
    <xf numFmtId="20" fontId="23" fillId="9" borderId="62" xfId="0" applyNumberFormat="1" applyFont="1" applyFill="1" applyBorder="1" applyAlignment="1">
      <alignment horizontal="center" vertical="center" wrapText="1"/>
    </xf>
    <xf numFmtId="0" fontId="18" fillId="26" borderId="77" xfId="0" applyFont="1" applyFill="1" applyBorder="1" applyAlignment="1">
      <alignment horizontal="center" vertical="center" wrapText="1"/>
    </xf>
    <xf numFmtId="0" fontId="18" fillId="26" borderId="78" xfId="0" applyFont="1" applyFill="1" applyBorder="1" applyAlignment="1">
      <alignment horizontal="center" vertical="center" wrapText="1"/>
    </xf>
    <xf numFmtId="20" fontId="23" fillId="29" borderId="92" xfId="0" applyNumberFormat="1" applyFont="1" applyFill="1" applyBorder="1" applyAlignment="1">
      <alignment horizontal="center" vertical="center" wrapText="1"/>
    </xf>
    <xf numFmtId="20" fontId="23" fillId="29" borderId="62" xfId="0" applyNumberFormat="1" applyFont="1" applyFill="1" applyBorder="1" applyAlignment="1">
      <alignment horizontal="center" vertical="center" wrapText="1"/>
    </xf>
    <xf numFmtId="20" fontId="18" fillId="26" borderId="89" xfId="0" applyNumberFormat="1" applyFont="1" applyFill="1" applyBorder="1" applyAlignment="1">
      <alignment horizontal="center" vertical="center" wrapText="1"/>
    </xf>
    <xf numFmtId="20" fontId="18" fillId="26" borderId="90" xfId="0" applyNumberFormat="1" applyFont="1" applyFill="1" applyBorder="1" applyAlignment="1">
      <alignment horizontal="center" vertical="center" wrapText="1"/>
    </xf>
    <xf numFmtId="20" fontId="18" fillId="26" borderId="91" xfId="0" applyNumberFormat="1" applyFont="1" applyFill="1" applyBorder="1" applyAlignment="1">
      <alignment horizontal="center" vertical="center" wrapText="1"/>
    </xf>
    <xf numFmtId="0" fontId="23" fillId="6" borderId="0" xfId="0" applyFont="1" applyFill="1" applyAlignment="1">
      <alignment horizontal="center" vertical="center" wrapText="1"/>
    </xf>
    <xf numFmtId="0" fontId="55" fillId="8" borderId="88" xfId="0" applyFont="1" applyFill="1" applyBorder="1" applyAlignment="1">
      <alignment horizontal="center" vertical="center" wrapText="1"/>
    </xf>
    <xf numFmtId="0" fontId="55" fillId="8" borderId="23" xfId="0" applyFont="1" applyFill="1" applyBorder="1" applyAlignment="1">
      <alignment horizontal="center" vertical="center" wrapText="1"/>
    </xf>
    <xf numFmtId="0" fontId="55" fillId="8" borderId="49" xfId="0" applyFont="1" applyFill="1" applyBorder="1" applyAlignment="1">
      <alignment horizontal="center" vertical="center" wrapText="1"/>
    </xf>
    <xf numFmtId="0" fontId="55" fillId="8" borderId="11" xfId="0" applyFont="1" applyFill="1" applyBorder="1" applyAlignment="1">
      <alignment horizontal="center" vertical="center" wrapText="1"/>
    </xf>
    <xf numFmtId="20" fontId="23" fillId="9" borderId="10" xfId="0" applyNumberFormat="1" applyFont="1" applyFill="1" applyBorder="1" applyAlignment="1">
      <alignment horizontal="center" vertical="center" wrapText="1"/>
    </xf>
    <xf numFmtId="20" fontId="23" fillId="9" borderId="12" xfId="0" applyNumberFormat="1" applyFont="1" applyFill="1" applyBorder="1" applyAlignment="1">
      <alignment horizontal="center" vertical="center" wrapText="1"/>
    </xf>
    <xf numFmtId="20" fontId="23" fillId="9" borderId="13" xfId="0" applyNumberFormat="1" applyFont="1" applyFill="1" applyBorder="1" applyAlignment="1">
      <alignment horizontal="center" vertical="center" wrapText="1"/>
    </xf>
    <xf numFmtId="0" fontId="23" fillId="9" borderId="86" xfId="0" applyFont="1" applyFill="1" applyBorder="1" applyAlignment="1">
      <alignment horizontal="center" vertical="center" wrapText="1"/>
    </xf>
    <xf numFmtId="0" fontId="23" fillId="9" borderId="50" xfId="0" applyFont="1" applyFill="1" applyBorder="1" applyAlignment="1">
      <alignment horizontal="center" vertical="center" wrapText="1"/>
    </xf>
    <xf numFmtId="0" fontId="23" fillId="9" borderId="85" xfId="0" applyFont="1" applyFill="1" applyBorder="1" applyAlignment="1">
      <alignment horizontal="center" vertical="center" wrapText="1"/>
    </xf>
    <xf numFmtId="0" fontId="23" fillId="9" borderId="8" xfId="0" applyFont="1" applyFill="1" applyBorder="1" applyAlignment="1">
      <alignment horizontal="center" vertical="center" wrapText="1"/>
    </xf>
    <xf numFmtId="0" fontId="23" fillId="9" borderId="0" xfId="0" applyFont="1" applyFill="1" applyAlignment="1">
      <alignment horizontal="center" vertical="center" wrapText="1"/>
    </xf>
    <xf numFmtId="0" fontId="23" fillId="9" borderId="19" xfId="0" applyFont="1" applyFill="1" applyBorder="1" applyAlignment="1">
      <alignment horizontal="center" vertical="center" wrapText="1"/>
    </xf>
    <xf numFmtId="0" fontId="55" fillId="4" borderId="11" xfId="0" applyFont="1" applyFill="1" applyBorder="1" applyAlignment="1">
      <alignment horizontal="center" vertical="center" wrapText="1"/>
    </xf>
    <xf numFmtId="0" fontId="55" fillId="4" borderId="23" xfId="0" applyFont="1" applyFill="1" applyBorder="1" applyAlignment="1">
      <alignment horizontal="center" vertical="center" wrapText="1"/>
    </xf>
    <xf numFmtId="0" fontId="55" fillId="4" borderId="49" xfId="0" applyFont="1" applyFill="1" applyBorder="1" applyAlignment="1">
      <alignment horizontal="center" vertical="center" wrapText="1"/>
    </xf>
    <xf numFmtId="0" fontId="55" fillId="4" borderId="14" xfId="0" applyFont="1" applyFill="1" applyBorder="1" applyAlignment="1">
      <alignment horizontal="center" vertical="center" wrapText="1"/>
    </xf>
    <xf numFmtId="0" fontId="55" fillId="8" borderId="72" xfId="0" applyFont="1" applyFill="1" applyBorder="1" applyAlignment="1">
      <alignment horizontal="center" vertical="center" wrapText="1"/>
    </xf>
    <xf numFmtId="0" fontId="55" fillId="8" borderId="51" xfId="0" applyFont="1" applyFill="1" applyBorder="1" applyAlignment="1">
      <alignment horizontal="center" vertical="center" wrapText="1"/>
    </xf>
    <xf numFmtId="0" fontId="55" fillId="8" borderId="71" xfId="0" applyFont="1" applyFill="1" applyBorder="1" applyAlignment="1">
      <alignment horizontal="center" vertical="center" wrapText="1"/>
    </xf>
    <xf numFmtId="0" fontId="18" fillId="26" borderId="103" xfId="0" applyFont="1" applyFill="1" applyBorder="1" applyAlignment="1">
      <alignment horizontal="center" vertical="center" wrapText="1"/>
    </xf>
    <xf numFmtId="0" fontId="18" fillId="26" borderId="104" xfId="0" applyFont="1" applyFill="1" applyBorder="1" applyAlignment="1">
      <alignment horizontal="center" vertical="center" wrapText="1"/>
    </xf>
    <xf numFmtId="0" fontId="18" fillId="26" borderId="105" xfId="0" applyFont="1" applyFill="1" applyBorder="1" applyAlignment="1">
      <alignment horizontal="center" vertical="center" wrapText="1"/>
    </xf>
    <xf numFmtId="0" fontId="24" fillId="6" borderId="0" xfId="0" applyFont="1" applyFill="1" applyAlignment="1">
      <alignment horizontal="right" vertical="center" wrapText="1"/>
    </xf>
    <xf numFmtId="0" fontId="0" fillId="6" borderId="0" xfId="0" applyFill="1" applyAlignment="1">
      <alignment horizontal="center" vertical="center" wrapText="1"/>
    </xf>
    <xf numFmtId="0" fontId="14" fillId="12" borderId="0" xfId="0" applyFont="1" applyFill="1" applyAlignment="1">
      <alignment horizontal="left" vertical="center" wrapText="1"/>
    </xf>
    <xf numFmtId="0" fontId="51" fillId="0" borderId="0" xfId="0" applyFont="1" applyAlignment="1">
      <alignment horizontal="left" vertical="center" wrapText="1"/>
    </xf>
    <xf numFmtId="0" fontId="21" fillId="0" borderId="63" xfId="0" applyFont="1" applyBorder="1" applyAlignment="1">
      <alignment horizontal="center" vertical="center" wrapText="1"/>
    </xf>
    <xf numFmtId="0" fontId="21" fillId="0" borderId="64" xfId="0" applyFont="1" applyBorder="1" applyAlignment="1">
      <alignment horizontal="center" vertical="center" wrapText="1"/>
    </xf>
    <xf numFmtId="0" fontId="21" fillId="0" borderId="65" xfId="0" applyFont="1" applyBorder="1" applyAlignment="1">
      <alignment horizontal="center" vertical="center" wrapText="1"/>
    </xf>
    <xf numFmtId="0" fontId="47" fillId="28" borderId="6" xfId="0" applyFont="1" applyFill="1" applyBorder="1" applyAlignment="1">
      <alignment horizontal="center" vertical="center" wrapText="1"/>
    </xf>
    <xf numFmtId="0" fontId="47" fillId="28" borderId="7" xfId="0" applyFont="1" applyFill="1" applyBorder="1" applyAlignment="1">
      <alignment horizontal="center" vertical="center" wrapText="1"/>
    </xf>
    <xf numFmtId="0" fontId="47" fillId="28" borderId="18" xfId="0" applyFont="1" applyFill="1" applyBorder="1" applyAlignment="1">
      <alignment horizontal="center" vertical="center" wrapText="1"/>
    </xf>
    <xf numFmtId="0" fontId="47" fillId="28" borderId="8" xfId="0" applyFont="1" applyFill="1" applyBorder="1" applyAlignment="1">
      <alignment horizontal="center" vertical="center" wrapText="1"/>
    </xf>
    <xf numFmtId="0" fontId="47" fillId="28" borderId="0" xfId="0" applyFont="1" applyFill="1" applyAlignment="1">
      <alignment horizontal="center" vertical="center" wrapText="1"/>
    </xf>
    <xf numFmtId="0" fontId="47" fillId="28" borderId="19" xfId="0" applyFont="1" applyFill="1" applyBorder="1" applyAlignment="1">
      <alignment horizontal="center" vertical="center" wrapText="1"/>
    </xf>
    <xf numFmtId="0" fontId="25" fillId="0" borderId="69" xfId="0" applyFont="1" applyBorder="1" applyAlignment="1">
      <alignment horizontal="center" vertical="center" wrapText="1"/>
    </xf>
    <xf numFmtId="0" fontId="25" fillId="0" borderId="0" xfId="0" applyFont="1" applyAlignment="1">
      <alignment horizontal="center" vertical="center" wrapText="1"/>
    </xf>
    <xf numFmtId="0" fontId="25" fillId="0" borderId="70" xfId="0" applyFont="1" applyBorder="1" applyAlignment="1">
      <alignment horizontal="center" vertical="center" wrapText="1"/>
    </xf>
    <xf numFmtId="0" fontId="53" fillId="0" borderId="66" xfId="0" applyFont="1" applyBorder="1" applyAlignment="1">
      <alignment horizontal="center" vertical="center" wrapText="1"/>
    </xf>
    <xf numFmtId="0" fontId="53" fillId="0" borderId="67" xfId="0" applyFont="1" applyBorder="1" applyAlignment="1">
      <alignment horizontal="center" vertical="center" wrapText="1"/>
    </xf>
    <xf numFmtId="0" fontId="53" fillId="0" borderId="68" xfId="0" applyFont="1" applyBorder="1" applyAlignment="1">
      <alignment horizontal="center" vertical="center" wrapText="1"/>
    </xf>
    <xf numFmtId="0" fontId="50" fillId="0" borderId="0" xfId="0" applyFont="1" applyAlignment="1">
      <alignment horizontal="center" vertical="center" wrapText="1"/>
    </xf>
    <xf numFmtId="0" fontId="109" fillId="33" borderId="0" xfId="0" applyFont="1" applyFill="1" applyAlignment="1">
      <alignment horizontal="center" vertical="center" wrapText="1"/>
    </xf>
    <xf numFmtId="0" fontId="64" fillId="7" borderId="12" xfId="0" applyFont="1" applyFill="1" applyBorder="1" applyAlignment="1">
      <alignment horizontal="center" vertical="center" wrapText="1"/>
    </xf>
    <xf numFmtId="0" fontId="109" fillId="33" borderId="17" xfId="0" applyFont="1" applyFill="1" applyBorder="1" applyAlignment="1">
      <alignment horizontal="center" vertical="center" wrapText="1"/>
    </xf>
    <xf numFmtId="0" fontId="109" fillId="33" borderId="11" xfId="0" applyFont="1" applyFill="1" applyBorder="1" applyAlignment="1">
      <alignment horizontal="center" vertical="center" wrapText="1"/>
    </xf>
    <xf numFmtId="0" fontId="109" fillId="33" borderId="81" xfId="0" applyFont="1" applyFill="1" applyBorder="1" applyAlignment="1">
      <alignment horizontal="center" vertical="center" wrapText="1"/>
    </xf>
    <xf numFmtId="0" fontId="25" fillId="6" borderId="0" xfId="0" applyFont="1" applyFill="1" applyAlignment="1">
      <alignment horizontal="center" vertical="center" wrapText="1"/>
    </xf>
    <xf numFmtId="0" fontId="25" fillId="6" borderId="8" xfId="0" applyFont="1" applyFill="1" applyBorder="1" applyAlignment="1">
      <alignment horizontal="center" vertical="center" wrapText="1"/>
    </xf>
    <xf numFmtId="0" fontId="25" fillId="6" borderId="19" xfId="0" applyFont="1" applyFill="1" applyBorder="1" applyAlignment="1">
      <alignment horizontal="center" vertical="center" wrapText="1"/>
    </xf>
    <xf numFmtId="0" fontId="25" fillId="6" borderId="6" xfId="0" applyFont="1" applyFill="1" applyBorder="1" applyAlignment="1">
      <alignment horizontal="center" vertical="center" wrapText="1"/>
    </xf>
    <xf numFmtId="0" fontId="25" fillId="6" borderId="7" xfId="0" applyFont="1" applyFill="1" applyBorder="1" applyAlignment="1">
      <alignment horizontal="center" vertical="center" wrapText="1"/>
    </xf>
    <xf numFmtId="0" fontId="25" fillId="6" borderId="18" xfId="0" applyFont="1" applyFill="1" applyBorder="1" applyAlignment="1">
      <alignment horizontal="center" vertical="center" wrapText="1"/>
    </xf>
  </cellXfs>
  <cellStyles count="104">
    <cellStyle name="2" xfId="11" xr:uid="{04E0009C-42EB-404F-BB61-CF460429193E}"/>
    <cellStyle name="Borne VE" xfId="12" xr:uid="{717B46F4-96BD-4CED-A875-97E262C0BA5C}"/>
    <cellStyle name="cellule blanche" xfId="13" xr:uid="{31E09DCA-025B-4774-9785-F06B55B66555}"/>
    <cellStyle name="cellule grise" xfId="14" xr:uid="{2F005B5C-8E7A-44F1-AF68-24CE7C20DCA2}"/>
    <cellStyle name="Cellule grise + rouge italique" xfId="15" xr:uid="{46D5B942-6AD3-42C6-B2E5-3779B3129908}"/>
    <cellStyle name="Cellule grise orange" xfId="16" xr:uid="{D4470B65-FBFD-4ACA-BCB5-41307D0D92DD}"/>
    <cellStyle name="cellule jaune" xfId="17" xr:uid="{EA04BAC5-0FD8-44FF-BBBA-64247A8FFA80}"/>
    <cellStyle name="celluleUpgradeV2.01" xfId="18" xr:uid="{BD279B21-9A24-4FCC-947F-4F13B3CCBCA8}"/>
    <cellStyle name="celluleUpgradeV2.02" xfId="19" xr:uid="{5863FE55-585B-4C6B-B8CC-F5271AB45FC2}"/>
    <cellStyle name="celluleUpgradeV2.03" xfId="20" xr:uid="{053D2684-FE53-421F-9420-0DAB9E8847DE}"/>
    <cellStyle name="celluleUpgradeV3.00" xfId="21" xr:uid="{E1266104-8EEA-4364-B06E-5EE5AC34B53E}"/>
    <cellStyle name="celluleUpgradeV3.01" xfId="22" xr:uid="{1FFFF7B5-9918-425F-84F9-8D8816BAE4B6}"/>
    <cellStyle name="celluleUpgradeV3.02" xfId="23" xr:uid="{4340D659-29F9-46CE-9B8F-F1207CB3F2A9}"/>
    <cellStyle name="celluleUpgradeV3.03" xfId="24" xr:uid="{4B24100F-4884-4422-9262-588BF2A3C1AF}"/>
    <cellStyle name="celluleUpgradeV3.04" xfId="25" xr:uid="{5027F31E-A293-4F86-88F0-D71531890F8C}"/>
    <cellStyle name="celluleUpgradeV4.00" xfId="26" xr:uid="{31A0BF47-069C-4D1A-BF9C-68DF9E07C829}"/>
    <cellStyle name="colonne dénomination FdCR" xfId="27" xr:uid="{69641495-7989-460E-A678-D351F66B3C52}"/>
    <cellStyle name="colonne dénomination MAJ" xfId="28" xr:uid="{7DDF0C7F-B8D6-4DEE-A3D2-C5791B512E6D}"/>
    <cellStyle name="colonne identifiant FdCR" xfId="29" xr:uid="{B6253641-E2BC-4631-AA61-2832459611C0}"/>
    <cellStyle name="colonne identifiant MAJ" xfId="30" xr:uid="{71E85CDE-6795-4EFE-8E74-ABAFAD8E7321}"/>
    <cellStyle name="colonne libellé FdCR" xfId="31" xr:uid="{70E32FA4-60B2-4397-9B65-B6C1A3666624}"/>
    <cellStyle name="colonne libellé MAJ" xfId="32" xr:uid="{D4E81E02-D063-4A91-BBE5-AEC8D3EC0D59}"/>
    <cellStyle name="date liste financeurs" xfId="33" xr:uid="{EEF8A83B-8F2F-4921-8734-224A3F118C27}"/>
    <cellStyle name="date MAJ financeurs" xfId="34" xr:uid="{43F2722B-8062-49E2-A44D-40682E81873D}"/>
    <cellStyle name="décompte lignes Data" xfId="35" xr:uid="{8F7AADBF-1DD1-47DA-A94B-90A7B955CF9D}"/>
    <cellStyle name="décompte lignes UC" xfId="36" xr:uid="{93EEC932-AC05-4D30-850E-E758EEBD3931}"/>
    <cellStyle name="Euro" xfId="37" xr:uid="{288C5ED2-69B1-4BBB-B5D5-6E724BB7DBEA}"/>
    <cellStyle name="Euro 2" xfId="103" xr:uid="{C3A73BC1-E0AD-4FC1-91B8-B0CA6D17A908}"/>
    <cellStyle name="Excel_BuiltIn_Percent" xfId="38" xr:uid="{6F6BA74A-9CD0-4F7F-BBAC-87989EC3A0A3}"/>
    <cellStyle name="FEADER et rouge" xfId="39" xr:uid="{9CC615EF-45CA-45CA-88FE-6B3CDEC3FD7D}"/>
    <cellStyle name="FEADER_2" xfId="40" xr:uid="{E25F9528-DCE7-41FB-B584-8A416FA262C0}"/>
    <cellStyle name="feuilleUpgradeV2.01" xfId="41" xr:uid="{522278C1-5FAB-4287-B203-2067EFF747FE}"/>
    <cellStyle name="feuilleUpgradeV2.02" xfId="42" xr:uid="{D7F0679B-F90B-4E3C-93FA-2EE5BC744080}"/>
    <cellStyle name="feuilleUpgradeV2.03" xfId="43" xr:uid="{07D21BF2-5B79-4BDC-92E3-10FB7AE811CD}"/>
    <cellStyle name="feuilleUpgradeV3.00" xfId="44" xr:uid="{4330A7B7-392A-4B44-94AE-19DE0FDFD38E}"/>
    <cellStyle name="feuilleUpgradeV3.01" xfId="45" xr:uid="{607B6FAA-A2FE-4973-899E-F93D07E8EE80}"/>
    <cellStyle name="feuilleUpgradeV3.02" xfId="46" xr:uid="{ECB5F15C-F30F-4772-BD42-1C28C16130D2}"/>
    <cellStyle name="feuilleUpgradeV3.03" xfId="47" xr:uid="{CD1D4C5B-558A-4D05-BA78-1094AC100F8B}"/>
    <cellStyle name="feuilleUpgradeV3.04" xfId="48" xr:uid="{C13AB2DE-3AFE-490B-9D98-9A668E87F9DD}"/>
    <cellStyle name="feuilleUpgradeV4.00" xfId="49" xr:uid="{160C2967-3A48-4645-AF9E-0CFDE157ECA6}"/>
    <cellStyle name="Gris" xfId="50" xr:uid="{7783786A-8398-4C2D-9183-86E16745BBB0}"/>
    <cellStyle name="Gris rose" xfId="51" xr:uid="{607F641A-ADBA-42F6-8988-18B6A815DAF0}"/>
    <cellStyle name="gris_et_vert" xfId="52" xr:uid="{F8518523-8579-48F0-9F59-9A069C74C7E8}"/>
    <cellStyle name="Heading" xfId="53" xr:uid="{CCD4EE56-0F4B-4081-B676-F382B5B535A3}"/>
    <cellStyle name="Heading1" xfId="54" xr:uid="{47E5C29B-60A8-49E2-BFE6-7F0F86735BD5}"/>
    <cellStyle name="Installation patch automatique" xfId="55" xr:uid="{CA9113B9-4DAB-46ED-ADB4-2508AE8B7EC7}"/>
    <cellStyle name="jusDeCitronBleu" xfId="56" xr:uid="{94EE1E82-7D87-438A-B1F9-D4DF7D66BA2A}"/>
    <cellStyle name="KO" xfId="57" xr:uid="{F6066D03-418E-4DAC-A17E-4F30C88FE614}"/>
    <cellStyle name="Lien hypertexte" xfId="6" builtinId="8"/>
    <cellStyle name="MC Dépenses ss opé" xfId="58" xr:uid="{DC3A77EC-8E3B-4121-8DBA-8A051B8FB5E6}"/>
    <cellStyle name="MC GUC calcul sub" xfId="59" xr:uid="{A7AEBF45-9085-43FE-BE35-A710F90BCE84}"/>
    <cellStyle name="Milliers 2" xfId="8" xr:uid="{00000000-0005-0000-0000-000035000000}"/>
    <cellStyle name="Milliers 2 2" xfId="60" xr:uid="{2E3906E1-FFC5-4C93-BF87-F58B0ACC636F}"/>
    <cellStyle name="modif_en_vert" xfId="61" xr:uid="{1FF914EA-BCEB-4F35-B563-5223FCDEA39E}"/>
    <cellStyle name="Monétaire" xfId="101" builtinId="4"/>
    <cellStyle name="Monétaire 2" xfId="3" xr:uid="{00000000-0005-0000-0000-000002000000}"/>
    <cellStyle name="Monétaire 2 2" xfId="7" xr:uid="{00000000-0005-0000-0000-000002000000}"/>
    <cellStyle name="Monétaire 3" xfId="9" xr:uid="{00000000-0005-0000-0000-000036000000}"/>
    <cellStyle name="New" xfId="62" xr:uid="{969005A8-8F38-45E2-BF3F-30EDBDF2F390}"/>
    <cellStyle name="Normal" xfId="0" builtinId="0"/>
    <cellStyle name="Normal 2" xfId="2" xr:uid="{00000000-0005-0000-0000-000004000000}"/>
    <cellStyle name="Normal 2 2" xfId="63" xr:uid="{76A2657A-F60E-4144-8F20-C3DA4C920E5F}"/>
    <cellStyle name="Normal 3" xfId="4" xr:uid="{00000000-0005-0000-0000-000005000000}"/>
    <cellStyle name="Normal 4" xfId="10" xr:uid="{EB170D02-90C7-4AC1-9850-BFD3C2EE31BE}"/>
    <cellStyle name="Normal_demande de subvention FSE yc forfaitisation des coûts indirects sans protection" xfId="102" xr:uid="{07C8730F-99AD-4E09-9EA5-701A4931A3D3}"/>
    <cellStyle name="offset ligne contrôle moteur formules" xfId="64" xr:uid="{33B47F17-1BDC-43EF-8846-14B7BA43270A}"/>
    <cellStyle name="offset ligne contrôle Sub*" xfId="65" xr:uid="{A3037A5B-392F-4855-BA60-D1CF01FE5B27}"/>
    <cellStyle name="OK" xfId="66" xr:uid="{871DD451-21BE-4EAE-81C8-64DED1C6C9A4}"/>
    <cellStyle name="orange parme" xfId="67" xr:uid="{AACE495A-C257-4B2A-9BFD-480BF4252368}"/>
    <cellStyle name="plage étirement Assiette TO - Data" xfId="68" xr:uid="{8CFFCD84-6750-4CFE-AD51-61003B72E3CE}"/>
    <cellStyle name="plage étirement Assiette TO - UC" xfId="69" xr:uid="{26FE2F96-D362-4926-AAD8-417CE54731B4}"/>
    <cellStyle name="plage étirement Sub*" xfId="70" xr:uid="{186BA4E8-0C8F-41B5-971C-5EF23109E762}"/>
    <cellStyle name="plage MAJ libellés financeurs" xfId="71" xr:uid="{F9A1D9FB-8F6C-4192-9DD4-944CEE6FCDD2}"/>
    <cellStyle name="plage moteur formules" xfId="72" xr:uid="{20647E00-854D-4E57-9B45-2E54D20F673F}"/>
    <cellStyle name="plage moteur formules obligatoire" xfId="73" xr:uid="{76A675F9-56B5-44A2-A237-518E882E78BB}"/>
    <cellStyle name="Position cellule note patch" xfId="74" xr:uid="{A939A732-49F8-4373-AF9F-39FA1B53A04C}"/>
    <cellStyle name="Position cellule version FDCR" xfId="75" xr:uid="{1FF40AEE-4027-469D-AB3B-4A3C050793DD}"/>
    <cellStyle name="position cellule version patch" xfId="76" xr:uid="{B7FAB01F-DA34-4293-B7C0-D10B3AC0BE77}"/>
    <cellStyle name="position colonne contrôle moteur formules" xfId="77" xr:uid="{37122EFF-CF1C-436B-9293-F74DD01C9EF8}"/>
    <cellStyle name="position colonne contrôle Sub*" xfId="78" xr:uid="{4D6A4752-ADE2-41ED-946F-82079F49C8A5}"/>
    <cellStyle name="Pourcentage" xfId="1" builtinId="5"/>
    <cellStyle name="Pourcentage 2" xfId="79" xr:uid="{8A94931A-6F4E-4C1C-8014-32E10318AAAC}"/>
    <cellStyle name="Princ" xfId="80" xr:uid="{86C26E0D-9D58-48B6-94F6-C8C3D68807EB}"/>
    <cellStyle name="Princ et rouge" xfId="81" xr:uid="{6D025FF4-4CE2-42AE-8F39-965275EB166D}"/>
    <cellStyle name="Result" xfId="82" xr:uid="{9715B7EC-C879-48DA-8EE2-A5DAA3981697}"/>
    <cellStyle name="Result2" xfId="83" xr:uid="{4CEADEDA-CEE1-47FE-831B-4ED401AA4AB4}"/>
    <cellStyle name="Rose Test ATO" xfId="84" xr:uid="{88EACBE7-C654-4EA0-A44D-EA47268B1005}"/>
    <cellStyle name="rouge_2" xfId="85" xr:uid="{6F6BDC27-28DD-4CAE-8158-ACBDDB6308D4}"/>
    <cellStyle name="Sans nom1" xfId="86" xr:uid="{07DCB6D3-3B77-4570-BF47-107D9F3DED4E}"/>
    <cellStyle name="Sans nom2" xfId="87" xr:uid="{9999AADE-5161-4655-82E7-E174A8D0D485}"/>
    <cellStyle name="Sans nom3" xfId="88" xr:uid="{03E3AF92-E840-40F7-A1E1-23061F7E1003}"/>
    <cellStyle name="Sans nom4" xfId="89" xr:uid="{F3DB3104-8BB4-4E87-A83C-73164F5C8D73}"/>
    <cellStyle name="Sans nom5" xfId="90" xr:uid="{CB8366A7-E4ED-4ADA-942A-311859DFCA3C}"/>
    <cellStyle name="Sans nom6" xfId="91" xr:uid="{4B2A77C5-8699-4CC0-9764-3009C803B5F9}"/>
    <cellStyle name="Sans nom7" xfId="92" xr:uid="{63675C14-9F03-497D-8199-2643124AF773}"/>
    <cellStyle name="status connexion sécurisée" xfId="93" xr:uid="{651F22DD-E317-4993-9B95-0AE49296738D}"/>
    <cellStyle name="statut connexion sécurisée" xfId="94" xr:uid="{5782F067-9724-42DC-BC57-38188AACA7B4}"/>
    <cellStyle name="TableStyleLight1" xfId="95" xr:uid="{51ADD55B-3EC2-43D2-8A67-E1E8CCC94C9E}"/>
    <cellStyle name="test" xfId="96" xr:uid="{422211AC-2946-4BD7-801E-9E7F801C69AC}"/>
    <cellStyle name="Texte explicatif 2" xfId="5" xr:uid="{00000000-0005-0000-0000-000007000000}"/>
    <cellStyle name="Tout blanc" xfId="97" xr:uid="{6170235F-B6F2-4B06-B1F4-57547D39A6D2}"/>
    <cellStyle name="typeCollageUpgrade" xfId="98" xr:uid="{CA9878CA-D4A0-44AF-A3C5-DF7E54AE02C7}"/>
    <cellStyle name="URL liste financeurs" xfId="99" xr:uid="{EE86A3A6-3F88-40ED-9138-AD581F5C3CAC}"/>
    <cellStyle name="URL liste patch" xfId="100" xr:uid="{3E7C89C2-776E-4541-A061-F45017478925}"/>
  </cellStyles>
  <dxfs count="36">
    <dxf>
      <font>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color rgb="FFFF0000"/>
      </font>
      <fill>
        <patternFill>
          <bgColor rgb="FFFFFF00"/>
        </patternFill>
      </fill>
    </dxf>
    <dxf>
      <font>
        <color theme="0"/>
      </font>
      <fill>
        <patternFill>
          <bgColor rgb="FFC00000"/>
        </patternFill>
      </fill>
    </dxf>
    <dxf>
      <font>
        <color theme="0"/>
      </font>
      <fill>
        <patternFill>
          <bgColor rgb="FF00B050"/>
        </patternFill>
      </fill>
    </dxf>
    <dxf>
      <font>
        <b/>
        <i val="0"/>
        <color auto="1"/>
      </font>
      <fill>
        <patternFill>
          <bgColor rgb="FFFF0000"/>
        </patternFill>
      </fill>
    </dxf>
    <dxf>
      <font>
        <b/>
        <i val="0"/>
        <color auto="1"/>
      </font>
      <fill>
        <patternFill>
          <bgColor rgb="FF00B050"/>
        </patternFill>
      </fill>
    </dxf>
    <dxf>
      <font>
        <color theme="0"/>
      </font>
      <fill>
        <patternFill>
          <bgColor rgb="FFC00000"/>
        </patternFill>
      </fill>
    </dxf>
    <dxf>
      <font>
        <color theme="0"/>
      </font>
      <fill>
        <patternFill>
          <bgColor rgb="FF00B050"/>
        </patternFill>
      </fill>
    </dxf>
    <dxf>
      <font>
        <b/>
        <i val="0"/>
        <color auto="1"/>
      </font>
      <fill>
        <patternFill>
          <bgColor rgb="FFFF0000"/>
        </patternFill>
      </fill>
    </dxf>
    <dxf>
      <font>
        <b/>
        <i val="0"/>
        <color auto="1"/>
      </font>
      <fill>
        <patternFill>
          <bgColor rgb="FF00B050"/>
        </patternFill>
      </fill>
    </dxf>
    <dxf>
      <font>
        <color rgb="FFFF0000"/>
      </font>
      <fill>
        <patternFill>
          <bgColor rgb="FFFFFF00"/>
        </patternFill>
      </fill>
    </dxf>
    <dxf>
      <font>
        <color theme="0"/>
      </font>
      <fill>
        <patternFill>
          <bgColor rgb="FFC00000"/>
        </patternFill>
      </fill>
    </dxf>
    <dxf>
      <fill>
        <patternFill>
          <bgColor rgb="FF00B050"/>
        </patternFill>
      </fill>
    </dxf>
    <dxf>
      <font>
        <b/>
        <i val="0"/>
        <color auto="1"/>
      </font>
      <fill>
        <patternFill>
          <bgColor rgb="FFC00000"/>
        </patternFill>
      </fill>
    </dxf>
    <dxf>
      <font>
        <b/>
        <i val="0"/>
        <color auto="1"/>
      </font>
      <fill>
        <patternFill>
          <bgColor rgb="FFFF0000"/>
        </patternFill>
      </fill>
    </dxf>
    <dxf>
      <font>
        <b/>
        <i val="0"/>
        <color auto="1"/>
      </font>
      <fill>
        <patternFill>
          <bgColor rgb="FF00B050"/>
        </patternFill>
      </fill>
    </dxf>
    <dxf>
      <font>
        <color theme="0"/>
      </font>
      <fill>
        <patternFill>
          <bgColor rgb="FFC00000"/>
        </patternFill>
      </fill>
    </dxf>
    <dxf>
      <fill>
        <patternFill>
          <bgColor rgb="FF00B050"/>
        </patternFill>
      </fill>
    </dxf>
    <dxf>
      <font>
        <color rgb="FFFF0000"/>
      </font>
      <fill>
        <patternFill>
          <bgColor rgb="FFFFFF00"/>
        </patternFill>
      </fill>
    </dxf>
    <dxf>
      <font>
        <b/>
        <i val="0"/>
        <color auto="1"/>
      </font>
      <fill>
        <patternFill>
          <bgColor rgb="FFFF0000"/>
        </patternFill>
      </fill>
    </dxf>
    <dxf>
      <font>
        <b/>
        <i val="0"/>
        <color auto="1"/>
      </font>
      <fill>
        <patternFill>
          <bgColor rgb="FF00B050"/>
        </patternFill>
      </fill>
    </dxf>
    <dxf>
      <font>
        <color rgb="FFFF0000"/>
      </font>
      <fill>
        <patternFill>
          <bgColor rgb="FFFFFF00"/>
        </patternFill>
      </fill>
    </dxf>
    <dxf>
      <font>
        <b/>
        <i val="0"/>
      </font>
      <fill>
        <patternFill>
          <bgColor theme="6"/>
        </patternFill>
      </fill>
    </dxf>
    <dxf>
      <font>
        <b/>
        <i val="0"/>
        <color theme="0"/>
      </font>
      <fill>
        <patternFill>
          <bgColor rgb="FFFF0000"/>
        </patternFill>
      </fill>
    </dxf>
    <dxf>
      <font>
        <b/>
        <i val="0"/>
      </font>
      <fill>
        <patternFill>
          <bgColor rgb="FF00B050"/>
        </patternFill>
      </fill>
    </dxf>
    <dxf>
      <font>
        <b/>
        <i val="0"/>
        <color rgb="FFFF0000"/>
      </font>
      <fill>
        <patternFill>
          <bgColor rgb="FFFFFF00"/>
        </patternFill>
      </fill>
    </dxf>
    <dxf>
      <font>
        <b/>
        <i val="0"/>
        <color rgb="FFFF0000"/>
      </font>
      <fill>
        <patternFill>
          <bgColor rgb="FFFFFF00"/>
        </patternFill>
      </fill>
    </dxf>
    <dxf>
      <font>
        <b/>
        <i val="0"/>
      </font>
      <fill>
        <patternFill>
          <bgColor theme="6"/>
        </patternFill>
      </fill>
    </dxf>
    <dxf>
      <font>
        <b/>
        <i val="0"/>
        <color theme="0"/>
      </font>
      <fill>
        <patternFill>
          <bgColor rgb="FFFF0000"/>
        </patternFill>
      </fill>
    </dxf>
    <dxf>
      <font>
        <b/>
        <i val="0"/>
      </font>
      <fill>
        <patternFill>
          <bgColor rgb="FF00B050"/>
        </patternFill>
      </fill>
    </dxf>
    <dxf>
      <font>
        <b/>
        <i val="0"/>
        <color rgb="FFFF0000"/>
      </font>
      <fill>
        <patternFill>
          <bgColor rgb="FFFFFF00"/>
        </patternFill>
      </fill>
    </dxf>
    <dxf>
      <font>
        <b/>
        <i val="0"/>
        <color rgb="FFFF0000"/>
      </font>
      <fill>
        <patternFill>
          <bgColor rgb="FFFFFF00"/>
        </patternFill>
      </fill>
    </dxf>
    <dxf>
      <font>
        <color rgb="FFFF0000"/>
      </font>
      <fill>
        <patternFill>
          <bgColor rgb="FFFFFF00"/>
        </patternFill>
      </fill>
    </dxf>
    <dxf>
      <font>
        <b/>
        <i val="0"/>
        <color theme="0"/>
      </font>
      <fill>
        <patternFill>
          <bgColor rgb="FFFF0000"/>
        </patternFill>
      </fill>
    </dxf>
  </dxfs>
  <tableStyles count="0" defaultTableStyle="TableStyleMedium2" defaultPivotStyle="PivotStyleLight16"/>
  <colors>
    <mruColors>
      <color rgb="FF5FAF7A"/>
      <color rgb="FFFFFF00"/>
      <color rgb="FFEBF1DE"/>
      <color rgb="FFFDE9D9"/>
      <color rgb="FF99FF66"/>
      <color rgb="FF227A56"/>
      <color rgb="FFE6B396"/>
      <color rgb="FFFFE699"/>
      <color rgb="FFF5903D"/>
      <color rgb="FF92E1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svg"/><Relationship Id="rId7" Type="http://schemas.openxmlformats.org/officeDocument/2006/relationships/image" Target="../media/image7.sv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svg"/><Relationship Id="rId4" Type="http://schemas.openxmlformats.org/officeDocument/2006/relationships/image" Target="../media/image4.png"/><Relationship Id="rId9" Type="http://schemas.openxmlformats.org/officeDocument/2006/relationships/image" Target="../media/image9.sv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11.svg"/><Relationship Id="rId7" Type="http://schemas.openxmlformats.org/officeDocument/2006/relationships/image" Target="../media/image15.svg"/><Relationship Id="rId2" Type="http://schemas.openxmlformats.org/officeDocument/2006/relationships/image" Target="../media/image10.png"/><Relationship Id="rId1" Type="http://schemas.openxmlformats.org/officeDocument/2006/relationships/image" Target="../media/image1.png"/><Relationship Id="rId6" Type="http://schemas.openxmlformats.org/officeDocument/2006/relationships/image" Target="../media/image14.png"/><Relationship Id="rId5" Type="http://schemas.openxmlformats.org/officeDocument/2006/relationships/image" Target="../media/image13.svg"/><Relationship Id="rId4" Type="http://schemas.openxmlformats.org/officeDocument/2006/relationships/image" Target="../media/image12.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219363</xdr:colOff>
      <xdr:row>0</xdr:row>
      <xdr:rowOff>137154</xdr:rowOff>
    </xdr:from>
    <xdr:to>
      <xdr:col>2</xdr:col>
      <xdr:colOff>515432</xdr:colOff>
      <xdr:row>7</xdr:row>
      <xdr:rowOff>86497</xdr:rowOff>
    </xdr:to>
    <xdr:pic>
      <xdr:nvPicPr>
        <xdr:cNvPr id="2" name="Image 1">
          <a:extLst>
            <a:ext uri="{FF2B5EF4-FFF2-40B4-BE49-F238E27FC236}">
              <a16:creationId xmlns:a16="http://schemas.microsoft.com/office/drawing/2014/main" id="{0CA5FE57-7E10-4D9A-89FE-8EC7A6DBA1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19363" y="137154"/>
          <a:ext cx="1889342" cy="1334798"/>
        </a:xfrm>
        <a:prstGeom prst="rect">
          <a:avLst/>
        </a:prstGeom>
      </xdr:spPr>
    </xdr:pic>
    <xdr:clientData/>
  </xdr:twoCellAnchor>
  <xdr:twoCellAnchor editAs="oneCell">
    <xdr:from>
      <xdr:col>10</xdr:col>
      <xdr:colOff>646339</xdr:colOff>
      <xdr:row>29</xdr:row>
      <xdr:rowOff>1892300</xdr:rowOff>
    </xdr:from>
    <xdr:to>
      <xdr:col>11</xdr:col>
      <xdr:colOff>411389</xdr:colOff>
      <xdr:row>30</xdr:row>
      <xdr:rowOff>520701</xdr:rowOff>
    </xdr:to>
    <xdr:pic>
      <xdr:nvPicPr>
        <xdr:cNvPr id="4" name="Graphique 3" descr="Flèches de chevron avec un remplissage uni">
          <a:extLst>
            <a:ext uri="{FF2B5EF4-FFF2-40B4-BE49-F238E27FC236}">
              <a16:creationId xmlns:a16="http://schemas.microsoft.com/office/drawing/2014/main" id="{1E1B55F4-8A12-9D3A-F7C6-5FD2FE8E3412}"/>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10103303" y="14927943"/>
          <a:ext cx="924832" cy="931183"/>
        </a:xfrm>
        <a:prstGeom prst="rect">
          <a:avLst/>
        </a:prstGeom>
      </xdr:spPr>
    </xdr:pic>
    <xdr:clientData/>
  </xdr:twoCellAnchor>
  <xdr:twoCellAnchor editAs="oneCell">
    <xdr:from>
      <xdr:col>10</xdr:col>
      <xdr:colOff>609600</xdr:colOff>
      <xdr:row>34</xdr:row>
      <xdr:rowOff>214089</xdr:rowOff>
    </xdr:from>
    <xdr:to>
      <xdr:col>11</xdr:col>
      <xdr:colOff>381000</xdr:colOff>
      <xdr:row>34</xdr:row>
      <xdr:rowOff>1153434</xdr:rowOff>
    </xdr:to>
    <xdr:pic>
      <xdr:nvPicPr>
        <xdr:cNvPr id="7" name="Graphique 6" descr="Flèches de chevron avec un remplissage uni">
          <a:extLst>
            <a:ext uri="{FF2B5EF4-FFF2-40B4-BE49-F238E27FC236}">
              <a16:creationId xmlns:a16="http://schemas.microsoft.com/office/drawing/2014/main" id="{2950ACC5-6033-09AC-3762-B26C324995AB}"/>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rot="5400000">
          <a:off x="10059308" y="18713452"/>
          <a:ext cx="942520" cy="928007"/>
        </a:xfrm>
        <a:prstGeom prst="rect">
          <a:avLst/>
        </a:prstGeom>
      </xdr:spPr>
    </xdr:pic>
    <xdr:clientData/>
  </xdr:twoCellAnchor>
  <xdr:twoCellAnchor editAs="oneCell">
    <xdr:from>
      <xdr:col>10</xdr:col>
      <xdr:colOff>901700</xdr:colOff>
      <xdr:row>34</xdr:row>
      <xdr:rowOff>1266825</xdr:rowOff>
    </xdr:from>
    <xdr:to>
      <xdr:col>11</xdr:col>
      <xdr:colOff>952500</xdr:colOff>
      <xdr:row>35</xdr:row>
      <xdr:rowOff>311150</xdr:rowOff>
    </xdr:to>
    <xdr:pic>
      <xdr:nvPicPr>
        <xdr:cNvPr id="9" name="Graphique 8" descr="Badge 3 avec un remplissage uni">
          <a:extLst>
            <a:ext uri="{FF2B5EF4-FFF2-40B4-BE49-F238E27FC236}">
              <a16:creationId xmlns:a16="http://schemas.microsoft.com/office/drawing/2014/main" id="{FDFA3F0E-06D8-B0FC-4053-60CB378EB8A2}"/>
            </a:ext>
          </a:extLst>
        </xdr:cNvPr>
        <xdr:cNvPicPr>
          <a:picLocks noChangeAspect="1"/>
        </xdr:cNvPicPr>
      </xdr:nvPicPr>
      <xdr:blipFill>
        <a:blip xmlns:r="http://schemas.openxmlformats.org/officeDocument/2006/relationships" r:embed="rId4">
          <a:extLst>
            <a:ext uri="{96DAC541-7B7A-43D3-8B79-37D633B846F1}">
              <asvg:svgBlip xmlns:asvg="http://schemas.microsoft.com/office/drawing/2016/SVG/main" r:embed="rId5"/>
            </a:ext>
          </a:extLst>
        </a:blip>
        <a:stretch>
          <a:fillRect/>
        </a:stretch>
      </xdr:blipFill>
      <xdr:spPr>
        <a:xfrm>
          <a:off x="10283825" y="16824325"/>
          <a:ext cx="1193800" cy="1193800"/>
        </a:xfrm>
        <a:prstGeom prst="rect">
          <a:avLst/>
        </a:prstGeom>
      </xdr:spPr>
    </xdr:pic>
    <xdr:clientData/>
  </xdr:twoCellAnchor>
  <xdr:twoCellAnchor editAs="oneCell">
    <xdr:from>
      <xdr:col>1</xdr:col>
      <xdr:colOff>122200</xdr:colOff>
      <xdr:row>27</xdr:row>
      <xdr:rowOff>452400</xdr:rowOff>
    </xdr:from>
    <xdr:to>
      <xdr:col>2</xdr:col>
      <xdr:colOff>533400</xdr:colOff>
      <xdr:row>28</xdr:row>
      <xdr:rowOff>609599</xdr:rowOff>
    </xdr:to>
    <xdr:pic>
      <xdr:nvPicPr>
        <xdr:cNvPr id="13" name="Graphique 12" descr="Badge 1 avec un remplissage uni">
          <a:extLst>
            <a:ext uri="{FF2B5EF4-FFF2-40B4-BE49-F238E27FC236}">
              <a16:creationId xmlns:a16="http://schemas.microsoft.com/office/drawing/2014/main" id="{E9EBC2A1-EB93-32AE-A9A3-95787652D8C6}"/>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r:embed="rId7"/>
            </a:ext>
          </a:extLst>
        </a:blip>
        <a:stretch>
          <a:fillRect/>
        </a:stretch>
      </xdr:blipFill>
      <xdr:spPr>
        <a:xfrm>
          <a:off x="935000" y="8428000"/>
          <a:ext cx="1224000" cy="1224000"/>
        </a:xfrm>
        <a:prstGeom prst="rect">
          <a:avLst/>
        </a:prstGeom>
      </xdr:spPr>
    </xdr:pic>
    <xdr:clientData/>
  </xdr:twoCellAnchor>
  <xdr:twoCellAnchor editAs="oneCell">
    <xdr:from>
      <xdr:col>11</xdr:col>
      <xdr:colOff>195695</xdr:colOff>
      <xdr:row>27</xdr:row>
      <xdr:rowOff>310574</xdr:rowOff>
    </xdr:from>
    <xdr:to>
      <xdr:col>12</xdr:col>
      <xdr:colOff>408421</xdr:colOff>
      <xdr:row>28</xdr:row>
      <xdr:rowOff>564573</xdr:rowOff>
    </xdr:to>
    <xdr:pic>
      <xdr:nvPicPr>
        <xdr:cNvPr id="15" name="Graphique 14" descr="Badge avec un remplissage uni">
          <a:extLst>
            <a:ext uri="{FF2B5EF4-FFF2-40B4-BE49-F238E27FC236}">
              <a16:creationId xmlns:a16="http://schemas.microsoft.com/office/drawing/2014/main" id="{C7584C76-5063-5532-89A2-7DA6071DCB99}"/>
            </a:ext>
          </a:extLst>
        </xdr:cNvPr>
        <xdr:cNvPicPr>
          <a:picLocks noChangeAspect="1"/>
        </xdr:cNvPicPr>
      </xdr:nvPicPr>
      <xdr:blipFill>
        <a:blip xmlns:r="http://schemas.openxmlformats.org/officeDocument/2006/relationships" r:embed="rId8">
          <a:extLst>
            <a:ext uri="{96DAC541-7B7A-43D3-8B79-37D633B846F1}">
              <asvg:svgBlip xmlns:asvg="http://schemas.microsoft.com/office/drawing/2016/SVG/main" r:embed="rId9"/>
            </a:ext>
          </a:extLst>
        </a:blip>
        <a:stretch>
          <a:fillRect/>
        </a:stretch>
      </xdr:blipFill>
      <xdr:spPr>
        <a:xfrm>
          <a:off x="10759786" y="11169074"/>
          <a:ext cx="1306946" cy="132455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74083</xdr:rowOff>
    </xdr:from>
    <xdr:to>
      <xdr:col>0</xdr:col>
      <xdr:colOff>941917</xdr:colOff>
      <xdr:row>1</xdr:row>
      <xdr:rowOff>598826</xdr:rowOff>
    </xdr:to>
    <xdr:pic>
      <xdr:nvPicPr>
        <xdr:cNvPr id="3" name="Image 2">
          <a:extLst>
            <a:ext uri="{FF2B5EF4-FFF2-40B4-BE49-F238E27FC236}">
              <a16:creationId xmlns:a16="http://schemas.microsoft.com/office/drawing/2014/main" id="{8103F59A-EA5B-4AC8-8FB1-76A3D37CA3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74083"/>
          <a:ext cx="941917" cy="72265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1</xdr:row>
      <xdr:rowOff>15875</xdr:rowOff>
    </xdr:from>
    <xdr:to>
      <xdr:col>1</xdr:col>
      <xdr:colOff>445770</xdr:colOff>
      <xdr:row>1</xdr:row>
      <xdr:rowOff>898374</xdr:rowOff>
    </xdr:to>
    <xdr:pic>
      <xdr:nvPicPr>
        <xdr:cNvPr id="2" name="Image 1">
          <a:extLst>
            <a:ext uri="{FF2B5EF4-FFF2-40B4-BE49-F238E27FC236}">
              <a16:creationId xmlns:a16="http://schemas.microsoft.com/office/drawing/2014/main" id="{0A88A476-733E-4F35-9C93-042D9EA5D1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15875"/>
          <a:ext cx="1172845" cy="88249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1</xdr:row>
      <xdr:rowOff>42809</xdr:rowOff>
    </xdr:from>
    <xdr:to>
      <xdr:col>1</xdr:col>
      <xdr:colOff>18172</xdr:colOff>
      <xdr:row>1</xdr:row>
      <xdr:rowOff>716645</xdr:rowOff>
    </xdr:to>
    <xdr:pic>
      <xdr:nvPicPr>
        <xdr:cNvPr id="2" name="Image 1">
          <a:extLst>
            <a:ext uri="{FF2B5EF4-FFF2-40B4-BE49-F238E27FC236}">
              <a16:creationId xmlns:a16="http://schemas.microsoft.com/office/drawing/2014/main" id="{9B748A10-CCAC-40A1-904A-1DA57B5E73E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228315"/>
          <a:ext cx="817273" cy="66748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1018223</xdr:colOff>
      <xdr:row>1</xdr:row>
      <xdr:rowOff>1183192</xdr:rowOff>
    </xdr:to>
    <xdr:pic>
      <xdr:nvPicPr>
        <xdr:cNvPr id="2" name="Image 1">
          <a:extLst>
            <a:ext uri="{FF2B5EF4-FFF2-40B4-BE49-F238E27FC236}">
              <a16:creationId xmlns:a16="http://schemas.microsoft.com/office/drawing/2014/main" id="{6B710B83-C37C-45C0-B2DE-2409CE6F858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833563" cy="1373692"/>
        </a:xfrm>
        <a:prstGeom prst="rect">
          <a:avLst/>
        </a:prstGeom>
      </xdr:spPr>
    </xdr:pic>
    <xdr:clientData/>
  </xdr:twoCellAnchor>
  <xdr:twoCellAnchor editAs="oneCell">
    <xdr:from>
      <xdr:col>7</xdr:col>
      <xdr:colOff>651245</xdr:colOff>
      <xdr:row>6</xdr:row>
      <xdr:rowOff>224562</xdr:rowOff>
    </xdr:from>
    <xdr:to>
      <xdr:col>7</xdr:col>
      <xdr:colOff>1588034</xdr:colOff>
      <xdr:row>6</xdr:row>
      <xdr:rowOff>1130639</xdr:rowOff>
    </xdr:to>
    <xdr:pic>
      <xdr:nvPicPr>
        <xdr:cNvPr id="7" name="Graphique 2" descr="Flèches de chevron avec un remplissage uni">
          <a:extLst>
            <a:ext uri="{FF2B5EF4-FFF2-40B4-BE49-F238E27FC236}">
              <a16:creationId xmlns:a16="http://schemas.microsoft.com/office/drawing/2014/main" id="{391187A8-F21B-4E50-8D6A-9F479FE2F2B8}"/>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16704045" y="6472962"/>
          <a:ext cx="943774" cy="906712"/>
        </a:xfrm>
        <a:prstGeom prst="rect">
          <a:avLst/>
        </a:prstGeom>
      </xdr:spPr>
    </xdr:pic>
    <xdr:clientData/>
  </xdr:twoCellAnchor>
  <xdr:twoCellAnchor editAs="oneCell">
    <xdr:from>
      <xdr:col>15</xdr:col>
      <xdr:colOff>1409699</xdr:colOff>
      <xdr:row>5</xdr:row>
      <xdr:rowOff>922338</xdr:rowOff>
    </xdr:from>
    <xdr:to>
      <xdr:col>15</xdr:col>
      <xdr:colOff>2345219</xdr:colOff>
      <xdr:row>5</xdr:row>
      <xdr:rowOff>1845120</xdr:rowOff>
    </xdr:to>
    <xdr:pic>
      <xdr:nvPicPr>
        <xdr:cNvPr id="6" name="Graphique 2" descr="Flèches de chevron avec un remplissage uni">
          <a:extLst>
            <a:ext uri="{FF2B5EF4-FFF2-40B4-BE49-F238E27FC236}">
              <a16:creationId xmlns:a16="http://schemas.microsoft.com/office/drawing/2014/main" id="{938329F5-EE78-46B5-8B55-A108ED3A0D56}"/>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47053499" y="7742238"/>
          <a:ext cx="940600" cy="917702"/>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500063</xdr:colOff>
      <xdr:row>2</xdr:row>
      <xdr:rowOff>571499</xdr:rowOff>
    </xdr:from>
    <xdr:to>
      <xdr:col>1</xdr:col>
      <xdr:colOff>1232218</xdr:colOff>
      <xdr:row>3</xdr:row>
      <xdr:rowOff>663158</xdr:rowOff>
    </xdr:to>
    <xdr:pic>
      <xdr:nvPicPr>
        <xdr:cNvPr id="3" name="Image 1">
          <a:extLst>
            <a:ext uri="{FF2B5EF4-FFF2-40B4-BE49-F238E27FC236}">
              <a16:creationId xmlns:a16="http://schemas.microsoft.com/office/drawing/2014/main" id="{37C30133-89BA-4E33-9AD9-5EC35338958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00063" y="1166812"/>
          <a:ext cx="1533525" cy="1231484"/>
        </a:xfrm>
        <a:prstGeom prst="rect">
          <a:avLst/>
        </a:prstGeom>
      </xdr:spPr>
    </xdr:pic>
    <xdr:clientData/>
  </xdr:twoCellAnchor>
  <xdr:twoCellAnchor editAs="oneCell">
    <xdr:from>
      <xdr:col>1</xdr:col>
      <xdr:colOff>2065337</xdr:colOff>
      <xdr:row>13</xdr:row>
      <xdr:rowOff>92075</xdr:rowOff>
    </xdr:from>
    <xdr:to>
      <xdr:col>2</xdr:col>
      <xdr:colOff>437378</xdr:colOff>
      <xdr:row>15</xdr:row>
      <xdr:rowOff>597217</xdr:rowOff>
    </xdr:to>
    <xdr:pic>
      <xdr:nvPicPr>
        <xdr:cNvPr id="5" name="Graphique 3" descr="Badge 1 avec un remplissage uni">
          <a:extLst>
            <a:ext uri="{FF2B5EF4-FFF2-40B4-BE49-F238E27FC236}">
              <a16:creationId xmlns:a16="http://schemas.microsoft.com/office/drawing/2014/main" id="{DC63A64C-98D5-4451-8515-4EF1341DDB0B}"/>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2874962" y="12426950"/>
          <a:ext cx="1412421" cy="1316037"/>
        </a:xfrm>
        <a:prstGeom prst="rect">
          <a:avLst/>
        </a:prstGeom>
      </xdr:spPr>
    </xdr:pic>
    <xdr:clientData/>
  </xdr:twoCellAnchor>
  <xdr:twoCellAnchor editAs="oneCell">
    <xdr:from>
      <xdr:col>6</xdr:col>
      <xdr:colOff>3067050</xdr:colOff>
      <xdr:row>13</xdr:row>
      <xdr:rowOff>76199</xdr:rowOff>
    </xdr:from>
    <xdr:to>
      <xdr:col>7</xdr:col>
      <xdr:colOff>377835</xdr:colOff>
      <xdr:row>15</xdr:row>
      <xdr:rowOff>553980</xdr:rowOff>
    </xdr:to>
    <xdr:pic>
      <xdr:nvPicPr>
        <xdr:cNvPr id="2" name="Graphique 7" descr="Badge avec un remplissage uni">
          <a:extLst>
            <a:ext uri="{FF2B5EF4-FFF2-40B4-BE49-F238E27FC236}">
              <a16:creationId xmlns:a16="http://schemas.microsoft.com/office/drawing/2014/main" id="{FDC083E5-0DAE-46DB-BB59-419747920C64}"/>
            </a:ext>
          </a:extLst>
        </xdr:cNvPr>
        <xdr:cNvPicPr>
          <a:picLocks noChangeAspect="1"/>
        </xdr:cNvPicPr>
      </xdr:nvPicPr>
      <xdr:blipFill>
        <a:blip xmlns:r="http://schemas.openxmlformats.org/officeDocument/2006/relationships" r:embed="rId4">
          <a:extLst>
            <a:ext uri="{96DAC541-7B7A-43D3-8B79-37D633B846F1}">
              <asvg:svgBlip xmlns:asvg="http://schemas.microsoft.com/office/drawing/2016/SVG/main" r:embed="rId5"/>
            </a:ext>
          </a:extLst>
        </a:blip>
        <a:stretch>
          <a:fillRect/>
        </a:stretch>
      </xdr:blipFill>
      <xdr:spPr>
        <a:xfrm>
          <a:off x="18040350" y="12496799"/>
          <a:ext cx="1273185" cy="1307091"/>
        </a:xfrm>
        <a:prstGeom prst="rect">
          <a:avLst/>
        </a:prstGeom>
      </xdr:spPr>
    </xdr:pic>
    <xdr:clientData/>
  </xdr:twoCellAnchor>
  <xdr:twoCellAnchor editAs="oneCell">
    <xdr:from>
      <xdr:col>15</xdr:col>
      <xdr:colOff>1285875</xdr:colOff>
      <xdr:row>13</xdr:row>
      <xdr:rowOff>166687</xdr:rowOff>
    </xdr:from>
    <xdr:to>
      <xdr:col>16</xdr:col>
      <xdr:colOff>302077</xdr:colOff>
      <xdr:row>15</xdr:row>
      <xdr:rowOff>558948</xdr:rowOff>
    </xdr:to>
    <xdr:pic>
      <xdr:nvPicPr>
        <xdr:cNvPr id="7" name="Graphique 15" descr="Badge 3 avec un remplissage uni">
          <a:extLst>
            <a:ext uri="{FF2B5EF4-FFF2-40B4-BE49-F238E27FC236}">
              <a16:creationId xmlns:a16="http://schemas.microsoft.com/office/drawing/2014/main" id="{DBC96CAB-CD42-4215-982B-060C76D01940}"/>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r:embed="rId7"/>
            </a:ext>
          </a:extLst>
        </a:blip>
        <a:stretch>
          <a:fillRect/>
        </a:stretch>
      </xdr:blipFill>
      <xdr:spPr>
        <a:xfrm>
          <a:off x="45720000" y="12501562"/>
          <a:ext cx="1206952" cy="1203156"/>
        </a:xfrm>
        <a:prstGeom prst="rect">
          <a:avLst/>
        </a:prstGeom>
      </xdr:spPr>
    </xdr:pic>
    <xdr:clientData/>
  </xdr:twoCellAnchor>
  <xdr:twoCellAnchor>
    <xdr:from>
      <xdr:col>0</xdr:col>
      <xdr:colOff>592668</xdr:colOff>
      <xdr:row>24</xdr:row>
      <xdr:rowOff>211668</xdr:rowOff>
    </xdr:from>
    <xdr:to>
      <xdr:col>1</xdr:col>
      <xdr:colOff>818447</xdr:colOff>
      <xdr:row>25</xdr:row>
      <xdr:rowOff>504334</xdr:rowOff>
    </xdr:to>
    <xdr:sp macro="" textlink="">
      <xdr:nvSpPr>
        <xdr:cNvPr id="60" name="Ellipse 23">
          <a:extLst>
            <a:ext uri="{FF2B5EF4-FFF2-40B4-BE49-F238E27FC236}">
              <a16:creationId xmlns:a16="http://schemas.microsoft.com/office/drawing/2014/main" id="{D9A01E7A-FBB6-1E7F-8344-2C93859A8963}"/>
            </a:ext>
          </a:extLst>
        </xdr:cNvPr>
        <xdr:cNvSpPr/>
      </xdr:nvSpPr>
      <xdr:spPr>
        <a:xfrm>
          <a:off x="592668" y="25287112"/>
          <a:ext cx="1030112" cy="1012333"/>
        </a:xfrm>
        <a:prstGeom prst="ellipse">
          <a:avLst/>
        </a:prstGeom>
        <a:ln w="12700">
          <a:solidFill>
            <a:schemeClr val="tx1"/>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en-US" sz="3600" b="1" cap="none" spc="0">
              <a:ln w="6600">
                <a:solidFill>
                  <a:sysClr val="windowText" lastClr="000000"/>
                </a:solidFill>
                <a:prstDash val="solid"/>
              </a:ln>
              <a:solidFill>
                <a:srgbClr val="FFFFFF"/>
              </a:solidFill>
              <a:effectLst>
                <a:outerShdw dist="38100" dir="2700000" algn="tl" rotWithShape="0">
                  <a:schemeClr val="accent2"/>
                </a:outerShdw>
              </a:effectLst>
            </a:rPr>
            <a:t>4a</a:t>
          </a:r>
        </a:p>
      </xdr:txBody>
    </xdr:sp>
    <xdr:clientData/>
  </xdr:twoCellAnchor>
  <xdr:twoCellAnchor>
    <xdr:from>
      <xdr:col>0</xdr:col>
      <xdr:colOff>688623</xdr:colOff>
      <xdr:row>31</xdr:row>
      <xdr:rowOff>110068</xdr:rowOff>
    </xdr:from>
    <xdr:to>
      <xdr:col>1</xdr:col>
      <xdr:colOff>914402</xdr:colOff>
      <xdr:row>33</xdr:row>
      <xdr:rowOff>642623</xdr:rowOff>
    </xdr:to>
    <xdr:sp macro="" textlink="">
      <xdr:nvSpPr>
        <xdr:cNvPr id="59" name="Ellipse 24">
          <a:extLst>
            <a:ext uri="{FF2B5EF4-FFF2-40B4-BE49-F238E27FC236}">
              <a16:creationId xmlns:a16="http://schemas.microsoft.com/office/drawing/2014/main" id="{59368229-A363-3AE6-ABA1-76FA937C9229}"/>
            </a:ext>
          </a:extLst>
        </xdr:cNvPr>
        <xdr:cNvSpPr/>
      </xdr:nvSpPr>
      <xdr:spPr>
        <a:xfrm>
          <a:off x="688623" y="32876068"/>
          <a:ext cx="1030112" cy="1012333"/>
        </a:xfrm>
        <a:prstGeom prst="ellipse">
          <a:avLst/>
        </a:prstGeom>
        <a:ln w="12700">
          <a:solidFill>
            <a:schemeClr val="tx1"/>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en-US" sz="3600" b="1" cap="none" spc="0">
              <a:ln w="6600">
                <a:solidFill>
                  <a:sysClr val="windowText" lastClr="000000"/>
                </a:solidFill>
                <a:prstDash val="solid"/>
              </a:ln>
              <a:solidFill>
                <a:srgbClr val="FFFFFF"/>
              </a:solidFill>
              <a:effectLst>
                <a:outerShdw dist="38100" dir="2700000" algn="tl" rotWithShape="0">
                  <a:schemeClr val="accent2"/>
                </a:outerShdw>
              </a:effectLst>
            </a:rPr>
            <a:t>4b</a:t>
          </a:r>
        </a:p>
      </xdr:txBody>
    </xdr:sp>
    <xdr:clientData/>
  </xdr:twoCellAnchor>
</xdr:wsDr>
</file>

<file path=xl/drawings/drawing7.xml><?xml version="1.0" encoding="utf-8"?>
<xdr:wsDr xmlns:xdr="http://schemas.openxmlformats.org/drawingml/2006/spreadsheetDrawing" xmlns:a="http://schemas.openxmlformats.org/drawingml/2006/main">
  <xdr:oneCellAnchor>
    <xdr:from>
      <xdr:col>0</xdr:col>
      <xdr:colOff>254000</xdr:colOff>
      <xdr:row>0</xdr:row>
      <xdr:rowOff>469900</xdr:rowOff>
    </xdr:from>
    <xdr:ext cx="2671042" cy="1957595"/>
    <xdr:pic>
      <xdr:nvPicPr>
        <xdr:cNvPr id="2" name="Image 1">
          <a:extLst>
            <a:ext uri="{FF2B5EF4-FFF2-40B4-BE49-F238E27FC236}">
              <a16:creationId xmlns:a16="http://schemas.microsoft.com/office/drawing/2014/main" id="{88FB02C7-C261-924D-9F4F-4372A06CA0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54000" y="190500"/>
          <a:ext cx="2671042" cy="1957595"/>
        </a:xfrm>
        <a:prstGeom prst="rect">
          <a:avLst/>
        </a:prstGeom>
      </xdr:spPr>
    </xdr:pic>
    <xdr:clientData/>
  </xdr:one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E69F85-4302-42F6-94D5-23A96EC51A1F}">
  <sheetPr>
    <pageSetUpPr fitToPage="1"/>
  </sheetPr>
  <dimension ref="B1:Y48"/>
  <sheetViews>
    <sheetView showGridLines="0" tabSelected="1" zoomScale="70" zoomScaleNormal="70" workbookViewId="0">
      <selection activeCell="C25" sqref="C25:X25"/>
    </sheetView>
  </sheetViews>
  <sheetFormatPr baseColWidth="10" defaultColWidth="11.42578125" defaultRowHeight="15"/>
  <cols>
    <col min="1" max="2" width="11.42578125" style="14"/>
    <col min="3" max="3" width="20.85546875" style="14" customWidth="1"/>
    <col min="4" max="5" width="11.42578125" style="14"/>
    <col min="6" max="6" width="22.42578125" style="14" customWidth="1"/>
    <col min="7" max="10" width="11.42578125" style="14"/>
    <col min="11" max="11" width="16.42578125" style="14" customWidth="1"/>
    <col min="12" max="12" width="15.7109375" style="14" customWidth="1"/>
    <col min="13" max="13" width="11.42578125" style="14"/>
    <col min="14" max="14" width="13.42578125" style="14" customWidth="1"/>
    <col min="15" max="20" width="11.42578125" style="14"/>
    <col min="21" max="21" width="12.85546875" style="14" customWidth="1"/>
    <col min="22" max="23" width="11.42578125" style="14"/>
    <col min="24" max="24" width="29.140625" style="14" customWidth="1"/>
    <col min="25" max="16384" width="11.42578125" style="14"/>
  </cols>
  <sheetData>
    <row r="1" spans="2:25">
      <c r="B1" s="12"/>
      <c r="C1" s="12"/>
      <c r="D1" s="12"/>
      <c r="E1" s="12"/>
      <c r="F1" s="12"/>
      <c r="G1" s="12"/>
      <c r="H1" s="12"/>
      <c r="I1" s="12"/>
      <c r="J1" s="12"/>
      <c r="K1" s="12"/>
      <c r="L1" s="12"/>
      <c r="M1" s="12"/>
      <c r="N1" s="12"/>
      <c r="O1" s="12"/>
      <c r="P1" s="12"/>
      <c r="Q1" s="12"/>
      <c r="R1" s="12"/>
      <c r="S1" s="12"/>
      <c r="T1" s="12"/>
      <c r="U1" s="12"/>
      <c r="V1" s="12"/>
      <c r="W1" s="12"/>
      <c r="X1" s="12"/>
      <c r="Y1" s="13"/>
    </row>
    <row r="2" spans="2:25">
      <c r="Y2" s="15"/>
    </row>
    <row r="3" spans="2:25">
      <c r="Y3" s="15"/>
    </row>
    <row r="4" spans="2:25">
      <c r="Y4" s="15"/>
    </row>
    <row r="5" spans="2:25">
      <c r="Y5" s="15"/>
    </row>
    <row r="6" spans="2:25">
      <c r="Y6" s="15"/>
    </row>
    <row r="7" spans="2:25" ht="21.75" customHeight="1">
      <c r="B7" s="16"/>
      <c r="C7" s="17"/>
      <c r="D7" s="17"/>
      <c r="E7" s="17"/>
      <c r="F7" s="17"/>
      <c r="G7" s="17"/>
      <c r="H7" s="17"/>
      <c r="I7" s="17"/>
      <c r="J7" s="17"/>
      <c r="K7" s="18"/>
      <c r="L7" s="18"/>
      <c r="M7" s="18"/>
      <c r="N7" s="18"/>
      <c r="O7" s="18"/>
      <c r="P7" s="17"/>
      <c r="Q7" s="17"/>
      <c r="R7" s="17"/>
      <c r="S7" s="17"/>
      <c r="T7" s="17"/>
      <c r="U7" s="17"/>
      <c r="V7" s="17"/>
      <c r="W7" s="17"/>
      <c r="X7" s="17"/>
      <c r="Y7" s="19"/>
    </row>
    <row r="8" spans="2:25" ht="28.5">
      <c r="B8" s="522" t="s">
        <v>0</v>
      </c>
      <c r="C8" s="523"/>
      <c r="D8" s="523"/>
      <c r="E8" s="523"/>
      <c r="F8" s="523"/>
      <c r="G8" s="523"/>
      <c r="H8" s="523"/>
      <c r="I8" s="523"/>
      <c r="J8" s="523"/>
      <c r="K8" s="523"/>
      <c r="L8" s="523"/>
      <c r="M8" s="523"/>
      <c r="N8" s="523"/>
      <c r="O8" s="523"/>
      <c r="P8" s="523"/>
      <c r="Q8" s="523"/>
      <c r="R8" s="523"/>
      <c r="S8" s="523"/>
      <c r="T8" s="523"/>
      <c r="U8" s="523"/>
      <c r="V8" s="523"/>
      <c r="W8" s="523"/>
      <c r="X8" s="523"/>
      <c r="Y8" s="524"/>
    </row>
    <row r="9" spans="2:25" ht="21">
      <c r="B9" s="519" t="s">
        <v>1</v>
      </c>
      <c r="C9" s="520"/>
      <c r="D9" s="520"/>
      <c r="E9" s="520"/>
      <c r="F9" s="520"/>
      <c r="G9" s="520"/>
      <c r="H9" s="520"/>
      <c r="I9" s="520"/>
      <c r="J9" s="520"/>
      <c r="K9" s="520"/>
      <c r="L9" s="520"/>
      <c r="M9" s="520"/>
      <c r="N9" s="520"/>
      <c r="O9" s="520"/>
      <c r="P9" s="520"/>
      <c r="Q9" s="520"/>
      <c r="R9" s="520"/>
      <c r="S9" s="520"/>
      <c r="T9" s="520"/>
      <c r="U9" s="520"/>
      <c r="V9" s="520"/>
      <c r="W9" s="520"/>
      <c r="X9" s="520"/>
      <c r="Y9" s="521"/>
    </row>
    <row r="10" spans="2:25" ht="28.5" customHeight="1">
      <c r="B10" s="537" t="s">
        <v>2</v>
      </c>
      <c r="C10" s="537"/>
      <c r="D10" s="537"/>
      <c r="E10" s="537"/>
      <c r="F10" s="537"/>
      <c r="G10" s="537"/>
      <c r="H10" s="537"/>
      <c r="I10" s="537"/>
      <c r="J10" s="537"/>
      <c r="K10" s="537"/>
      <c r="L10" s="537"/>
      <c r="M10" s="537"/>
      <c r="N10" s="537"/>
      <c r="O10" s="537"/>
      <c r="P10" s="537"/>
      <c r="Q10" s="537"/>
      <c r="R10" s="537"/>
      <c r="S10" s="537"/>
      <c r="T10" s="537"/>
      <c r="U10" s="537"/>
      <c r="V10" s="537"/>
      <c r="W10" s="537"/>
      <c r="X10" s="537"/>
      <c r="Y10" s="538"/>
    </row>
    <row r="11" spans="2:25" ht="48" customHeight="1">
      <c r="B11" s="525" t="s">
        <v>3</v>
      </c>
      <c r="C11" s="526"/>
      <c r="D11" s="526"/>
      <c r="E11" s="526"/>
      <c r="F11" s="526"/>
      <c r="G11" s="526"/>
      <c r="H11" s="526"/>
      <c r="I11" s="526"/>
      <c r="J11" s="526"/>
      <c r="K11" s="526"/>
      <c r="L11" s="526"/>
      <c r="M11" s="526"/>
      <c r="N11" s="526"/>
      <c r="O11" s="526"/>
      <c r="P11" s="526"/>
      <c r="Q11" s="526"/>
      <c r="R11" s="526"/>
      <c r="S11" s="526"/>
      <c r="T11" s="526"/>
      <c r="U11" s="526"/>
      <c r="V11" s="526"/>
      <c r="W11" s="526"/>
      <c r="X11" s="526"/>
      <c r="Y11" s="527"/>
    </row>
    <row r="12" spans="2:25" ht="35.25" customHeight="1">
      <c r="C12" s="528" t="s">
        <v>4</v>
      </c>
      <c r="D12" s="528"/>
      <c r="E12" s="528"/>
      <c r="F12" s="528"/>
      <c r="G12" s="528"/>
      <c r="H12" s="528"/>
      <c r="I12" s="528"/>
      <c r="J12" s="528"/>
      <c r="K12" s="528"/>
      <c r="L12" s="528"/>
      <c r="M12" s="528"/>
      <c r="N12" s="528"/>
      <c r="O12" s="528"/>
      <c r="P12" s="528"/>
      <c r="Q12" s="528"/>
      <c r="R12" s="528"/>
      <c r="S12" s="528"/>
      <c r="T12" s="528"/>
      <c r="U12" s="528"/>
      <c r="V12" s="528"/>
      <c r="W12" s="528"/>
      <c r="X12" s="528"/>
      <c r="Y12" s="15"/>
    </row>
    <row r="13" spans="2:25" ht="35.25" customHeight="1">
      <c r="C13" s="70"/>
      <c r="D13" s="70"/>
      <c r="E13" s="70"/>
      <c r="F13" s="70"/>
      <c r="G13" s="70"/>
      <c r="H13" s="70"/>
      <c r="I13" s="70"/>
      <c r="J13" s="70"/>
      <c r="K13" s="70"/>
      <c r="L13" s="70"/>
      <c r="M13" s="70"/>
      <c r="N13" s="70"/>
      <c r="O13" s="70"/>
      <c r="P13" s="70"/>
      <c r="Q13" s="70"/>
      <c r="R13" s="70"/>
      <c r="S13" s="70"/>
      <c r="T13" s="70"/>
      <c r="U13" s="70"/>
      <c r="V13" s="70"/>
      <c r="W13" s="70"/>
      <c r="X13" s="70"/>
      <c r="Y13" s="15"/>
    </row>
    <row r="14" spans="2:25" ht="35.25" customHeight="1" thickBot="1">
      <c r="C14" s="547" t="s">
        <v>5</v>
      </c>
      <c r="D14" s="547"/>
      <c r="E14" s="547"/>
      <c r="F14" s="547"/>
      <c r="G14" s="547"/>
      <c r="H14" s="547"/>
      <c r="I14" s="547"/>
      <c r="J14" s="547"/>
      <c r="K14" s="547"/>
      <c r="L14" s="547"/>
      <c r="M14" s="547"/>
      <c r="N14" s="547"/>
      <c r="O14" s="547"/>
      <c r="P14" s="547"/>
      <c r="Q14" s="547"/>
      <c r="R14" s="547"/>
      <c r="S14" s="547"/>
      <c r="T14" s="547"/>
      <c r="U14" s="547"/>
      <c r="V14" s="547"/>
      <c r="W14" s="547"/>
      <c r="X14" s="547"/>
      <c r="Y14" s="15"/>
    </row>
    <row r="15" spans="2:25" ht="35.25" customHeight="1">
      <c r="C15" s="529" t="s">
        <v>6</v>
      </c>
      <c r="D15" s="530"/>
      <c r="E15" s="530"/>
      <c r="F15" s="71"/>
      <c r="G15" s="531" t="s">
        <v>7</v>
      </c>
      <c r="H15" s="531"/>
      <c r="I15" s="531"/>
      <c r="J15" s="531"/>
      <c r="K15" s="531"/>
      <c r="L15" s="531"/>
      <c r="M15" s="531"/>
      <c r="N15" s="531"/>
      <c r="O15" s="531"/>
      <c r="P15" s="531"/>
      <c r="Q15" s="531"/>
      <c r="R15" s="531"/>
      <c r="S15" s="531"/>
      <c r="T15" s="531"/>
      <c r="U15" s="531"/>
      <c r="V15" s="531"/>
      <c r="W15" s="531"/>
      <c r="X15" s="532"/>
      <c r="Y15" s="15"/>
    </row>
    <row r="16" spans="2:25" ht="35.25" customHeight="1" thickBot="1">
      <c r="C16" s="533" t="s">
        <v>8</v>
      </c>
      <c r="D16" s="534"/>
      <c r="E16" s="534"/>
      <c r="F16" s="72"/>
      <c r="G16" s="535" t="s">
        <v>7</v>
      </c>
      <c r="H16" s="535"/>
      <c r="I16" s="535"/>
      <c r="J16" s="535"/>
      <c r="K16" s="535"/>
      <c r="L16" s="535"/>
      <c r="M16" s="535"/>
      <c r="N16" s="535"/>
      <c r="O16" s="535"/>
      <c r="P16" s="535"/>
      <c r="Q16" s="535"/>
      <c r="R16" s="535"/>
      <c r="S16" s="535"/>
      <c r="T16" s="535"/>
      <c r="U16" s="535"/>
      <c r="V16" s="535"/>
      <c r="W16" s="535"/>
      <c r="X16" s="536"/>
      <c r="Y16" s="15"/>
    </row>
    <row r="17" spans="3:25" s="73" customFormat="1" ht="35.25" customHeight="1" thickBot="1">
      <c r="C17" s="548" t="s">
        <v>9</v>
      </c>
      <c r="D17" s="548"/>
      <c r="E17" s="548"/>
      <c r="F17" s="548"/>
      <c r="G17" s="548"/>
      <c r="H17" s="548"/>
      <c r="I17" s="548"/>
      <c r="J17" s="548"/>
      <c r="K17" s="548"/>
      <c r="L17" s="548"/>
      <c r="M17" s="548"/>
      <c r="N17" s="548"/>
      <c r="O17" s="548"/>
      <c r="P17" s="548"/>
      <c r="Q17" s="548"/>
      <c r="R17" s="548"/>
      <c r="S17" s="548"/>
      <c r="T17" s="548"/>
      <c r="U17" s="548"/>
      <c r="V17" s="548"/>
      <c r="W17" s="548"/>
      <c r="X17" s="548"/>
      <c r="Y17" s="77"/>
    </row>
    <row r="18" spans="3:25" s="73" customFormat="1" ht="35.25" customHeight="1">
      <c r="C18" s="544" t="s">
        <v>10</v>
      </c>
      <c r="D18" s="545"/>
      <c r="E18" s="545"/>
      <c r="F18" s="545"/>
      <c r="G18" s="545"/>
      <c r="H18" s="545"/>
      <c r="I18" s="545"/>
      <c r="J18" s="545"/>
      <c r="K18" s="545"/>
      <c r="L18" s="545"/>
      <c r="M18" s="545"/>
      <c r="N18" s="545"/>
      <c r="O18" s="545"/>
      <c r="P18" s="545"/>
      <c r="Q18" s="545"/>
      <c r="R18" s="546"/>
      <c r="S18" s="76"/>
      <c r="T18" s="76"/>
      <c r="Y18" s="77"/>
    </row>
    <row r="19" spans="3:25" s="73" customFormat="1" ht="35.25" customHeight="1">
      <c r="C19" s="554" t="s">
        <v>11</v>
      </c>
      <c r="D19" s="552"/>
      <c r="E19" s="552"/>
      <c r="F19" s="552"/>
      <c r="G19" s="552" t="s">
        <v>12</v>
      </c>
      <c r="H19" s="552"/>
      <c r="I19" s="552"/>
      <c r="J19" s="552"/>
      <c r="K19" s="552"/>
      <c r="L19" s="552"/>
      <c r="M19" s="552" t="s">
        <v>13</v>
      </c>
      <c r="N19" s="552"/>
      <c r="O19" s="552"/>
      <c r="P19" s="552"/>
      <c r="Q19" s="552"/>
      <c r="R19" s="553"/>
      <c r="S19" s="543"/>
      <c r="T19" s="543"/>
      <c r="U19" s="543"/>
      <c r="V19" s="543"/>
      <c r="W19" s="543"/>
      <c r="X19" s="543"/>
      <c r="Y19" s="77"/>
    </row>
    <row r="20" spans="3:25" s="73" customFormat="1" ht="87" customHeight="1" thickBot="1">
      <c r="C20" s="349" t="s">
        <v>14</v>
      </c>
      <c r="D20" s="550"/>
      <c r="E20" s="550"/>
      <c r="F20" s="550"/>
      <c r="G20" s="350" t="s">
        <v>14</v>
      </c>
      <c r="H20" s="550"/>
      <c r="I20" s="550"/>
      <c r="J20" s="550"/>
      <c r="K20" s="550"/>
      <c r="L20" s="550"/>
      <c r="M20" s="350" t="s">
        <v>14</v>
      </c>
      <c r="N20" s="550"/>
      <c r="O20" s="550"/>
      <c r="P20" s="550"/>
      <c r="Q20" s="550"/>
      <c r="R20" s="551"/>
      <c r="S20" s="154"/>
      <c r="T20" s="348"/>
      <c r="U20" s="154"/>
      <c r="V20" s="348"/>
      <c r="W20" s="154"/>
      <c r="X20" s="348"/>
      <c r="Y20" s="77"/>
    </row>
    <row r="21" spans="3:25" s="73" customFormat="1" ht="41.45" customHeight="1">
      <c r="C21" s="154"/>
      <c r="D21" s="348"/>
      <c r="E21" s="154"/>
      <c r="F21" s="348"/>
      <c r="G21" s="154"/>
      <c r="H21" s="348"/>
      <c r="I21" s="154"/>
      <c r="J21" s="348"/>
      <c r="K21" s="154"/>
      <c r="L21" s="348"/>
      <c r="M21" s="154"/>
      <c r="N21" s="348"/>
      <c r="O21" s="154"/>
      <c r="P21" s="348"/>
      <c r="Q21" s="154"/>
      <c r="R21" s="348"/>
      <c r="S21" s="154"/>
      <c r="T21" s="348"/>
      <c r="U21" s="154"/>
      <c r="V21" s="348"/>
      <c r="W21" s="154"/>
      <c r="X21" s="348"/>
      <c r="Y21" s="77"/>
    </row>
    <row r="22" spans="3:25" s="73" customFormat="1" ht="35.25" customHeight="1" thickBot="1">
      <c r="C22" s="547" t="s">
        <v>15</v>
      </c>
      <c r="D22" s="547"/>
      <c r="E22" s="547"/>
      <c r="F22" s="547"/>
      <c r="G22" s="547"/>
      <c r="H22" s="547"/>
      <c r="I22" s="547"/>
      <c r="J22" s="547"/>
      <c r="K22" s="547"/>
      <c r="L22" s="547"/>
      <c r="M22" s="547"/>
      <c r="N22" s="547"/>
      <c r="O22" s="547"/>
      <c r="P22" s="547"/>
      <c r="Q22" s="547"/>
      <c r="R22" s="547"/>
      <c r="S22" s="547"/>
      <c r="T22" s="547"/>
      <c r="U22" s="547"/>
      <c r="V22" s="547"/>
      <c r="W22" s="547"/>
      <c r="X22" s="547"/>
      <c r="Y22" s="77"/>
    </row>
    <row r="23" spans="3:25" s="73" customFormat="1" ht="35.25" customHeight="1" thickBot="1">
      <c r="C23" s="539" t="s">
        <v>16</v>
      </c>
      <c r="D23" s="540"/>
      <c r="E23" s="540"/>
      <c r="F23" s="269"/>
      <c r="G23" s="541" t="s">
        <v>7</v>
      </c>
      <c r="H23" s="541"/>
      <c r="I23" s="541"/>
      <c r="J23" s="541"/>
      <c r="K23" s="541"/>
      <c r="L23" s="541"/>
      <c r="M23" s="541"/>
      <c r="N23" s="541"/>
      <c r="O23" s="541"/>
      <c r="P23" s="541"/>
      <c r="Q23" s="541"/>
      <c r="R23" s="541"/>
      <c r="S23" s="541"/>
      <c r="T23" s="541"/>
      <c r="U23" s="541"/>
      <c r="V23" s="541"/>
      <c r="W23" s="541"/>
      <c r="X23" s="542"/>
      <c r="Y23" s="77"/>
    </row>
    <row r="24" spans="3:25" s="73" customFormat="1" ht="35.1" customHeight="1">
      <c r="C24" s="74"/>
      <c r="D24" s="74"/>
      <c r="E24" s="74"/>
      <c r="F24" s="75"/>
      <c r="H24" s="76"/>
      <c r="I24" s="76"/>
      <c r="J24" s="76"/>
      <c r="K24" s="76"/>
      <c r="L24" s="76"/>
      <c r="M24" s="76"/>
      <c r="N24" s="76"/>
      <c r="O24" s="76"/>
      <c r="P24" s="76"/>
      <c r="Q24" s="76"/>
      <c r="R24" s="76"/>
      <c r="S24" s="76"/>
      <c r="T24" s="76"/>
      <c r="U24" s="76"/>
      <c r="V24" s="76"/>
      <c r="W24" s="76"/>
      <c r="X24" s="76"/>
      <c r="Y24" s="77"/>
    </row>
    <row r="25" spans="3:25" ht="29.25" customHeight="1">
      <c r="C25" s="549" t="s">
        <v>17</v>
      </c>
      <c r="D25" s="549"/>
      <c r="E25" s="549"/>
      <c r="F25" s="549"/>
      <c r="G25" s="549"/>
      <c r="H25" s="549"/>
      <c r="I25" s="549"/>
      <c r="J25" s="549"/>
      <c r="K25" s="549"/>
      <c r="L25" s="549"/>
      <c r="M25" s="549"/>
      <c r="N25" s="549"/>
      <c r="O25" s="549"/>
      <c r="P25" s="549"/>
      <c r="Q25" s="549"/>
      <c r="R25" s="549"/>
      <c r="S25" s="549"/>
      <c r="T25" s="549"/>
      <c r="U25" s="549"/>
      <c r="V25" s="549"/>
      <c r="W25" s="549"/>
      <c r="X25" s="549"/>
      <c r="Y25" s="15"/>
    </row>
    <row r="26" spans="3:25" ht="15.95" customHeight="1">
      <c r="Y26" s="15"/>
    </row>
    <row r="27" spans="3:25" ht="62.25" customHeight="1">
      <c r="C27" s="516" t="s">
        <v>18</v>
      </c>
      <c r="D27" s="517"/>
      <c r="E27" s="517"/>
      <c r="F27" s="517"/>
      <c r="G27" s="517"/>
      <c r="H27" s="517"/>
      <c r="I27" s="517"/>
      <c r="J27" s="517"/>
      <c r="K27" s="517"/>
      <c r="L27" s="517"/>
      <c r="M27" s="517"/>
      <c r="N27" s="517"/>
      <c r="O27" s="517"/>
      <c r="P27" s="517"/>
      <c r="Q27" s="517"/>
      <c r="R27" s="517"/>
      <c r="S27" s="517"/>
      <c r="T27" s="517"/>
      <c r="U27" s="517"/>
      <c r="V27" s="517"/>
      <c r="W27" s="517"/>
      <c r="X27" s="518"/>
      <c r="Y27" s="15"/>
    </row>
    <row r="28" spans="3:25" s="73" customFormat="1" ht="84.75" customHeight="1" thickBot="1">
      <c r="C28" s="78"/>
      <c r="D28" s="79"/>
      <c r="E28" s="79"/>
      <c r="F28" s="79"/>
      <c r="G28" s="79"/>
      <c r="H28" s="79"/>
      <c r="I28" s="79"/>
      <c r="J28" s="79"/>
      <c r="K28" s="79"/>
      <c r="L28" s="79"/>
      <c r="M28" s="79"/>
      <c r="N28" s="79"/>
      <c r="O28" s="79"/>
      <c r="P28" s="79"/>
      <c r="Q28" s="79"/>
      <c r="R28" s="79"/>
      <c r="S28" s="79"/>
      <c r="T28" s="79"/>
      <c r="U28" s="79"/>
      <c r="V28" s="79"/>
      <c r="W28" s="79"/>
      <c r="X28" s="79"/>
      <c r="Y28" s="77"/>
    </row>
    <row r="29" spans="3:25" s="73" customFormat="1" ht="84.75" customHeight="1">
      <c r="C29" s="513" t="s">
        <v>19</v>
      </c>
      <c r="D29" s="514"/>
      <c r="E29" s="514"/>
      <c r="F29" s="514"/>
      <c r="G29" s="514"/>
      <c r="H29" s="514"/>
      <c r="I29" s="514"/>
      <c r="J29" s="515"/>
      <c r="K29" s="79"/>
      <c r="L29" s="79"/>
      <c r="M29" s="504" t="s">
        <v>20</v>
      </c>
      <c r="N29" s="505"/>
      <c r="O29" s="505"/>
      <c r="P29" s="505"/>
      <c r="Q29" s="505"/>
      <c r="R29" s="505"/>
      <c r="S29" s="505"/>
      <c r="T29" s="505"/>
      <c r="U29" s="505"/>
      <c r="V29" s="505"/>
      <c r="W29" s="506"/>
      <c r="Y29" s="77"/>
    </row>
    <row r="30" spans="3:25" s="73" customFormat="1" ht="180.75" customHeight="1">
      <c r="C30" s="501" t="s">
        <v>21</v>
      </c>
      <c r="D30" s="502"/>
      <c r="E30" s="502"/>
      <c r="F30" s="502"/>
      <c r="G30" s="502"/>
      <c r="H30" s="502"/>
      <c r="I30" s="502"/>
      <c r="J30" s="503"/>
      <c r="K30" s="79"/>
      <c r="L30" s="79"/>
      <c r="M30" s="501" t="s">
        <v>22</v>
      </c>
      <c r="N30" s="502"/>
      <c r="O30" s="502"/>
      <c r="P30" s="502"/>
      <c r="Q30" s="502"/>
      <c r="R30" s="502"/>
      <c r="S30" s="502"/>
      <c r="T30" s="502"/>
      <c r="U30" s="502"/>
      <c r="V30" s="502"/>
      <c r="W30" s="503"/>
      <c r="Y30" s="77"/>
    </row>
    <row r="31" spans="3:25" s="73" customFormat="1" ht="51.95" customHeight="1">
      <c r="C31" s="507" t="s">
        <v>23</v>
      </c>
      <c r="D31" s="508"/>
      <c r="E31" s="508"/>
      <c r="F31" s="508"/>
      <c r="G31" s="508"/>
      <c r="H31" s="508"/>
      <c r="I31" s="508"/>
      <c r="J31" s="509"/>
      <c r="K31" s="79"/>
      <c r="L31" s="79"/>
      <c r="M31" s="501" t="s">
        <v>24</v>
      </c>
      <c r="N31" s="502"/>
      <c r="O31" s="502"/>
      <c r="P31" s="502"/>
      <c r="Q31" s="502"/>
      <c r="R31" s="502"/>
      <c r="S31" s="502"/>
      <c r="T31" s="502"/>
      <c r="U31" s="502"/>
      <c r="V31" s="502"/>
      <c r="W31" s="503"/>
      <c r="Y31" s="77"/>
    </row>
    <row r="32" spans="3:25" s="73" customFormat="1" ht="81.95" customHeight="1">
      <c r="C32" s="507" t="s">
        <v>25</v>
      </c>
      <c r="D32" s="508"/>
      <c r="E32" s="508"/>
      <c r="F32" s="508"/>
      <c r="G32" s="508"/>
      <c r="H32" s="508"/>
      <c r="I32" s="508"/>
      <c r="J32" s="509"/>
      <c r="K32" s="79"/>
      <c r="L32" s="79"/>
      <c r="M32" s="501"/>
      <c r="N32" s="502"/>
      <c r="O32" s="502"/>
      <c r="P32" s="502"/>
      <c r="Q32" s="502"/>
      <c r="R32" s="502"/>
      <c r="S32" s="502"/>
      <c r="T32" s="502"/>
      <c r="U32" s="502"/>
      <c r="V32" s="502"/>
      <c r="W32" s="503"/>
      <c r="Y32" s="77"/>
    </row>
    <row r="33" spans="3:25" s="73" customFormat="1" ht="102.75" customHeight="1" thickBot="1">
      <c r="C33" s="510"/>
      <c r="D33" s="511"/>
      <c r="E33" s="511"/>
      <c r="F33" s="511"/>
      <c r="G33" s="511"/>
      <c r="H33" s="511"/>
      <c r="I33" s="511"/>
      <c r="J33" s="512"/>
      <c r="K33" s="79"/>
      <c r="L33" s="79"/>
      <c r="M33" s="501"/>
      <c r="N33" s="502"/>
      <c r="O33" s="502"/>
      <c r="P33" s="502"/>
      <c r="Q33" s="502"/>
      <c r="R33" s="502"/>
      <c r="S33" s="502"/>
      <c r="T33" s="502"/>
      <c r="U33" s="502"/>
      <c r="V33" s="502"/>
      <c r="W33" s="503"/>
      <c r="Y33" s="77"/>
    </row>
    <row r="34" spans="3:25" s="73" customFormat="1" ht="12.95" customHeight="1" thickBot="1">
      <c r="C34" s="78"/>
      <c r="D34" s="79"/>
      <c r="E34" s="79"/>
      <c r="F34" s="79"/>
      <c r="G34" s="79"/>
      <c r="H34" s="79"/>
      <c r="I34" s="79"/>
      <c r="J34" s="79"/>
      <c r="K34" s="79"/>
      <c r="L34" s="79"/>
      <c r="M34" s="495"/>
      <c r="N34" s="496"/>
      <c r="O34" s="496"/>
      <c r="P34" s="496"/>
      <c r="Q34" s="496"/>
      <c r="R34" s="496"/>
      <c r="S34" s="496"/>
      <c r="T34" s="496"/>
      <c r="U34" s="496"/>
      <c r="V34" s="496"/>
      <c r="W34" s="497"/>
      <c r="Y34" s="77"/>
    </row>
    <row r="35" spans="3:25" s="73" customFormat="1" ht="168.95" customHeight="1" thickBot="1">
      <c r="N35" s="80"/>
      <c r="O35" s="80"/>
      <c r="P35" s="80"/>
      <c r="Q35" s="80"/>
      <c r="R35" s="80"/>
      <c r="S35" s="80"/>
      <c r="T35" s="80"/>
      <c r="U35" s="80"/>
      <c r="V35" s="80"/>
      <c r="W35" s="80"/>
      <c r="X35" s="80"/>
      <c r="Y35" s="77"/>
    </row>
    <row r="36" spans="3:25" s="73" customFormat="1" ht="83.45" customHeight="1">
      <c r="C36" s="498" t="s">
        <v>26</v>
      </c>
      <c r="D36" s="499"/>
      <c r="E36" s="499"/>
      <c r="F36" s="499"/>
      <c r="G36" s="499"/>
      <c r="H36" s="499"/>
      <c r="I36" s="499"/>
      <c r="J36" s="499"/>
      <c r="K36" s="499"/>
      <c r="L36" s="499"/>
      <c r="M36" s="499"/>
      <c r="N36" s="499"/>
      <c r="O36" s="499"/>
      <c r="P36" s="499"/>
      <c r="Q36" s="499"/>
      <c r="R36" s="499"/>
      <c r="S36" s="499"/>
      <c r="T36" s="499"/>
      <c r="U36" s="499"/>
      <c r="V36" s="499"/>
      <c r="W36" s="500"/>
      <c r="X36" s="80"/>
      <c r="Y36" s="77"/>
    </row>
    <row r="37" spans="3:25" s="73" customFormat="1" ht="144.94999999999999" customHeight="1" thickBot="1">
      <c r="C37" s="495" t="s">
        <v>27</v>
      </c>
      <c r="D37" s="496"/>
      <c r="E37" s="496"/>
      <c r="F37" s="496"/>
      <c r="G37" s="496"/>
      <c r="H37" s="496"/>
      <c r="I37" s="496"/>
      <c r="J37" s="496"/>
      <c r="K37" s="496"/>
      <c r="L37" s="496"/>
      <c r="M37" s="496"/>
      <c r="N37" s="496"/>
      <c r="O37" s="496"/>
      <c r="P37" s="496"/>
      <c r="Q37" s="496"/>
      <c r="R37" s="496"/>
      <c r="S37" s="496"/>
      <c r="T37" s="496"/>
      <c r="U37" s="496"/>
      <c r="V37" s="496"/>
      <c r="W37" s="497"/>
      <c r="X37" s="80"/>
      <c r="Y37" s="77"/>
    </row>
    <row r="38" spans="3:25" s="73" customFormat="1" ht="54.95" customHeight="1">
      <c r="N38" s="80"/>
      <c r="O38" s="80"/>
      <c r="P38" s="80"/>
      <c r="Q38" s="80"/>
      <c r="R38" s="80"/>
      <c r="S38" s="80"/>
      <c r="T38" s="80"/>
      <c r="U38" s="80"/>
      <c r="V38" s="80"/>
      <c r="W38" s="80"/>
      <c r="X38" s="80"/>
      <c r="Y38" s="77"/>
    </row>
    <row r="39" spans="3:25" s="73" customFormat="1" ht="93" customHeight="1">
      <c r="N39" s="80"/>
      <c r="O39" s="80"/>
      <c r="P39" s="80"/>
      <c r="Q39" s="80"/>
      <c r="R39" s="80"/>
      <c r="S39" s="80"/>
      <c r="T39" s="80"/>
      <c r="U39" s="80"/>
      <c r="V39" s="80"/>
      <c r="W39" s="80"/>
      <c r="X39" s="80"/>
      <c r="Y39" s="77"/>
    </row>
    <row r="40" spans="3:25" s="73" customFormat="1" ht="87" customHeight="1">
      <c r="N40" s="80"/>
      <c r="O40" s="80"/>
      <c r="P40" s="80"/>
      <c r="Q40" s="80"/>
      <c r="R40" s="80"/>
      <c r="S40" s="80"/>
      <c r="T40" s="80"/>
      <c r="U40" s="80"/>
      <c r="V40" s="80"/>
      <c r="W40" s="80"/>
      <c r="X40" s="80"/>
      <c r="Y40" s="77"/>
    </row>
    <row r="41" spans="3:25" s="73" customFormat="1" ht="58.5" customHeight="1" thickBot="1">
      <c r="Y41" s="77"/>
    </row>
    <row r="42" spans="3:25" s="73" customFormat="1" ht="180.75" customHeight="1">
      <c r="C42" s="492" t="s">
        <v>28</v>
      </c>
      <c r="D42" s="493"/>
      <c r="E42" s="493"/>
      <c r="F42" s="493"/>
      <c r="G42" s="493"/>
      <c r="H42" s="493"/>
      <c r="I42" s="493"/>
      <c r="J42" s="493"/>
      <c r="K42" s="493"/>
      <c r="L42" s="493"/>
      <c r="M42" s="494"/>
      <c r="Y42" s="77"/>
    </row>
    <row r="43" spans="3:25" s="73" customFormat="1" ht="78.75" customHeight="1" thickBot="1">
      <c r="C43" s="495" t="s">
        <v>29</v>
      </c>
      <c r="D43" s="496"/>
      <c r="E43" s="496"/>
      <c r="F43" s="496"/>
      <c r="G43" s="496"/>
      <c r="H43" s="496"/>
      <c r="I43" s="496"/>
      <c r="J43" s="496"/>
      <c r="K43" s="496"/>
      <c r="L43" s="496"/>
      <c r="M43" s="497"/>
      <c r="N43" s="14"/>
      <c r="O43" s="14"/>
      <c r="P43" s="14"/>
      <c r="Q43" s="14"/>
      <c r="R43" s="14"/>
      <c r="S43" s="14"/>
      <c r="T43" s="14"/>
      <c r="U43" s="14"/>
      <c r="V43" s="14"/>
      <c r="W43" s="14"/>
      <c r="X43" s="14"/>
    </row>
    <row r="44" spans="3:25" s="73" customFormat="1" ht="85.5" customHeight="1">
      <c r="N44" s="14"/>
      <c r="O44" s="14"/>
      <c r="P44" s="14"/>
      <c r="Q44" s="14"/>
      <c r="R44" s="14"/>
      <c r="S44" s="14"/>
      <c r="T44" s="14"/>
      <c r="U44" s="14"/>
      <c r="V44" s="14"/>
      <c r="W44" s="14"/>
      <c r="X44" s="14"/>
    </row>
    <row r="45" spans="3:25" s="73" customFormat="1" ht="84.75" customHeight="1">
      <c r="M45" s="79"/>
      <c r="N45" s="79"/>
      <c r="O45" s="79"/>
      <c r="P45" s="79"/>
      <c r="Q45" s="79"/>
      <c r="R45" s="79"/>
      <c r="S45" s="79"/>
      <c r="T45" s="79"/>
      <c r="U45" s="79"/>
      <c r="V45" s="79"/>
      <c r="W45" s="79"/>
      <c r="X45" s="79"/>
    </row>
    <row r="48" spans="3:25" ht="117" customHeight="1"/>
  </sheetData>
  <sheetProtection algorithmName="SHA-512" hashValue="kVgEjDi1vUgEyKTaBe2gfVKxf0plqyEMhc0hk1lFesHULfZveSBBZqonr1+COTJdzbaDNKf1Bs+owxlTdve48A==" saltValue="tTMVTHq5J2xdRUvsI9ck+Q==" spinCount="100000" sheet="1" objects="1" formatColumns="0" formatRows="0" sort="0" autoFilter="0" pivotTables="0"/>
  <mergeCells count="37">
    <mergeCell ref="C22:X22"/>
    <mergeCell ref="C25:X25"/>
    <mergeCell ref="U19:V19"/>
    <mergeCell ref="W19:X19"/>
    <mergeCell ref="N20:R20"/>
    <mergeCell ref="H20:L20"/>
    <mergeCell ref="D20:F20"/>
    <mergeCell ref="G19:L19"/>
    <mergeCell ref="M19:R19"/>
    <mergeCell ref="C19:F19"/>
    <mergeCell ref="C27:X27"/>
    <mergeCell ref="B9:Y9"/>
    <mergeCell ref="B8:Y8"/>
    <mergeCell ref="B11:Y11"/>
    <mergeCell ref="C12:X12"/>
    <mergeCell ref="C15:E15"/>
    <mergeCell ref="G15:X15"/>
    <mergeCell ref="C16:E16"/>
    <mergeCell ref="G16:X16"/>
    <mergeCell ref="B10:Y10"/>
    <mergeCell ref="C23:E23"/>
    <mergeCell ref="G23:X23"/>
    <mergeCell ref="S19:T19"/>
    <mergeCell ref="C18:R18"/>
    <mergeCell ref="C14:X14"/>
    <mergeCell ref="C17:X17"/>
    <mergeCell ref="M29:W29"/>
    <mergeCell ref="M30:W30"/>
    <mergeCell ref="C32:J33"/>
    <mergeCell ref="C29:J29"/>
    <mergeCell ref="C30:J30"/>
    <mergeCell ref="C31:J31"/>
    <mergeCell ref="C42:M42"/>
    <mergeCell ref="C43:M43"/>
    <mergeCell ref="C36:W36"/>
    <mergeCell ref="C37:W37"/>
    <mergeCell ref="M31:W34"/>
  </mergeCells>
  <phoneticPr fontId="11" type="noConversion"/>
  <pageMargins left="6.6666666666666671E-3" right="0.7" top="3.3333333333333335E-3" bottom="0.75" header="0.3" footer="0.3"/>
  <pageSetup paperSize="9" scale="24" orientation="portrait"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690853-78F1-4521-8CE0-72CF8BCD8C17}">
  <sheetPr>
    <tabColor rgb="FF7030A0"/>
    <pageSetUpPr autoPageBreaks="0"/>
  </sheetPr>
  <dimension ref="A1:L42"/>
  <sheetViews>
    <sheetView showGridLines="0" zoomScale="83" zoomScaleNormal="85" workbookViewId="0">
      <selection activeCell="K15" sqref="K15"/>
    </sheetView>
  </sheetViews>
  <sheetFormatPr baseColWidth="10" defaultColWidth="11.42578125" defaultRowHeight="15" outlineLevelCol="1"/>
  <cols>
    <col min="1" max="1" width="16.85546875" customWidth="1"/>
    <col min="2" max="2" width="58.42578125" customWidth="1"/>
    <col min="3" max="3" width="21.42578125" customWidth="1"/>
    <col min="4" max="4" width="25.42578125" customWidth="1"/>
    <col min="5" max="5" width="11.42578125" customWidth="1"/>
    <col min="8" max="8" width="50.85546875" hidden="1" customWidth="1" outlineLevel="1"/>
    <col min="9" max="9" width="11.42578125" collapsed="1"/>
  </cols>
  <sheetData>
    <row r="1" spans="1:12" ht="15.75" thickBot="1"/>
    <row r="2" spans="1:12" ht="54.95" customHeight="1" thickBot="1">
      <c r="B2" s="555" t="s">
        <v>30</v>
      </c>
      <c r="C2" s="556"/>
      <c r="D2" s="557"/>
    </row>
    <row r="3" spans="1:12" ht="24.95" customHeight="1" thickBot="1">
      <c r="B3" s="145"/>
      <c r="C3" s="145"/>
      <c r="D3" s="145"/>
    </row>
    <row r="4" spans="1:12" ht="54.95" customHeight="1" thickBot="1">
      <c r="B4" s="560" t="s">
        <v>31</v>
      </c>
      <c r="C4" s="561"/>
      <c r="D4" s="562"/>
      <c r="E4" s="123"/>
      <c r="F4" s="148"/>
      <c r="G4" s="149"/>
      <c r="H4" s="149"/>
      <c r="I4" s="123"/>
      <c r="J4" s="123"/>
    </row>
    <row r="5" spans="1:12" ht="21.75" customHeight="1" thickBot="1">
      <c r="B5" s="145"/>
      <c r="C5" s="145"/>
      <c r="D5" s="145"/>
    </row>
    <row r="6" spans="1:12" ht="42">
      <c r="B6" s="211" t="s">
        <v>32</v>
      </c>
      <c r="C6" s="212" t="s">
        <v>33</v>
      </c>
      <c r="D6" s="213" t="s">
        <v>34</v>
      </c>
      <c r="H6" s="234" t="s">
        <v>35</v>
      </c>
      <c r="I6" s="150"/>
      <c r="J6" s="150"/>
      <c r="K6" s="150"/>
      <c r="L6" s="150"/>
    </row>
    <row r="7" spans="1:12" ht="92.45" customHeight="1">
      <c r="A7" s="564" t="s">
        <v>36</v>
      </c>
      <c r="B7" s="216" t="s">
        <v>37</v>
      </c>
      <c r="C7" s="170"/>
      <c r="D7" s="170"/>
      <c r="H7" s="371" t="s">
        <v>37</v>
      </c>
      <c r="I7" s="150"/>
      <c r="J7" s="150"/>
      <c r="K7" s="150"/>
      <c r="L7" s="150"/>
    </row>
    <row r="8" spans="1:12" ht="92.45" customHeight="1">
      <c r="A8" s="565"/>
      <c r="B8" s="216" t="s">
        <v>38</v>
      </c>
      <c r="C8" s="170"/>
      <c r="D8" s="170"/>
      <c r="H8" s="371" t="s">
        <v>38</v>
      </c>
      <c r="I8" s="150"/>
      <c r="J8" s="150"/>
      <c r="K8" s="150"/>
      <c r="L8" s="150"/>
    </row>
    <row r="9" spans="1:12" ht="15.75" thickBot="1"/>
    <row r="10" spans="1:12" ht="43.5" customHeight="1" thickBot="1">
      <c r="A10" s="146"/>
      <c r="B10" s="560" t="s">
        <v>39</v>
      </c>
      <c r="C10" s="561"/>
      <c r="D10" s="562"/>
      <c r="H10" s="234" t="s">
        <v>40</v>
      </c>
      <c r="I10" s="150"/>
      <c r="J10" s="150"/>
      <c r="K10" s="150"/>
      <c r="L10" s="150"/>
    </row>
    <row r="11" spans="1:12" ht="29.45" customHeight="1" thickBot="1">
      <c r="A11" s="146"/>
      <c r="B11" s="147"/>
      <c r="C11" s="147"/>
      <c r="D11" s="147"/>
      <c r="H11" s="372" t="s">
        <v>41</v>
      </c>
      <c r="I11" s="150"/>
      <c r="J11" s="150"/>
      <c r="K11" s="150"/>
      <c r="L11" s="150"/>
    </row>
    <row r="12" spans="1:12" ht="31.5">
      <c r="A12" s="563" t="s">
        <v>42</v>
      </c>
      <c r="B12" s="216" t="s">
        <v>37</v>
      </c>
      <c r="C12" s="170" t="s">
        <v>41</v>
      </c>
      <c r="D12" s="151" t="s">
        <v>43</v>
      </c>
      <c r="H12" s="372" t="s">
        <v>44</v>
      </c>
      <c r="I12" s="150"/>
      <c r="J12" s="150"/>
      <c r="L12" s="150"/>
    </row>
    <row r="13" spans="1:12" ht="31.5">
      <c r="A13" s="563"/>
      <c r="B13" s="217" t="s">
        <v>38</v>
      </c>
      <c r="C13" s="170" t="s">
        <v>44</v>
      </c>
      <c r="D13" s="153" t="s">
        <v>45</v>
      </c>
      <c r="I13" s="150"/>
      <c r="J13" s="150"/>
      <c r="L13" s="150"/>
    </row>
    <row r="14" spans="1:12">
      <c r="A14" s="146"/>
      <c r="B14" s="147"/>
      <c r="C14" s="147"/>
      <c r="D14" s="147"/>
      <c r="H14" s="215"/>
      <c r="I14" s="150"/>
      <c r="J14" s="150"/>
      <c r="K14" s="150"/>
      <c r="L14" s="150"/>
    </row>
    <row r="15" spans="1:12" s="51" customFormat="1" ht="71.25" customHeight="1" thickBot="1">
      <c r="A15" s="154"/>
      <c r="B15" s="231" t="s">
        <v>46</v>
      </c>
      <c r="C15" s="232" t="s">
        <v>47</v>
      </c>
      <c r="D15" s="233" t="s">
        <v>48</v>
      </c>
      <c r="H15" s="234" t="s">
        <v>49</v>
      </c>
      <c r="I15" s="155"/>
      <c r="J15" s="155"/>
      <c r="K15" s="155"/>
      <c r="L15" s="155"/>
    </row>
    <row r="16" spans="1:12" ht="35.25" customHeight="1">
      <c r="A16" s="558" t="s">
        <v>50</v>
      </c>
      <c r="B16" s="566"/>
      <c r="C16" s="86"/>
      <c r="D16" s="89" t="str">
        <f>IF(C16="","",IF(C16=$H$11,$H$16,$H$17))</f>
        <v/>
      </c>
      <c r="H16" s="372" t="s">
        <v>43</v>
      </c>
      <c r="I16" s="150"/>
      <c r="J16" s="150"/>
      <c r="K16" s="150"/>
      <c r="L16" s="150"/>
    </row>
    <row r="17" spans="1:12" ht="35.25" customHeight="1" thickBot="1">
      <c r="A17" s="559"/>
      <c r="B17" s="567"/>
      <c r="C17" s="434"/>
      <c r="D17" s="230" t="str">
        <f>IF(C17="","",IF(C17=$H$11,$H$16,$H$17))</f>
        <v/>
      </c>
      <c r="H17" s="372" t="s">
        <v>45</v>
      </c>
      <c r="I17" s="150"/>
      <c r="J17" s="150"/>
      <c r="K17" s="150"/>
      <c r="L17" s="150"/>
    </row>
    <row r="22" spans="1:12" ht="15.75" thickBot="1">
      <c r="H22" s="234" t="s">
        <v>51</v>
      </c>
    </row>
    <row r="23" spans="1:12">
      <c r="H23" s="238" t="s">
        <v>11</v>
      </c>
    </row>
    <row r="24" spans="1:12">
      <c r="H24" s="243" t="s">
        <v>52</v>
      </c>
    </row>
    <row r="25" spans="1:12">
      <c r="H25" s="239" t="s">
        <v>12</v>
      </c>
    </row>
    <row r="26" spans="1:12">
      <c r="H26" s="351" t="s">
        <v>13</v>
      </c>
    </row>
    <row r="27" spans="1:12">
      <c r="H27" s="254"/>
    </row>
    <row r="28" spans="1:12">
      <c r="H28" s="254"/>
    </row>
    <row r="29" spans="1:12">
      <c r="H29" s="254"/>
    </row>
    <row r="30" spans="1:12">
      <c r="H30" s="254"/>
    </row>
    <row r="31" spans="1:12">
      <c r="H31" s="254"/>
    </row>
    <row r="32" spans="1:12">
      <c r="H32" s="254"/>
    </row>
    <row r="33" spans="8:8">
      <c r="H33" s="254"/>
    </row>
    <row r="34" spans="8:8">
      <c r="H34" s="254"/>
    </row>
    <row r="36" spans="8:8" ht="15.75" thickBot="1"/>
    <row r="37" spans="8:8" ht="15.75" thickBot="1">
      <c r="H37" s="255" t="s">
        <v>53</v>
      </c>
    </row>
    <row r="38" spans="8:8">
      <c r="H38" s="256" t="s">
        <v>54</v>
      </c>
    </row>
    <row r="39" spans="8:8">
      <c r="H39" s="257" t="s">
        <v>55</v>
      </c>
    </row>
    <row r="40" spans="8:8">
      <c r="H40" s="258" t="s">
        <v>56</v>
      </c>
    </row>
    <row r="41" spans="8:8" ht="15.75" thickBot="1">
      <c r="H41" s="259" t="s">
        <v>57</v>
      </c>
    </row>
    <row r="42" spans="8:8">
      <c r="H42" s="254"/>
    </row>
  </sheetData>
  <sheetProtection sheet="1" objects="1" scenarios="1" formatColumns="0" formatRows="0" insertRows="0" autoFilter="0"/>
  <mergeCells count="7">
    <mergeCell ref="B2:D2"/>
    <mergeCell ref="A16:A17"/>
    <mergeCell ref="B4:D4"/>
    <mergeCell ref="B10:D10"/>
    <mergeCell ref="A12:A13"/>
    <mergeCell ref="A7:A8"/>
    <mergeCell ref="B16:B17"/>
  </mergeCells>
  <phoneticPr fontId="11" type="noConversion"/>
  <dataValidations count="5">
    <dataValidation type="list" allowBlank="1" showInputMessage="1" showErrorMessage="1" sqref="C11" xr:uid="{5664F73D-52DB-4FA8-8D9A-5124B0363109}">
      <formula1>"1-Investissements,2-Frais généraux,3-Contributions en nature,4-Amortissement,5-Tx forf personnel+autoconst,6-Coût unitaire bananes,7-Coût unitaire cannes à sucre"</formula1>
    </dataValidation>
    <dataValidation type="list" allowBlank="1" showErrorMessage="1" promptTitle="Sélectionnez un type d'action" sqref="B14" xr:uid="{5FDA93D4-9951-4646-AF67-24180B1FDBBF}">
      <formula1>$H$7:$H$7</formula1>
    </dataValidation>
    <dataValidation type="list" allowBlank="1" showInputMessage="1" showErrorMessage="1" sqref="C14" xr:uid="{361DD05A-7134-4378-8F75-75AA63BE9685}">
      <formula1>"1-Investissements,2-Frais généraux,3-Frais de personnel"</formula1>
    </dataValidation>
    <dataValidation type="list" allowBlank="1" showInputMessage="1" showErrorMessage="1" sqref="C7:C8 C12:C13 C16:C17" xr:uid="{D51234AE-B1D8-40AD-B8C2-7BC60C5DB41F}">
      <formula1>$H$11:$H$12</formula1>
    </dataValidation>
    <dataValidation type="list" allowBlank="1" showErrorMessage="1" promptTitle="Sélectionnez un type d'action" sqref="B16" xr:uid="{E76D0863-3581-4B78-89F9-7FCA8DF13E29}">
      <formula1>$H$7:$H$8</formula1>
    </dataValidation>
  </dataValidations>
  <pageMargins left="0.7" right="0.7" top="0.75" bottom="0.75" header="0.3" footer="0.3"/>
  <pageSetup paperSize="9" orientation="portrait"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39B60D-06C9-4F36-85E8-63FA6AEBC443}">
  <sheetPr>
    <tabColor rgb="FF227A56"/>
    <pageSetUpPr fitToPage="1"/>
  </sheetPr>
  <dimension ref="A1:AI114"/>
  <sheetViews>
    <sheetView showGridLines="0" topLeftCell="A7" zoomScale="66" zoomScaleNormal="55" workbookViewId="0">
      <selection activeCell="D10" sqref="D10"/>
    </sheetView>
  </sheetViews>
  <sheetFormatPr baseColWidth="10" defaultColWidth="11.42578125" defaultRowHeight="15" outlineLevelCol="1"/>
  <cols>
    <col min="1" max="1" width="10.42578125" style="23" customWidth="1"/>
    <col min="2" max="7" width="27.42578125" style="23" customWidth="1"/>
    <col min="8" max="9" width="19.42578125" style="23" customWidth="1"/>
    <col min="10" max="10" width="21.42578125" style="23" customWidth="1"/>
    <col min="11" max="13" width="19.42578125" style="23" customWidth="1"/>
    <col min="14" max="14" width="38.42578125" style="23" customWidth="1"/>
    <col min="15" max="15" width="47.7109375" style="23" customWidth="1"/>
    <col min="16" max="16" width="50.42578125" style="23" customWidth="1"/>
    <col min="17" max="22" width="27.42578125" style="23" hidden="1" customWidth="1" outlineLevel="1"/>
    <col min="23" max="28" width="19.42578125" style="23" hidden="1" customWidth="1" outlineLevel="1"/>
    <col min="29" max="29" width="26.42578125" style="23" hidden="1" customWidth="1" outlineLevel="1"/>
    <col min="30" max="31" width="19.42578125" style="23" hidden="1" customWidth="1" outlineLevel="1"/>
    <col min="32" max="32" width="46.42578125" style="23" hidden="1" customWidth="1" outlineLevel="1"/>
    <col min="33" max="33" width="56.85546875" style="23" hidden="1" customWidth="1" outlineLevel="1"/>
    <col min="34" max="34" width="32" style="23" hidden="1" customWidth="1" outlineLevel="1"/>
    <col min="35" max="35" width="11.42578125" style="23" collapsed="1"/>
    <col min="36" max="82" width="11.42578125" style="23"/>
    <col min="83" max="83" width="11.42578125" style="23" customWidth="1"/>
    <col min="84" max="16384" width="11.42578125" style="23"/>
  </cols>
  <sheetData>
    <row r="1" spans="1:34" ht="26.45" customHeight="1" thickBot="1"/>
    <row r="2" spans="1:34" ht="73.5" customHeight="1">
      <c r="A2" s="568" t="s">
        <v>58</v>
      </c>
      <c r="B2" s="569"/>
      <c r="C2" s="569"/>
      <c r="D2" s="569"/>
      <c r="E2" s="569"/>
      <c r="F2" s="569"/>
      <c r="G2" s="569"/>
      <c r="H2" s="569"/>
      <c r="I2" s="569"/>
      <c r="J2" s="569"/>
      <c r="K2" s="569"/>
      <c r="L2" s="569"/>
      <c r="M2" s="569"/>
      <c r="N2" s="569"/>
      <c r="O2" s="569"/>
      <c r="P2" s="570"/>
      <c r="Q2" s="571" t="s">
        <v>59</v>
      </c>
      <c r="R2" s="572"/>
      <c r="S2" s="572"/>
      <c r="T2" s="572"/>
      <c r="U2" s="572"/>
      <c r="V2" s="572"/>
      <c r="W2" s="572"/>
      <c r="X2" s="572"/>
      <c r="Y2" s="572"/>
      <c r="Z2" s="572"/>
      <c r="AA2" s="572"/>
      <c r="AB2" s="572"/>
      <c r="AC2" s="572"/>
      <c r="AD2" s="572"/>
      <c r="AE2" s="572"/>
      <c r="AF2" s="572"/>
      <c r="AG2" s="572"/>
      <c r="AH2" s="573"/>
    </row>
    <row r="3" spans="1:34" s="85" customFormat="1" ht="73.5" customHeight="1">
      <c r="A3" s="84"/>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row>
    <row r="4" spans="1:34" s="85" customFormat="1" ht="15.95" customHeight="1">
      <c r="A4" s="84"/>
      <c r="B4" s="84"/>
      <c r="C4" s="84"/>
      <c r="D4" s="84"/>
      <c r="E4" s="84"/>
      <c r="F4" s="84"/>
      <c r="G4" s="84"/>
      <c r="H4" s="84"/>
      <c r="I4" s="84"/>
      <c r="J4" s="84"/>
      <c r="K4" s="84"/>
      <c r="L4" s="84"/>
      <c r="M4" s="84"/>
      <c r="N4" s="84"/>
      <c r="O4" s="84"/>
      <c r="P4" s="84"/>
      <c r="Q4" s="84"/>
      <c r="R4" s="84"/>
      <c r="S4" s="84"/>
      <c r="T4" s="84"/>
      <c r="U4" s="84"/>
      <c r="V4" s="84"/>
      <c r="W4" s="84"/>
      <c r="X4" s="84"/>
      <c r="Y4" s="84"/>
      <c r="Z4" s="84"/>
      <c r="AA4" s="84"/>
      <c r="AB4" s="84"/>
      <c r="AC4" s="84"/>
      <c r="AD4" s="84"/>
      <c r="AE4" s="84"/>
      <c r="AF4" s="84"/>
      <c r="AG4" s="84"/>
      <c r="AH4" s="84"/>
    </row>
    <row r="5" spans="1:34" s="85" customFormat="1" ht="73.5" customHeight="1">
      <c r="A5" s="584" t="s">
        <v>60</v>
      </c>
      <c r="B5" s="585"/>
      <c r="C5" s="585"/>
      <c r="D5" s="585"/>
      <c r="E5" s="585"/>
      <c r="F5" s="585"/>
      <c r="G5" s="585"/>
      <c r="H5" s="585"/>
      <c r="I5" s="585"/>
      <c r="J5" s="585"/>
      <c r="K5" s="586"/>
      <c r="L5" s="594" t="s">
        <v>61</v>
      </c>
      <c r="M5" s="595"/>
      <c r="N5" s="596"/>
      <c r="O5" s="590" t="s">
        <v>62</v>
      </c>
      <c r="P5" s="592" t="s">
        <v>63</v>
      </c>
      <c r="Q5" s="582" t="s">
        <v>64</v>
      </c>
      <c r="R5" s="582"/>
      <c r="S5" s="582"/>
      <c r="T5" s="582"/>
      <c r="U5" s="582"/>
      <c r="V5" s="582"/>
      <c r="W5" s="582"/>
      <c r="X5" s="582"/>
      <c r="Y5" s="582"/>
      <c r="Z5" s="582"/>
      <c r="AA5" s="582" t="s">
        <v>65</v>
      </c>
      <c r="AB5" s="582"/>
      <c r="AC5" s="582"/>
      <c r="AD5" s="582" t="s">
        <v>66</v>
      </c>
      <c r="AE5" s="582"/>
      <c r="AF5" s="580" t="s">
        <v>67</v>
      </c>
      <c r="AG5" s="580" t="s">
        <v>68</v>
      </c>
      <c r="AH5" s="583" t="s">
        <v>69</v>
      </c>
    </row>
    <row r="6" spans="1:34" s="85" customFormat="1" ht="73.5" customHeight="1" thickBot="1">
      <c r="A6" s="587"/>
      <c r="B6" s="588"/>
      <c r="C6" s="588"/>
      <c r="D6" s="588"/>
      <c r="E6" s="588"/>
      <c r="F6" s="588"/>
      <c r="G6" s="588"/>
      <c r="H6" s="588"/>
      <c r="I6" s="588"/>
      <c r="J6" s="588"/>
      <c r="K6" s="589"/>
      <c r="L6" s="597"/>
      <c r="M6" s="598"/>
      <c r="N6" s="599"/>
      <c r="O6" s="591"/>
      <c r="P6" s="593"/>
      <c r="Q6" s="582"/>
      <c r="R6" s="582"/>
      <c r="S6" s="582"/>
      <c r="T6" s="582"/>
      <c r="U6" s="582"/>
      <c r="V6" s="582"/>
      <c r="W6" s="582"/>
      <c r="X6" s="582"/>
      <c r="Y6" s="582"/>
      <c r="Z6" s="582"/>
      <c r="AA6" s="582"/>
      <c r="AB6" s="582"/>
      <c r="AC6" s="582"/>
      <c r="AD6" s="582"/>
      <c r="AE6" s="582"/>
      <c r="AF6" s="581"/>
      <c r="AG6" s="581"/>
      <c r="AH6" s="583"/>
    </row>
    <row r="7" spans="1:34" s="3" customFormat="1" ht="51" customHeight="1">
      <c r="A7" s="574" t="s">
        <v>70</v>
      </c>
      <c r="B7" s="240" t="s">
        <v>51</v>
      </c>
      <c r="C7" s="82" t="s">
        <v>32</v>
      </c>
      <c r="D7" s="82" t="s">
        <v>71</v>
      </c>
      <c r="E7" s="249" t="s">
        <v>72</v>
      </c>
      <c r="F7" s="249" t="s">
        <v>73</v>
      </c>
      <c r="G7" s="82" t="s">
        <v>74</v>
      </c>
      <c r="H7" s="576" t="s">
        <v>75</v>
      </c>
      <c r="I7" s="577"/>
      <c r="J7" s="578"/>
      <c r="K7" s="82" t="s">
        <v>76</v>
      </c>
      <c r="L7" s="182" t="s">
        <v>77</v>
      </c>
      <c r="M7" s="182" t="s">
        <v>78</v>
      </c>
      <c r="N7" s="183" t="s">
        <v>79</v>
      </c>
      <c r="O7" s="82" t="s">
        <v>80</v>
      </c>
      <c r="P7" s="165" t="s">
        <v>81</v>
      </c>
      <c r="Q7" s="25" t="s">
        <v>51</v>
      </c>
      <c r="R7" s="25" t="s">
        <v>32</v>
      </c>
      <c r="S7" s="25" t="s">
        <v>71</v>
      </c>
      <c r="T7" s="25" t="s">
        <v>72</v>
      </c>
      <c r="U7" s="246" t="s">
        <v>73</v>
      </c>
      <c r="V7" s="25" t="s">
        <v>82</v>
      </c>
      <c r="W7" s="579" t="s">
        <v>75</v>
      </c>
      <c r="X7" s="579"/>
      <c r="Y7" s="579"/>
      <c r="Z7" s="25" t="s">
        <v>76</v>
      </c>
      <c r="AA7" s="25" t="s">
        <v>77</v>
      </c>
      <c r="AB7" s="25" t="s">
        <v>78</v>
      </c>
      <c r="AC7" s="25" t="s">
        <v>79</v>
      </c>
      <c r="AD7" s="25" t="s">
        <v>80</v>
      </c>
      <c r="AE7" s="124" t="s">
        <v>83</v>
      </c>
      <c r="AF7" s="25" t="s">
        <v>84</v>
      </c>
      <c r="AG7" s="25" t="s">
        <v>85</v>
      </c>
      <c r="AH7" s="125" t="s">
        <v>86</v>
      </c>
    </row>
    <row r="8" spans="1:34" s="3" customFormat="1" ht="255.6" customHeight="1">
      <c r="A8" s="575"/>
      <c r="B8" s="241" t="s">
        <v>87</v>
      </c>
      <c r="C8" s="83" t="s">
        <v>88</v>
      </c>
      <c r="D8" s="81" t="s">
        <v>89</v>
      </c>
      <c r="E8" s="188" t="s">
        <v>90</v>
      </c>
      <c r="F8" s="250" t="s">
        <v>91</v>
      </c>
      <c r="G8" s="81" t="s">
        <v>92</v>
      </c>
      <c r="H8" s="83" t="s">
        <v>93</v>
      </c>
      <c r="I8" s="83" t="s">
        <v>94</v>
      </c>
      <c r="J8" s="81" t="s">
        <v>95</v>
      </c>
      <c r="K8" s="81" t="s">
        <v>96</v>
      </c>
      <c r="L8" s="179" t="s">
        <v>97</v>
      </c>
      <c r="M8" s="184" t="s">
        <v>98</v>
      </c>
      <c r="N8" s="179" t="s">
        <v>99</v>
      </c>
      <c r="O8" s="81" t="s">
        <v>100</v>
      </c>
      <c r="P8" s="29" t="s">
        <v>101</v>
      </c>
      <c r="Q8" s="57" t="s">
        <v>102</v>
      </c>
      <c r="R8" s="30" t="s">
        <v>102</v>
      </c>
      <c r="S8" s="30" t="s">
        <v>102</v>
      </c>
      <c r="T8" s="30" t="s">
        <v>102</v>
      </c>
      <c r="U8" s="247" t="s">
        <v>91</v>
      </c>
      <c r="V8" s="30" t="s">
        <v>102</v>
      </c>
      <c r="W8" s="30" t="s">
        <v>103</v>
      </c>
      <c r="X8" s="30" t="s">
        <v>104</v>
      </c>
      <c r="Y8" s="30" t="s">
        <v>105</v>
      </c>
      <c r="Z8" s="30" t="s">
        <v>102</v>
      </c>
      <c r="AA8" s="30" t="s">
        <v>102</v>
      </c>
      <c r="AB8" s="4" t="s">
        <v>102</v>
      </c>
      <c r="AC8" s="4" t="s">
        <v>102</v>
      </c>
      <c r="AD8" s="30" t="s">
        <v>102</v>
      </c>
      <c r="AE8" s="127" t="s">
        <v>106</v>
      </c>
      <c r="AF8" s="2" t="s">
        <v>107</v>
      </c>
      <c r="AG8" s="2" t="s">
        <v>108</v>
      </c>
      <c r="AH8" s="126" t="s">
        <v>109</v>
      </c>
    </row>
    <row r="9" spans="1:34" s="58" customFormat="1" ht="90.75" thickBot="1">
      <c r="A9" s="101" t="s">
        <v>42</v>
      </c>
      <c r="B9" s="242" t="s">
        <v>11</v>
      </c>
      <c r="C9" s="218" t="s">
        <v>37</v>
      </c>
      <c r="D9" s="102" t="s">
        <v>110</v>
      </c>
      <c r="E9" s="248" t="s">
        <v>111</v>
      </c>
      <c r="F9" s="166" t="s">
        <v>112</v>
      </c>
      <c r="G9" s="92" t="s">
        <v>113</v>
      </c>
      <c r="H9" s="94">
        <v>2000</v>
      </c>
      <c r="I9" s="94">
        <v>500</v>
      </c>
      <c r="J9" s="94">
        <v>2500</v>
      </c>
      <c r="K9" s="104">
        <v>1</v>
      </c>
      <c r="L9" s="92" t="s">
        <v>112</v>
      </c>
      <c r="M9" s="103" t="s">
        <v>114</v>
      </c>
      <c r="N9" s="92" t="s">
        <v>77</v>
      </c>
      <c r="O9" s="94">
        <v>2500</v>
      </c>
      <c r="P9" s="299" t="s">
        <v>115</v>
      </c>
      <c r="Q9" s="300" t="str">
        <f t="shared" ref="Q9:V9" si="0">IF(B9="","",B9)</f>
        <v>Chef de file</v>
      </c>
      <c r="R9" s="300" t="str">
        <f t="shared" si="0"/>
        <v>Soutien au développement de groupements, regroupements d’organisations et organisations de producteurs existants</v>
      </c>
      <c r="S9" s="93" t="str">
        <f t="shared" si="0"/>
        <v>Céline DURAND</v>
      </c>
      <c r="T9" s="93" t="str">
        <f t="shared" si="0"/>
        <v>Chargée de mission / Technicienne</v>
      </c>
      <c r="U9" s="93" t="s">
        <v>116</v>
      </c>
      <c r="V9" s="93" t="str">
        <f t="shared" si="0"/>
        <v xml:space="preserve">Montage de projet </v>
      </c>
      <c r="W9" s="106">
        <v>2000</v>
      </c>
      <c r="X9" s="107">
        <v>500</v>
      </c>
      <c r="Y9" s="107">
        <v>2500</v>
      </c>
      <c r="Z9" s="108">
        <v>1</v>
      </c>
      <c r="AA9" s="105" t="s">
        <v>112</v>
      </c>
      <c r="AB9" s="106" t="s">
        <v>114</v>
      </c>
      <c r="AC9" s="261" t="s">
        <v>77</v>
      </c>
      <c r="AD9" s="107">
        <v>2500</v>
      </c>
      <c r="AE9" s="107">
        <v>2500</v>
      </c>
      <c r="AF9" s="109"/>
      <c r="AG9" s="110"/>
      <c r="AH9" s="111"/>
    </row>
    <row r="10" spans="1:34" s="3" customFormat="1" ht="99.6" customHeight="1">
      <c r="A10" s="95">
        <v>1</v>
      </c>
      <c r="B10" s="238"/>
      <c r="C10" s="89" t="str">
        <f>IF(B10="","",'0-Présentation typeaction'!$B$16)</f>
        <v/>
      </c>
      <c r="D10" s="96"/>
      <c r="E10" s="238"/>
      <c r="F10" s="243"/>
      <c r="G10" s="86"/>
      <c r="H10" s="87"/>
      <c r="I10" s="87"/>
      <c r="J10" s="406" t="str">
        <f>IF(OR(H10="",I10=""),"",MIN(IFERROR(VALUE(TRIM(SUBSTITUTE(H10,CHAR(160),""))),0)+IFERROR(VALUE(TRIM(SUBSTITUTE(I10,CHAR(160),""))),0),IF(F10="Directeur chercheur",92000,IF(F10="Ingénieur",61000,IF(F10="Technicien",49000,IFERROR(VALUE(TRIM(SUBSTITUTE(H10,CHAR(160),""))),0)+IFERROR(VALUE(TRIM(SUBSTITUTE(I10,CHAR(160),""))),0))))))</f>
        <v/>
      </c>
      <c r="K10" s="369"/>
      <c r="L10" s="97"/>
      <c r="M10" s="97"/>
      <c r="N10" s="86"/>
      <c r="O10" s="406" t="str">
        <f>IF(K10="","",J10*K10)</f>
        <v/>
      </c>
      <c r="P10" s="297"/>
      <c r="Q10" s="89" t="str">
        <f>IF(B10="","",B10)</f>
        <v/>
      </c>
      <c r="R10" s="89" t="str">
        <f t="shared" ref="R10:W10" si="1">IF(C10="","",C10)</f>
        <v/>
      </c>
      <c r="S10" s="88" t="str">
        <f t="shared" si="1"/>
        <v/>
      </c>
      <c r="T10" s="89" t="str">
        <f t="shared" si="1"/>
        <v/>
      </c>
      <c r="U10" s="89" t="str">
        <f t="shared" si="1"/>
        <v/>
      </c>
      <c r="V10" s="89" t="str">
        <f t="shared" si="1"/>
        <v/>
      </c>
      <c r="W10" s="90" t="str">
        <f t="shared" si="1"/>
        <v/>
      </c>
      <c r="X10" s="90" t="str">
        <f t="shared" ref="X10:X41" si="2">IF(I10="","",I10)</f>
        <v/>
      </c>
      <c r="Y10" s="260" t="str">
        <f>IF(OR(W10="",X10=""),"",MIN(IFERROR(VALUE(TRIM(SUBSTITUTE(W10,CHAR(160),""))),0)+IFERROR(VALUE(TRIM(SUBSTITUTE(X10,CHAR(160),""))),0),IF(U10="Directeur chercheur",92000,IF(U10="Ingénieur",61000,IF(U10="Technicien",49000,IFERROR(VALUE(TRIM(SUBSTITUTE(W10,CHAR(160),""))),0)+IFERROR(VALUE(TRIM(SUBSTITUTE(X10,CHAR(160),""))),0))))))</f>
        <v/>
      </c>
      <c r="Z10" s="266" t="str">
        <f t="shared" ref="Z10:Z41" si="3">IF(K10="","",K10)</f>
        <v/>
      </c>
      <c r="AA10" s="89" t="str">
        <f t="shared" ref="AA10:AA41" si="4">IF(L10="","",L10)</f>
        <v/>
      </c>
      <c r="AB10" s="89" t="str">
        <f t="shared" ref="AB10:AB41" si="5">IF(M10="","",M10)</f>
        <v/>
      </c>
      <c r="AC10" s="89" t="str">
        <f t="shared" ref="AC10:AC41" si="6">IF(N10="","",N10)</f>
        <v/>
      </c>
      <c r="AD10" s="90" t="str">
        <f>IF(O10="","",O10)</f>
        <v/>
      </c>
      <c r="AE10" s="91" t="str">
        <f>IF(Y10="","",Y10*Z10)</f>
        <v/>
      </c>
      <c r="AF10" s="98"/>
      <c r="AG10" s="99" t="str" cm="1">
        <f t="array" ref="AG10">_xlfn.IFS(O10="","",AE10&gt;O10,"KO : Le montant retenu est supérieur au montant présenté. Merci de revoir la ligne de dépense ou plafonner son montant.",AE10=0,"Attention : montant présenté entièrement écarté",AE10=O10,"OK",AE10&lt;O10,"Attention : montant présenté partiellement écarté")</f>
        <v/>
      </c>
      <c r="AH10" s="100" t="str">
        <f>IF(OR(O10="",AE10=""),"",(IFERROR(VALUE(TRIM(SUBSTITUTE(O10,CHAR(160),""))),0))-(IFERROR(VALUE(TRIM(SUBSTITUTE(AE10,CHAR(160),""))),0)))</f>
        <v/>
      </c>
    </row>
    <row r="11" spans="1:34" s="3" customFormat="1">
      <c r="A11" s="8">
        <v>2</v>
      </c>
      <c r="B11" s="239"/>
      <c r="C11" s="89" t="str">
        <f>IF(B11="","",'0-Présentation typeaction'!$B$16)</f>
        <v/>
      </c>
      <c r="D11" s="252"/>
      <c r="E11" s="252"/>
      <c r="F11" s="243"/>
      <c r="G11" s="253"/>
      <c r="H11" s="6"/>
      <c r="I11" s="6"/>
      <c r="J11" s="406" t="str">
        <f>IF(OR(H11="",I11=""),"",MIN(IFERROR(VALUE(TRIM(SUBSTITUTE(H11,CHAR(160),""))),0)+IFERROR(VALUE(TRIM(SUBSTITUTE(I11,CHAR(160),""))),0),IF(F11="Directeur chercheur",92000,IF(F11="Ingénieur",61000,IF(F11="Technicien",49000,IFERROR(VALUE(TRIM(SUBSTITUTE(H11,CHAR(160),""))),0)+IFERROR(VALUE(TRIM(SUBSTITUTE(I11,CHAR(160),""))),0))))))</f>
        <v/>
      </c>
      <c r="K11" s="370"/>
      <c r="L11" s="11"/>
      <c r="M11" s="11"/>
      <c r="N11" s="5"/>
      <c r="O11" s="406" t="str">
        <f t="shared" ref="O11:O74" si="7">IF(K11="","",J11*K11)</f>
        <v/>
      </c>
      <c r="P11" s="298"/>
      <c r="Q11" s="7" t="str">
        <f t="shared" ref="Q11:Q74" si="8">IF(B11="","",B11)</f>
        <v/>
      </c>
      <c r="R11" s="7" t="str">
        <f t="shared" ref="R11:R74" si="9">IF(C11="","",C11)</f>
        <v/>
      </c>
      <c r="S11" s="22" t="str">
        <f t="shared" ref="S11:S42" si="10">IF(D11="","",D11)</f>
        <v/>
      </c>
      <c r="T11" s="89" t="str">
        <f t="shared" ref="T11:T74" si="11">IF(E11="","",E11)</f>
        <v/>
      </c>
      <c r="U11" s="7" t="str">
        <f t="shared" ref="U11:U42" si="12">IF(F11="","",F11)</f>
        <v/>
      </c>
      <c r="V11" s="7" t="str">
        <f t="shared" ref="V11:V42" si="13">IF(G11="","",G11)</f>
        <v/>
      </c>
      <c r="W11" s="10" t="str">
        <f t="shared" ref="W11:W41" si="14">IF(H11="","",H11)</f>
        <v/>
      </c>
      <c r="X11" s="10" t="str">
        <f t="shared" si="2"/>
        <v/>
      </c>
      <c r="Y11" s="260" t="str">
        <f t="shared" ref="Y11:Y74" si="15">IF(OR(W11="",X11=""),"",MIN(IFERROR(VALUE(TRIM(SUBSTITUTE(W11,CHAR(160),""))),0)+IFERROR(VALUE(TRIM(SUBSTITUTE(X11,CHAR(160),""))),0),IF(U11="Directeur chercheur",92000,IF(U11="Ingénieur",61000,IF(U11="Technicien",49000,IFERROR(VALUE(TRIM(SUBSTITUTE(W11,CHAR(160),""))),0)+IFERROR(VALUE(TRIM(SUBSTITUTE(X11,CHAR(160),""))),0))))))</f>
        <v/>
      </c>
      <c r="Z11" s="267" t="str">
        <f t="shared" si="3"/>
        <v/>
      </c>
      <c r="AA11" s="7" t="str">
        <f t="shared" si="4"/>
        <v/>
      </c>
      <c r="AB11" s="7" t="str">
        <f t="shared" si="5"/>
        <v/>
      </c>
      <c r="AC11" s="7" t="str">
        <f t="shared" si="6"/>
        <v/>
      </c>
      <c r="AD11" s="10" t="str">
        <f t="shared" ref="AD11:AD41" si="16">IF(O11="","",O11)</f>
        <v/>
      </c>
      <c r="AE11" s="91" t="str">
        <f>IF(Y11="","",Y11*Z11)</f>
        <v/>
      </c>
      <c r="AF11" s="59"/>
      <c r="AG11" s="99" t="str" cm="1">
        <f t="array" ref="AG11">_xlfn.IFS(O11="","",AE11&gt;O11,"KO : Le montant retenu est supérieur au montant présenté. Merci de revoir la ligne de dépense ou plafonner son montant.",AE11=0,"Attention : montant présenté entièrement écarté",AE11=O11,"OK",AE11&lt;O11,"Attention : montant présenté partiellement écarté")</f>
        <v/>
      </c>
      <c r="AH11" s="60" t="str">
        <f t="shared" ref="AH11:AH41" si="17">IF(OR(O11="",AE11=""),"",(IFERROR(VALUE(TRIM(SUBSTITUTE(O11,CHAR(160),""))),0))-(IFERROR(VALUE(TRIM(SUBSTITUTE(AE11,CHAR(160),""))),0)))</f>
        <v/>
      </c>
    </row>
    <row r="12" spans="1:34" s="3" customFormat="1">
      <c r="A12" s="8">
        <v>3</v>
      </c>
      <c r="B12" s="239"/>
      <c r="C12" s="89" t="str">
        <f>IF(B12="","",'0-Présentation typeaction'!$B$16)</f>
        <v/>
      </c>
      <c r="D12" s="251"/>
      <c r="E12" s="251"/>
      <c r="F12" s="243"/>
      <c r="G12" s="168"/>
      <c r="H12" s="6"/>
      <c r="I12" s="6"/>
      <c r="J12" s="406" t="str">
        <f t="shared" ref="J12:J74" si="18">IF(OR(H12="",I12=""),"",MIN(IFERROR(VALUE(TRIM(SUBSTITUTE(H12,CHAR(160),""))),0)+IFERROR(VALUE(TRIM(SUBSTITUTE(I12,CHAR(160),""))),0),IF(F12="Directeur chercheur",92000,IF(F12="Ingénieur",61000,IF(F12="Technicien",49000,IFERROR(VALUE(TRIM(SUBSTITUTE(H12,CHAR(160),""))),0)+IFERROR(VALUE(TRIM(SUBSTITUTE(I12,CHAR(160),""))),0))))))</f>
        <v/>
      </c>
      <c r="K12" s="265"/>
      <c r="L12" s="11"/>
      <c r="M12" s="11"/>
      <c r="N12" s="5"/>
      <c r="O12" s="406" t="str">
        <f t="shared" si="7"/>
        <v/>
      </c>
      <c r="P12" s="298"/>
      <c r="Q12" s="7" t="str">
        <f t="shared" si="8"/>
        <v/>
      </c>
      <c r="R12" s="7" t="str">
        <f t="shared" si="9"/>
        <v/>
      </c>
      <c r="S12" s="22" t="str">
        <f t="shared" si="10"/>
        <v/>
      </c>
      <c r="T12" s="89" t="str">
        <f t="shared" si="11"/>
        <v/>
      </c>
      <c r="U12" s="7" t="str">
        <f t="shared" si="12"/>
        <v/>
      </c>
      <c r="V12" s="7" t="str">
        <f t="shared" si="13"/>
        <v/>
      </c>
      <c r="W12" s="10" t="str">
        <f t="shared" si="14"/>
        <v/>
      </c>
      <c r="X12" s="10" t="str">
        <f t="shared" si="2"/>
        <v/>
      </c>
      <c r="Y12" s="260" t="str">
        <f>IF(OR(W12="",X12=""),"",MIN(IFERROR(VALUE(TRIM(SUBSTITUTE(W12,CHAR(160),""))),0)+IFERROR(VALUE(TRIM(SUBSTITUTE(X12,CHAR(160),""))),0),IF(U12="Directeur chercheur",92000,IF(U12="Ingénieur",61000,IF(U12="Technicien",49000,IFERROR(VALUE(TRIM(SUBSTITUTE(W12,CHAR(160),""))),0)+IFERROR(VALUE(TRIM(SUBSTITUTE(X12,CHAR(160),""))),0))))))</f>
        <v/>
      </c>
      <c r="Z12" s="267" t="str">
        <f t="shared" si="3"/>
        <v/>
      </c>
      <c r="AA12" s="7" t="str">
        <f t="shared" si="4"/>
        <v/>
      </c>
      <c r="AB12" s="7" t="str">
        <f t="shared" si="5"/>
        <v/>
      </c>
      <c r="AC12" s="7" t="str">
        <f t="shared" si="6"/>
        <v/>
      </c>
      <c r="AD12" s="10" t="str">
        <f t="shared" si="16"/>
        <v/>
      </c>
      <c r="AE12" s="91" t="str">
        <f t="shared" ref="AE12:AE74" si="19">IF(Y12="","",Y12*Z12)</f>
        <v/>
      </c>
      <c r="AF12" s="59"/>
      <c r="AG12" s="99" t="str" cm="1">
        <f t="array" ref="AG12">_xlfn.IFS(O12="","",AE12&gt;O12,"KO : Le montant retenu est supérieur au montant présenté. Merci de revoir la ligne de dépense ou plafonner son montant.",AE12=0,"Attention : montant présenté entièrement écarté",AE12=O12,"OK",AE12&lt;O12,"Attention : montant présenté partiellement écarté")</f>
        <v/>
      </c>
      <c r="AH12" s="60" t="str">
        <f t="shared" si="17"/>
        <v/>
      </c>
    </row>
    <row r="13" spans="1:34" s="3" customFormat="1">
      <c r="A13" s="8">
        <v>4</v>
      </c>
      <c r="B13" s="239"/>
      <c r="C13" s="89" t="str">
        <f>IF(B13="","",'0-Présentation typeaction'!$B$16)</f>
        <v/>
      </c>
      <c r="D13" s="251"/>
      <c r="E13" s="251"/>
      <c r="F13" s="243"/>
      <c r="G13" s="168"/>
      <c r="H13" s="6"/>
      <c r="I13" s="6"/>
      <c r="J13" s="406" t="str">
        <f t="shared" si="18"/>
        <v/>
      </c>
      <c r="K13" s="265"/>
      <c r="L13" s="11"/>
      <c r="M13" s="11"/>
      <c r="N13" s="5"/>
      <c r="O13" s="406" t="str">
        <f t="shared" si="7"/>
        <v/>
      </c>
      <c r="P13" s="298"/>
      <c r="Q13" s="7" t="str">
        <f t="shared" si="8"/>
        <v/>
      </c>
      <c r="R13" s="7" t="str">
        <f t="shared" si="9"/>
        <v/>
      </c>
      <c r="S13" s="22" t="str">
        <f t="shared" si="10"/>
        <v/>
      </c>
      <c r="T13" s="89" t="str">
        <f t="shared" si="11"/>
        <v/>
      </c>
      <c r="U13" s="7" t="str">
        <f t="shared" si="12"/>
        <v/>
      </c>
      <c r="V13" s="7" t="str">
        <f t="shared" si="13"/>
        <v/>
      </c>
      <c r="W13" s="10" t="str">
        <f t="shared" si="14"/>
        <v/>
      </c>
      <c r="X13" s="10" t="str">
        <f t="shared" si="2"/>
        <v/>
      </c>
      <c r="Y13" s="260" t="str">
        <f t="shared" si="15"/>
        <v/>
      </c>
      <c r="Z13" s="267" t="str">
        <f t="shared" si="3"/>
        <v/>
      </c>
      <c r="AA13" s="7" t="str">
        <f t="shared" si="4"/>
        <v/>
      </c>
      <c r="AB13" s="7" t="str">
        <f t="shared" si="5"/>
        <v/>
      </c>
      <c r="AC13" s="7" t="str">
        <f t="shared" si="6"/>
        <v/>
      </c>
      <c r="AD13" s="10" t="str">
        <f t="shared" si="16"/>
        <v/>
      </c>
      <c r="AE13" s="91" t="str">
        <f t="shared" si="19"/>
        <v/>
      </c>
      <c r="AF13" s="59"/>
      <c r="AG13" s="99" t="str" cm="1">
        <f t="array" ref="AG13">_xlfn.IFS(O13="","",AE13&gt;O13,"KO : Le montant retenu est supérieur au montant présenté. Merci de revoir la ligne de dépense ou plafonner son montant.",AE13=0,"Attention : montant présenté entièrement écarté",AE13=O13,"OK",AE13&lt;O13,"Attention : montant présenté partiellement écarté")</f>
        <v/>
      </c>
      <c r="AH13" s="60" t="str">
        <f t="shared" si="17"/>
        <v/>
      </c>
    </row>
    <row r="14" spans="1:34" s="3" customFormat="1">
      <c r="A14" s="8">
        <v>5</v>
      </c>
      <c r="B14" s="239"/>
      <c r="C14" s="89" t="str">
        <f>IF(B14="","",'0-Présentation typeaction'!$B$16)</f>
        <v/>
      </c>
      <c r="D14" s="251"/>
      <c r="E14" s="251"/>
      <c r="F14" s="243"/>
      <c r="G14" s="168"/>
      <c r="H14" s="6"/>
      <c r="I14" s="6"/>
      <c r="J14" s="406" t="str">
        <f t="shared" si="18"/>
        <v/>
      </c>
      <c r="K14" s="265"/>
      <c r="L14" s="11"/>
      <c r="M14" s="11"/>
      <c r="N14" s="5"/>
      <c r="O14" s="406" t="str">
        <f t="shared" si="7"/>
        <v/>
      </c>
      <c r="P14" s="298"/>
      <c r="Q14" s="7" t="str">
        <f t="shared" si="8"/>
        <v/>
      </c>
      <c r="R14" s="7" t="str">
        <f t="shared" si="9"/>
        <v/>
      </c>
      <c r="S14" s="22" t="str">
        <f t="shared" si="10"/>
        <v/>
      </c>
      <c r="T14" s="89" t="str">
        <f t="shared" si="11"/>
        <v/>
      </c>
      <c r="U14" s="7" t="str">
        <f t="shared" si="12"/>
        <v/>
      </c>
      <c r="V14" s="7" t="str">
        <f t="shared" si="13"/>
        <v/>
      </c>
      <c r="W14" s="10" t="str">
        <f t="shared" si="14"/>
        <v/>
      </c>
      <c r="X14" s="10" t="str">
        <f t="shared" si="2"/>
        <v/>
      </c>
      <c r="Y14" s="260" t="str">
        <f t="shared" si="15"/>
        <v/>
      </c>
      <c r="Z14" s="267" t="str">
        <f t="shared" si="3"/>
        <v/>
      </c>
      <c r="AA14" s="7" t="str">
        <f t="shared" si="4"/>
        <v/>
      </c>
      <c r="AB14" s="7" t="str">
        <f t="shared" si="5"/>
        <v/>
      </c>
      <c r="AC14" s="7" t="str">
        <f t="shared" si="6"/>
        <v/>
      </c>
      <c r="AD14" s="10" t="str">
        <f t="shared" si="16"/>
        <v/>
      </c>
      <c r="AE14" s="91" t="str">
        <f t="shared" si="19"/>
        <v/>
      </c>
      <c r="AF14" s="59"/>
      <c r="AG14" s="99" t="str" cm="1">
        <f t="array" ref="AG14">_xlfn.IFS(O14="","",AE14&gt;O14,"KO : Le montant retenu est supérieur au montant présenté. Merci de revoir la ligne de dépense ou plafonner son montant.",AE14=0,"Attention : montant présenté entièrement écarté",AE14=O14,"OK",AE14&lt;O14,"Attention : montant présenté partiellement écarté")</f>
        <v/>
      </c>
      <c r="AH14" s="60" t="str">
        <f t="shared" si="17"/>
        <v/>
      </c>
    </row>
    <row r="15" spans="1:34" s="3" customFormat="1">
      <c r="A15" s="8">
        <v>6</v>
      </c>
      <c r="B15" s="239"/>
      <c r="C15" s="89" t="str">
        <f>IF(B15="","",'0-Présentation typeaction'!$B$16)</f>
        <v/>
      </c>
      <c r="D15" s="251"/>
      <c r="E15" s="251"/>
      <c r="F15" s="243"/>
      <c r="G15" s="168"/>
      <c r="H15" s="6"/>
      <c r="I15" s="6"/>
      <c r="J15" s="406" t="str">
        <f t="shared" si="18"/>
        <v/>
      </c>
      <c r="K15" s="265"/>
      <c r="L15" s="11"/>
      <c r="M15" s="11"/>
      <c r="N15" s="5"/>
      <c r="O15" s="406" t="str">
        <f t="shared" si="7"/>
        <v/>
      </c>
      <c r="P15" s="298"/>
      <c r="Q15" s="7" t="str">
        <f t="shared" si="8"/>
        <v/>
      </c>
      <c r="R15" s="7" t="str">
        <f t="shared" si="9"/>
        <v/>
      </c>
      <c r="S15" s="22" t="str">
        <f t="shared" si="10"/>
        <v/>
      </c>
      <c r="T15" s="89" t="str">
        <f t="shared" si="11"/>
        <v/>
      </c>
      <c r="U15" s="7" t="str">
        <f t="shared" si="12"/>
        <v/>
      </c>
      <c r="V15" s="7" t="str">
        <f t="shared" si="13"/>
        <v/>
      </c>
      <c r="W15" s="10" t="str">
        <f t="shared" si="14"/>
        <v/>
      </c>
      <c r="X15" s="10" t="str">
        <f t="shared" si="2"/>
        <v/>
      </c>
      <c r="Y15" s="260" t="str">
        <f t="shared" si="15"/>
        <v/>
      </c>
      <c r="Z15" s="267" t="str">
        <f t="shared" si="3"/>
        <v/>
      </c>
      <c r="AA15" s="7" t="str">
        <f t="shared" si="4"/>
        <v/>
      </c>
      <c r="AB15" s="7" t="str">
        <f t="shared" si="5"/>
        <v/>
      </c>
      <c r="AC15" s="7" t="str">
        <f t="shared" si="6"/>
        <v/>
      </c>
      <c r="AD15" s="10" t="str">
        <f t="shared" si="16"/>
        <v/>
      </c>
      <c r="AE15" s="91" t="str">
        <f t="shared" si="19"/>
        <v/>
      </c>
      <c r="AF15" s="59"/>
      <c r="AG15" s="99" t="str" cm="1">
        <f t="array" ref="AG15">_xlfn.IFS(O15="","",AE15&gt;O15,"KO : Le montant retenu est supérieur au montant présenté. Merci de revoir la ligne de dépense ou plafonner son montant.",AE15=0,"Attention : montant présenté entièrement écarté",AE15=O15,"OK",AE15&lt;O15,"Attention : montant présenté partiellement écarté")</f>
        <v/>
      </c>
      <c r="AH15" s="60" t="str">
        <f t="shared" si="17"/>
        <v/>
      </c>
    </row>
    <row r="16" spans="1:34" s="3" customFormat="1">
      <c r="A16" s="8">
        <v>7</v>
      </c>
      <c r="B16" s="239"/>
      <c r="C16" s="89" t="str">
        <f>IF(B16="","",'0-Présentation typeaction'!$B$16)</f>
        <v/>
      </c>
      <c r="D16" s="251"/>
      <c r="E16" s="251"/>
      <c r="F16" s="243"/>
      <c r="G16" s="168"/>
      <c r="H16" s="6"/>
      <c r="I16" s="6"/>
      <c r="J16" s="406" t="str">
        <f t="shared" si="18"/>
        <v/>
      </c>
      <c r="K16" s="265"/>
      <c r="L16" s="11"/>
      <c r="M16" s="11"/>
      <c r="N16" s="5"/>
      <c r="O16" s="406" t="str">
        <f t="shared" si="7"/>
        <v/>
      </c>
      <c r="P16" s="298"/>
      <c r="Q16" s="7" t="str">
        <f t="shared" si="8"/>
        <v/>
      </c>
      <c r="R16" s="7" t="str">
        <f t="shared" si="9"/>
        <v/>
      </c>
      <c r="S16" s="22" t="str">
        <f t="shared" si="10"/>
        <v/>
      </c>
      <c r="T16" s="89" t="str">
        <f t="shared" si="11"/>
        <v/>
      </c>
      <c r="U16" s="7" t="str">
        <f t="shared" si="12"/>
        <v/>
      </c>
      <c r="V16" s="7" t="str">
        <f t="shared" si="13"/>
        <v/>
      </c>
      <c r="W16" s="10" t="str">
        <f t="shared" si="14"/>
        <v/>
      </c>
      <c r="X16" s="10" t="str">
        <f t="shared" si="2"/>
        <v/>
      </c>
      <c r="Y16" s="260" t="str">
        <f t="shared" si="15"/>
        <v/>
      </c>
      <c r="Z16" s="267" t="str">
        <f t="shared" si="3"/>
        <v/>
      </c>
      <c r="AA16" s="7" t="str">
        <f t="shared" si="4"/>
        <v/>
      </c>
      <c r="AB16" s="7" t="str">
        <f t="shared" si="5"/>
        <v/>
      </c>
      <c r="AC16" s="7" t="str">
        <f t="shared" si="6"/>
        <v/>
      </c>
      <c r="AD16" s="10" t="str">
        <f t="shared" si="16"/>
        <v/>
      </c>
      <c r="AE16" s="91" t="str">
        <f t="shared" si="19"/>
        <v/>
      </c>
      <c r="AF16" s="59"/>
      <c r="AG16" s="99" t="str" cm="1">
        <f t="array" ref="AG16">_xlfn.IFS(O16="","",AE16&gt;O16,"KO : Le montant retenu est supérieur au montant présenté. Merci de revoir la ligne de dépense ou plafonner son montant.",AE16=0,"Attention : montant présenté entièrement écarté",AE16=O16,"OK",AE16&lt;O16,"Attention : montant présenté partiellement écarté")</f>
        <v/>
      </c>
      <c r="AH16" s="60" t="str">
        <f t="shared" si="17"/>
        <v/>
      </c>
    </row>
    <row r="17" spans="1:35" s="3" customFormat="1">
      <c r="A17" s="8">
        <v>8</v>
      </c>
      <c r="B17" s="239"/>
      <c r="C17" s="89" t="str">
        <f>IF(B17="","",'0-Présentation typeaction'!$B$16)</f>
        <v/>
      </c>
      <c r="D17" s="251"/>
      <c r="E17" s="251"/>
      <c r="F17" s="243"/>
      <c r="G17" s="168"/>
      <c r="H17" s="6"/>
      <c r="I17" s="6"/>
      <c r="J17" s="406" t="str">
        <f t="shared" si="18"/>
        <v/>
      </c>
      <c r="K17" s="265"/>
      <c r="L17" s="11"/>
      <c r="M17" s="11"/>
      <c r="N17" s="5"/>
      <c r="O17" s="406" t="str">
        <f t="shared" si="7"/>
        <v/>
      </c>
      <c r="P17" s="298"/>
      <c r="Q17" s="7" t="str">
        <f t="shared" si="8"/>
        <v/>
      </c>
      <c r="R17" s="7" t="str">
        <f t="shared" si="9"/>
        <v/>
      </c>
      <c r="S17" s="22" t="str">
        <f t="shared" si="10"/>
        <v/>
      </c>
      <c r="T17" s="89" t="str">
        <f t="shared" si="11"/>
        <v/>
      </c>
      <c r="U17" s="7" t="str">
        <f t="shared" si="12"/>
        <v/>
      </c>
      <c r="V17" s="7" t="str">
        <f t="shared" si="13"/>
        <v/>
      </c>
      <c r="W17" s="10" t="str">
        <f t="shared" si="14"/>
        <v/>
      </c>
      <c r="X17" s="10" t="str">
        <f t="shared" si="2"/>
        <v/>
      </c>
      <c r="Y17" s="260" t="str">
        <f t="shared" si="15"/>
        <v/>
      </c>
      <c r="Z17" s="267" t="str">
        <f t="shared" si="3"/>
        <v/>
      </c>
      <c r="AA17" s="7" t="str">
        <f t="shared" si="4"/>
        <v/>
      </c>
      <c r="AB17" s="7" t="str">
        <f t="shared" si="5"/>
        <v/>
      </c>
      <c r="AC17" s="7" t="str">
        <f t="shared" si="6"/>
        <v/>
      </c>
      <c r="AD17" s="10" t="str">
        <f t="shared" si="16"/>
        <v/>
      </c>
      <c r="AE17" s="91" t="str">
        <f t="shared" si="19"/>
        <v/>
      </c>
      <c r="AF17" s="59"/>
      <c r="AG17" s="99" t="str" cm="1">
        <f t="array" ref="AG17">_xlfn.IFS(O17="","",AE17&gt;O17,"KO : Le montant retenu est supérieur au montant présenté. Merci de revoir la ligne de dépense ou plafonner son montant.",AE17=0,"Attention : montant présenté entièrement écarté",AE17=O17,"OK",AE17&lt;O17,"Attention : montant présenté partiellement écarté")</f>
        <v/>
      </c>
      <c r="AH17" s="60" t="str">
        <f t="shared" si="17"/>
        <v/>
      </c>
    </row>
    <row r="18" spans="1:35" s="3" customFormat="1">
      <c r="A18" s="8">
        <v>9</v>
      </c>
      <c r="B18" s="239"/>
      <c r="C18" s="89" t="str">
        <f>IF(B18="","",'0-Présentation typeaction'!$B$16)</f>
        <v/>
      </c>
      <c r="D18" s="251"/>
      <c r="E18" s="251"/>
      <c r="F18" s="243"/>
      <c r="G18" s="168"/>
      <c r="H18" s="6"/>
      <c r="I18" s="6"/>
      <c r="J18" s="406" t="str">
        <f t="shared" si="18"/>
        <v/>
      </c>
      <c r="K18" s="265"/>
      <c r="L18" s="11"/>
      <c r="M18" s="11"/>
      <c r="N18" s="5"/>
      <c r="O18" s="406" t="str">
        <f t="shared" si="7"/>
        <v/>
      </c>
      <c r="P18" s="298"/>
      <c r="Q18" s="7" t="str">
        <f t="shared" si="8"/>
        <v/>
      </c>
      <c r="R18" s="7" t="str">
        <f t="shared" si="9"/>
        <v/>
      </c>
      <c r="S18" s="22" t="str">
        <f t="shared" si="10"/>
        <v/>
      </c>
      <c r="T18" s="89" t="str">
        <f t="shared" si="11"/>
        <v/>
      </c>
      <c r="U18" s="7" t="str">
        <f t="shared" si="12"/>
        <v/>
      </c>
      <c r="V18" s="7" t="str">
        <f t="shared" si="13"/>
        <v/>
      </c>
      <c r="W18" s="10" t="str">
        <f t="shared" si="14"/>
        <v/>
      </c>
      <c r="X18" s="10" t="str">
        <f t="shared" si="2"/>
        <v/>
      </c>
      <c r="Y18" s="260" t="str">
        <f t="shared" si="15"/>
        <v/>
      </c>
      <c r="Z18" s="267" t="str">
        <f t="shared" si="3"/>
        <v/>
      </c>
      <c r="AA18" s="7" t="str">
        <f t="shared" si="4"/>
        <v/>
      </c>
      <c r="AB18" s="7" t="str">
        <f t="shared" si="5"/>
        <v/>
      </c>
      <c r="AC18" s="7" t="str">
        <f t="shared" si="6"/>
        <v/>
      </c>
      <c r="AD18" s="10" t="str">
        <f t="shared" si="16"/>
        <v/>
      </c>
      <c r="AE18" s="91" t="str">
        <f t="shared" si="19"/>
        <v/>
      </c>
      <c r="AF18" s="59"/>
      <c r="AG18" s="99" t="str" cm="1">
        <f t="array" ref="AG18">_xlfn.IFS(O18="","",AE18&gt;O18,"KO : Le montant retenu est supérieur au montant présenté. Merci de revoir la ligne de dépense ou plafonner son montant.",AE18=0,"Attention : montant présenté entièrement écarté",AE18=O18,"OK",AE18&lt;O18,"Attention : montant présenté partiellement écarté")</f>
        <v/>
      </c>
      <c r="AH18" s="60" t="str">
        <f t="shared" si="17"/>
        <v/>
      </c>
    </row>
    <row r="19" spans="1:35" s="3" customFormat="1">
      <c r="A19" s="8">
        <v>10</v>
      </c>
      <c r="B19" s="239"/>
      <c r="C19" s="89" t="str">
        <f>IF(B19="","",'0-Présentation typeaction'!$B$16)</f>
        <v/>
      </c>
      <c r="D19" s="251"/>
      <c r="E19" s="251"/>
      <c r="F19" s="243"/>
      <c r="G19" s="168"/>
      <c r="H19" s="6"/>
      <c r="I19" s="6"/>
      <c r="J19" s="406" t="str">
        <f t="shared" si="18"/>
        <v/>
      </c>
      <c r="K19" s="265"/>
      <c r="L19" s="11"/>
      <c r="M19" s="11"/>
      <c r="N19" s="5"/>
      <c r="O19" s="406" t="str">
        <f t="shared" si="7"/>
        <v/>
      </c>
      <c r="P19" s="298"/>
      <c r="Q19" s="7" t="str">
        <f t="shared" si="8"/>
        <v/>
      </c>
      <c r="R19" s="7" t="str">
        <f t="shared" si="9"/>
        <v/>
      </c>
      <c r="S19" s="22" t="str">
        <f t="shared" si="10"/>
        <v/>
      </c>
      <c r="T19" s="89" t="str">
        <f t="shared" si="11"/>
        <v/>
      </c>
      <c r="U19" s="7" t="str">
        <f t="shared" si="12"/>
        <v/>
      </c>
      <c r="V19" s="7" t="str">
        <f t="shared" si="13"/>
        <v/>
      </c>
      <c r="W19" s="10" t="str">
        <f t="shared" si="14"/>
        <v/>
      </c>
      <c r="X19" s="10" t="str">
        <f t="shared" si="2"/>
        <v/>
      </c>
      <c r="Y19" s="260" t="str">
        <f t="shared" si="15"/>
        <v/>
      </c>
      <c r="Z19" s="267" t="str">
        <f t="shared" si="3"/>
        <v/>
      </c>
      <c r="AA19" s="7" t="str">
        <f t="shared" si="4"/>
        <v/>
      </c>
      <c r="AB19" s="7" t="str">
        <f t="shared" si="5"/>
        <v/>
      </c>
      <c r="AC19" s="7" t="str">
        <f t="shared" si="6"/>
        <v/>
      </c>
      <c r="AD19" s="10" t="str">
        <f t="shared" si="16"/>
        <v/>
      </c>
      <c r="AE19" s="91" t="str">
        <f t="shared" si="19"/>
        <v/>
      </c>
      <c r="AF19" s="59"/>
      <c r="AG19" s="99" t="str" cm="1">
        <f t="array" ref="AG19">_xlfn.IFS(O19="","",AE19&gt;O19,"KO : Le montant retenu est supérieur au montant présenté. Merci de revoir la ligne de dépense ou plafonner son montant.",AE19=0,"Attention : montant présenté entièrement écarté",AE19=O19,"OK",AE19&lt;O19,"Attention : montant présenté partiellement écarté")</f>
        <v/>
      </c>
      <c r="AH19" s="60" t="str">
        <f t="shared" si="17"/>
        <v/>
      </c>
    </row>
    <row r="20" spans="1:35" s="3" customFormat="1" ht="15" customHeight="1">
      <c r="A20" s="8">
        <v>11</v>
      </c>
      <c r="B20" s="239"/>
      <c r="C20" s="89" t="str">
        <f>IF(B20="","",'0-Présentation typeaction'!$B$16)</f>
        <v/>
      </c>
      <c r="D20" s="251"/>
      <c r="E20" s="251"/>
      <c r="F20" s="243"/>
      <c r="G20" s="168"/>
      <c r="H20" s="6"/>
      <c r="I20" s="6"/>
      <c r="J20" s="406" t="str">
        <f t="shared" si="18"/>
        <v/>
      </c>
      <c r="K20" s="265"/>
      <c r="L20" s="11"/>
      <c r="M20" s="11"/>
      <c r="N20" s="5"/>
      <c r="O20" s="406" t="str">
        <f t="shared" si="7"/>
        <v/>
      </c>
      <c r="P20" s="298"/>
      <c r="Q20" s="7" t="str">
        <f t="shared" si="8"/>
        <v/>
      </c>
      <c r="R20" s="7" t="str">
        <f t="shared" si="9"/>
        <v/>
      </c>
      <c r="S20" s="22" t="str">
        <f t="shared" si="10"/>
        <v/>
      </c>
      <c r="T20" s="89" t="str">
        <f t="shared" si="11"/>
        <v/>
      </c>
      <c r="U20" s="7" t="str">
        <f t="shared" si="12"/>
        <v/>
      </c>
      <c r="V20" s="7" t="str">
        <f t="shared" si="13"/>
        <v/>
      </c>
      <c r="W20" s="10" t="str">
        <f t="shared" si="14"/>
        <v/>
      </c>
      <c r="X20" s="10" t="str">
        <f t="shared" si="2"/>
        <v/>
      </c>
      <c r="Y20" s="260" t="str">
        <f t="shared" si="15"/>
        <v/>
      </c>
      <c r="Z20" s="267" t="str">
        <f t="shared" si="3"/>
        <v/>
      </c>
      <c r="AA20" s="7" t="str">
        <f t="shared" si="4"/>
        <v/>
      </c>
      <c r="AB20" s="7" t="str">
        <f t="shared" si="5"/>
        <v/>
      </c>
      <c r="AC20" s="7" t="str">
        <f t="shared" si="6"/>
        <v/>
      </c>
      <c r="AD20" s="10" t="str">
        <f t="shared" si="16"/>
        <v/>
      </c>
      <c r="AE20" s="91" t="str">
        <f t="shared" si="19"/>
        <v/>
      </c>
      <c r="AF20" s="59"/>
      <c r="AG20" s="99" t="str" cm="1">
        <f t="array" ref="AG20">_xlfn.IFS(O20="","",AE20&gt;O20,"KO : Le montant retenu est supérieur au montant présenté. Merci de revoir la ligne de dépense ou plafonner son montant.",AE20=0,"Attention : montant présenté entièrement écarté",AE20=O20,"OK",AE20&lt;O20,"Attention : montant présenté partiellement écarté")</f>
        <v/>
      </c>
      <c r="AH20" s="60" t="str">
        <f t="shared" si="17"/>
        <v/>
      </c>
    </row>
    <row r="21" spans="1:35" s="3" customFormat="1">
      <c r="A21" s="8">
        <v>12</v>
      </c>
      <c r="B21" s="239"/>
      <c r="C21" s="89" t="str">
        <f>IF(B21="","",'0-Présentation typeaction'!$B$16)</f>
        <v/>
      </c>
      <c r="D21" s="251"/>
      <c r="E21" s="251"/>
      <c r="F21" s="243"/>
      <c r="G21" s="168"/>
      <c r="H21" s="6"/>
      <c r="I21" s="6"/>
      <c r="J21" s="406" t="str">
        <f t="shared" si="18"/>
        <v/>
      </c>
      <c r="K21" s="265"/>
      <c r="L21" s="11"/>
      <c r="M21" s="11"/>
      <c r="N21" s="5"/>
      <c r="O21" s="406" t="str">
        <f t="shared" si="7"/>
        <v/>
      </c>
      <c r="P21" s="298"/>
      <c r="Q21" s="7" t="str">
        <f t="shared" si="8"/>
        <v/>
      </c>
      <c r="R21" s="7" t="str">
        <f t="shared" si="9"/>
        <v/>
      </c>
      <c r="S21" s="22" t="str">
        <f t="shared" si="10"/>
        <v/>
      </c>
      <c r="T21" s="89" t="str">
        <f t="shared" si="11"/>
        <v/>
      </c>
      <c r="U21" s="7" t="str">
        <f t="shared" si="12"/>
        <v/>
      </c>
      <c r="V21" s="7" t="str">
        <f t="shared" si="13"/>
        <v/>
      </c>
      <c r="W21" s="10" t="str">
        <f t="shared" si="14"/>
        <v/>
      </c>
      <c r="X21" s="10" t="str">
        <f t="shared" si="2"/>
        <v/>
      </c>
      <c r="Y21" s="260" t="str">
        <f t="shared" si="15"/>
        <v/>
      </c>
      <c r="Z21" s="267" t="str">
        <f t="shared" si="3"/>
        <v/>
      </c>
      <c r="AA21" s="7" t="str">
        <f t="shared" si="4"/>
        <v/>
      </c>
      <c r="AB21" s="7" t="str">
        <f t="shared" si="5"/>
        <v/>
      </c>
      <c r="AC21" s="7" t="str">
        <f t="shared" si="6"/>
        <v/>
      </c>
      <c r="AD21" s="10" t="str">
        <f t="shared" si="16"/>
        <v/>
      </c>
      <c r="AE21" s="91" t="str">
        <f t="shared" si="19"/>
        <v/>
      </c>
      <c r="AF21" s="59"/>
      <c r="AG21" s="99" t="str" cm="1">
        <f t="array" ref="AG21">_xlfn.IFS(O21="","",AE21&gt;O21,"KO : Le montant retenu est supérieur au montant présenté. Merci de revoir la ligne de dépense ou plafonner son montant.",AE21=0,"Attention : montant présenté entièrement écarté",AE21=O21,"OK",AE21&lt;O21,"Attention : montant présenté partiellement écarté")</f>
        <v/>
      </c>
      <c r="AH21" s="60" t="str">
        <f t="shared" si="17"/>
        <v/>
      </c>
    </row>
    <row r="22" spans="1:35" s="3" customFormat="1">
      <c r="A22" s="8">
        <v>13</v>
      </c>
      <c r="B22" s="239"/>
      <c r="C22" s="89" t="str">
        <f>IF(B22="","",'0-Présentation typeaction'!$B$16)</f>
        <v/>
      </c>
      <c r="D22" s="251"/>
      <c r="E22" s="251"/>
      <c r="F22" s="243"/>
      <c r="G22" s="168"/>
      <c r="H22" s="6"/>
      <c r="I22" s="6"/>
      <c r="J22" s="406" t="str">
        <f t="shared" si="18"/>
        <v/>
      </c>
      <c r="K22" s="265"/>
      <c r="L22" s="11"/>
      <c r="M22" s="11"/>
      <c r="N22" s="5"/>
      <c r="O22" s="406" t="str">
        <f t="shared" si="7"/>
        <v/>
      </c>
      <c r="P22" s="298"/>
      <c r="Q22" s="7" t="str">
        <f t="shared" si="8"/>
        <v/>
      </c>
      <c r="R22" s="7" t="str">
        <f t="shared" si="9"/>
        <v/>
      </c>
      <c r="S22" s="22" t="str">
        <f t="shared" si="10"/>
        <v/>
      </c>
      <c r="T22" s="89" t="str">
        <f t="shared" si="11"/>
        <v/>
      </c>
      <c r="U22" s="7" t="str">
        <f t="shared" si="12"/>
        <v/>
      </c>
      <c r="V22" s="7" t="str">
        <f t="shared" si="13"/>
        <v/>
      </c>
      <c r="W22" s="10" t="str">
        <f t="shared" si="14"/>
        <v/>
      </c>
      <c r="X22" s="10" t="str">
        <f t="shared" si="2"/>
        <v/>
      </c>
      <c r="Y22" s="260" t="str">
        <f t="shared" si="15"/>
        <v/>
      </c>
      <c r="Z22" s="267" t="str">
        <f t="shared" si="3"/>
        <v/>
      </c>
      <c r="AA22" s="7" t="str">
        <f t="shared" si="4"/>
        <v/>
      </c>
      <c r="AB22" s="7" t="str">
        <f t="shared" si="5"/>
        <v/>
      </c>
      <c r="AC22" s="7" t="str">
        <f t="shared" si="6"/>
        <v/>
      </c>
      <c r="AD22" s="10" t="str">
        <f t="shared" si="16"/>
        <v/>
      </c>
      <c r="AE22" s="91" t="str">
        <f t="shared" si="19"/>
        <v/>
      </c>
      <c r="AF22" s="59"/>
      <c r="AG22" s="99" t="str" cm="1">
        <f t="array" ref="AG22">_xlfn.IFS(O22="","",AE22&gt;O22,"KO : Le montant retenu est supérieur au montant présenté. Merci de revoir la ligne de dépense ou plafonner son montant.",AE22=0,"Attention : montant présenté entièrement écarté",AE22=O22,"OK",AE22&lt;O22,"Attention : montant présenté partiellement écarté")</f>
        <v/>
      </c>
      <c r="AH22" s="60" t="str">
        <f t="shared" si="17"/>
        <v/>
      </c>
    </row>
    <row r="23" spans="1:35" s="3" customFormat="1">
      <c r="A23" s="8">
        <v>14</v>
      </c>
      <c r="B23" s="239"/>
      <c r="C23" s="89" t="str">
        <f>IF(B23="","",'0-Présentation typeaction'!$B$16)</f>
        <v/>
      </c>
      <c r="D23" s="251"/>
      <c r="E23" s="251"/>
      <c r="F23" s="243"/>
      <c r="G23" s="168"/>
      <c r="H23" s="6"/>
      <c r="I23" s="6"/>
      <c r="J23" s="406" t="str">
        <f t="shared" si="18"/>
        <v/>
      </c>
      <c r="K23" s="265"/>
      <c r="L23" s="11"/>
      <c r="M23" s="11"/>
      <c r="N23" s="5"/>
      <c r="O23" s="406" t="str">
        <f t="shared" si="7"/>
        <v/>
      </c>
      <c r="P23" s="298"/>
      <c r="Q23" s="7" t="str">
        <f t="shared" si="8"/>
        <v/>
      </c>
      <c r="R23" s="7" t="str">
        <f t="shared" si="9"/>
        <v/>
      </c>
      <c r="S23" s="22" t="str">
        <f t="shared" si="10"/>
        <v/>
      </c>
      <c r="T23" s="89" t="str">
        <f t="shared" si="11"/>
        <v/>
      </c>
      <c r="U23" s="7" t="str">
        <f t="shared" si="12"/>
        <v/>
      </c>
      <c r="V23" s="7" t="str">
        <f t="shared" si="13"/>
        <v/>
      </c>
      <c r="W23" s="10" t="str">
        <f t="shared" si="14"/>
        <v/>
      </c>
      <c r="X23" s="10" t="str">
        <f t="shared" si="2"/>
        <v/>
      </c>
      <c r="Y23" s="260" t="str">
        <f t="shared" si="15"/>
        <v/>
      </c>
      <c r="Z23" s="267" t="str">
        <f t="shared" si="3"/>
        <v/>
      </c>
      <c r="AA23" s="7" t="str">
        <f t="shared" si="4"/>
        <v/>
      </c>
      <c r="AB23" s="7" t="str">
        <f t="shared" si="5"/>
        <v/>
      </c>
      <c r="AC23" s="7" t="str">
        <f t="shared" si="6"/>
        <v/>
      </c>
      <c r="AD23" s="10" t="str">
        <f t="shared" si="16"/>
        <v/>
      </c>
      <c r="AE23" s="91" t="str">
        <f t="shared" si="19"/>
        <v/>
      </c>
      <c r="AF23" s="59"/>
      <c r="AG23" s="99" t="str" cm="1">
        <f t="array" ref="AG23">_xlfn.IFS(O23="","",AE23&gt;O23,"KO : Le montant retenu est supérieur au montant présenté. Merci de revoir la ligne de dépense ou plafonner son montant.",AE23=0,"Attention : montant présenté entièrement écarté",AE23=O23,"OK",AE23&lt;O23,"Attention : montant présenté partiellement écarté")</f>
        <v/>
      </c>
      <c r="AH23" s="60" t="str">
        <f t="shared" si="17"/>
        <v/>
      </c>
    </row>
    <row r="24" spans="1:35" s="3" customFormat="1" ht="14.45" customHeight="1">
      <c r="A24" s="8">
        <v>15</v>
      </c>
      <c r="B24" s="239"/>
      <c r="C24" s="89" t="str">
        <f>IF(B24="","",'0-Présentation typeaction'!$B$16)</f>
        <v/>
      </c>
      <c r="D24" s="251"/>
      <c r="E24" s="251"/>
      <c r="F24" s="243"/>
      <c r="G24" s="168"/>
      <c r="H24" s="6"/>
      <c r="I24" s="6"/>
      <c r="J24" s="406" t="str">
        <f t="shared" si="18"/>
        <v/>
      </c>
      <c r="K24" s="265"/>
      <c r="L24" s="11"/>
      <c r="M24" s="11"/>
      <c r="N24" s="5"/>
      <c r="O24" s="406" t="str">
        <f t="shared" si="7"/>
        <v/>
      </c>
      <c r="P24" s="298"/>
      <c r="Q24" s="7" t="str">
        <f t="shared" si="8"/>
        <v/>
      </c>
      <c r="R24" s="7" t="str">
        <f t="shared" si="9"/>
        <v/>
      </c>
      <c r="S24" s="22" t="str">
        <f t="shared" si="10"/>
        <v/>
      </c>
      <c r="T24" s="89" t="str">
        <f t="shared" si="11"/>
        <v/>
      </c>
      <c r="U24" s="7" t="str">
        <f t="shared" si="12"/>
        <v/>
      </c>
      <c r="V24" s="7" t="str">
        <f t="shared" si="13"/>
        <v/>
      </c>
      <c r="W24" s="10" t="str">
        <f t="shared" si="14"/>
        <v/>
      </c>
      <c r="X24" s="10" t="str">
        <f t="shared" si="2"/>
        <v/>
      </c>
      <c r="Y24" s="260" t="str">
        <f t="shared" si="15"/>
        <v/>
      </c>
      <c r="Z24" s="267" t="str">
        <f t="shared" si="3"/>
        <v/>
      </c>
      <c r="AA24" s="7" t="str">
        <f t="shared" si="4"/>
        <v/>
      </c>
      <c r="AB24" s="7" t="str">
        <f t="shared" si="5"/>
        <v/>
      </c>
      <c r="AC24" s="7" t="str">
        <f t="shared" si="6"/>
        <v/>
      </c>
      <c r="AD24" s="10" t="str">
        <f t="shared" si="16"/>
        <v/>
      </c>
      <c r="AE24" s="91" t="str">
        <f t="shared" si="19"/>
        <v/>
      </c>
      <c r="AF24" s="59"/>
      <c r="AG24" s="99" t="str" cm="1">
        <f t="array" ref="AG24">_xlfn.IFS(O24="","",AE24&gt;O24,"KO : Le montant retenu est supérieur au montant présenté. Merci de revoir la ligne de dépense ou plafonner son montant.",AE24=0,"Attention : montant présenté entièrement écarté",AE24=O24,"OK",AE24&lt;O24,"Attention : montant présenté partiellement écarté")</f>
        <v/>
      </c>
      <c r="AH24" s="60" t="str">
        <f t="shared" si="17"/>
        <v/>
      </c>
      <c r="AI24" s="61"/>
    </row>
    <row r="25" spans="1:35" s="3" customFormat="1" ht="14.45" customHeight="1">
      <c r="A25" s="8">
        <v>16</v>
      </c>
      <c r="B25" s="239"/>
      <c r="C25" s="89" t="str">
        <f>IF(B25="","",'0-Présentation typeaction'!$B$16)</f>
        <v/>
      </c>
      <c r="D25" s="251"/>
      <c r="E25" s="251"/>
      <c r="F25" s="243"/>
      <c r="G25" s="168"/>
      <c r="H25" s="6"/>
      <c r="I25" s="6"/>
      <c r="J25" s="406" t="str">
        <f t="shared" si="18"/>
        <v/>
      </c>
      <c r="K25" s="265"/>
      <c r="L25" s="11"/>
      <c r="M25" s="11"/>
      <c r="N25" s="5"/>
      <c r="O25" s="406" t="str">
        <f t="shared" si="7"/>
        <v/>
      </c>
      <c r="P25" s="298"/>
      <c r="Q25" s="7" t="str">
        <f t="shared" si="8"/>
        <v/>
      </c>
      <c r="R25" s="7" t="str">
        <f t="shared" si="9"/>
        <v/>
      </c>
      <c r="S25" s="22" t="str">
        <f t="shared" si="10"/>
        <v/>
      </c>
      <c r="T25" s="89" t="str">
        <f t="shared" si="11"/>
        <v/>
      </c>
      <c r="U25" s="7" t="str">
        <f t="shared" si="12"/>
        <v/>
      </c>
      <c r="V25" s="7" t="str">
        <f t="shared" si="13"/>
        <v/>
      </c>
      <c r="W25" s="10" t="str">
        <f t="shared" si="14"/>
        <v/>
      </c>
      <c r="X25" s="10" t="str">
        <f t="shared" si="2"/>
        <v/>
      </c>
      <c r="Y25" s="260" t="str">
        <f t="shared" si="15"/>
        <v/>
      </c>
      <c r="Z25" s="267" t="str">
        <f t="shared" si="3"/>
        <v/>
      </c>
      <c r="AA25" s="7" t="str">
        <f t="shared" si="4"/>
        <v/>
      </c>
      <c r="AB25" s="7" t="str">
        <f t="shared" si="5"/>
        <v/>
      </c>
      <c r="AC25" s="7" t="str">
        <f t="shared" si="6"/>
        <v/>
      </c>
      <c r="AD25" s="10" t="str">
        <f t="shared" si="16"/>
        <v/>
      </c>
      <c r="AE25" s="91" t="str">
        <f t="shared" si="19"/>
        <v/>
      </c>
      <c r="AF25" s="59"/>
      <c r="AG25" s="99" t="str" cm="1">
        <f t="array" ref="AG25">_xlfn.IFS(O25="","",AE25&gt;O25,"KO : Le montant retenu est supérieur au montant présenté. Merci de revoir la ligne de dépense ou plafonner son montant.",AE25=0,"Attention : montant présenté entièrement écarté",AE25=O25,"OK",AE25&lt;O25,"Attention : montant présenté partiellement écarté")</f>
        <v/>
      </c>
      <c r="AH25" s="60" t="str">
        <f t="shared" si="17"/>
        <v/>
      </c>
      <c r="AI25" s="61"/>
    </row>
    <row r="26" spans="1:35" s="3" customFormat="1">
      <c r="A26" s="8">
        <v>17</v>
      </c>
      <c r="B26" s="239"/>
      <c r="C26" s="89" t="str">
        <f>IF(B26="","",'0-Présentation typeaction'!$B$16)</f>
        <v/>
      </c>
      <c r="D26" s="251"/>
      <c r="E26" s="251"/>
      <c r="F26" s="243"/>
      <c r="G26" s="168"/>
      <c r="H26" s="6"/>
      <c r="I26" s="6"/>
      <c r="J26" s="406" t="str">
        <f t="shared" si="18"/>
        <v/>
      </c>
      <c r="K26" s="265"/>
      <c r="L26" s="11"/>
      <c r="M26" s="11"/>
      <c r="N26" s="5"/>
      <c r="O26" s="406" t="str">
        <f t="shared" si="7"/>
        <v/>
      </c>
      <c r="P26" s="298"/>
      <c r="Q26" s="7" t="str">
        <f t="shared" si="8"/>
        <v/>
      </c>
      <c r="R26" s="7" t="str">
        <f t="shared" si="9"/>
        <v/>
      </c>
      <c r="S26" s="22" t="str">
        <f t="shared" si="10"/>
        <v/>
      </c>
      <c r="T26" s="89" t="str">
        <f t="shared" si="11"/>
        <v/>
      </c>
      <c r="U26" s="7" t="str">
        <f t="shared" si="12"/>
        <v/>
      </c>
      <c r="V26" s="7" t="str">
        <f t="shared" si="13"/>
        <v/>
      </c>
      <c r="W26" s="10" t="str">
        <f t="shared" si="14"/>
        <v/>
      </c>
      <c r="X26" s="10" t="str">
        <f t="shared" si="2"/>
        <v/>
      </c>
      <c r="Y26" s="260" t="str">
        <f t="shared" si="15"/>
        <v/>
      </c>
      <c r="Z26" s="267" t="str">
        <f t="shared" si="3"/>
        <v/>
      </c>
      <c r="AA26" s="7" t="str">
        <f t="shared" si="4"/>
        <v/>
      </c>
      <c r="AB26" s="7" t="str">
        <f t="shared" si="5"/>
        <v/>
      </c>
      <c r="AC26" s="7" t="str">
        <f t="shared" si="6"/>
        <v/>
      </c>
      <c r="AD26" s="10" t="str">
        <f t="shared" si="16"/>
        <v/>
      </c>
      <c r="AE26" s="91" t="str">
        <f t="shared" si="19"/>
        <v/>
      </c>
      <c r="AF26" s="59"/>
      <c r="AG26" s="99" t="str" cm="1">
        <f t="array" ref="AG26">_xlfn.IFS(O26="","",AE26&gt;O26,"KO : Le montant retenu est supérieur au montant présenté. Merci de revoir la ligne de dépense ou plafonner son montant.",AE26=0,"Attention : montant présenté entièrement écarté",AE26=O26,"OK",AE26&lt;O26,"Attention : montant présenté partiellement écarté")</f>
        <v/>
      </c>
      <c r="AH26" s="60" t="str">
        <f t="shared" si="17"/>
        <v/>
      </c>
    </row>
    <row r="27" spans="1:35" s="3" customFormat="1">
      <c r="A27" s="8">
        <v>18</v>
      </c>
      <c r="B27" s="239"/>
      <c r="C27" s="89" t="str">
        <f>IF(B27="","",'0-Présentation typeaction'!$B$16)</f>
        <v/>
      </c>
      <c r="D27" s="251"/>
      <c r="E27" s="251"/>
      <c r="F27" s="243"/>
      <c r="G27" s="168"/>
      <c r="H27" s="6"/>
      <c r="I27" s="6"/>
      <c r="J27" s="406" t="str">
        <f t="shared" si="18"/>
        <v/>
      </c>
      <c r="K27" s="265"/>
      <c r="L27" s="11"/>
      <c r="M27" s="11"/>
      <c r="N27" s="5"/>
      <c r="O27" s="406" t="str">
        <f t="shared" si="7"/>
        <v/>
      </c>
      <c r="P27" s="298"/>
      <c r="Q27" s="7" t="str">
        <f t="shared" si="8"/>
        <v/>
      </c>
      <c r="R27" s="7" t="str">
        <f t="shared" si="9"/>
        <v/>
      </c>
      <c r="S27" s="22" t="str">
        <f t="shared" si="10"/>
        <v/>
      </c>
      <c r="T27" s="89" t="str">
        <f t="shared" si="11"/>
        <v/>
      </c>
      <c r="U27" s="7" t="str">
        <f t="shared" si="12"/>
        <v/>
      </c>
      <c r="V27" s="7" t="str">
        <f t="shared" si="13"/>
        <v/>
      </c>
      <c r="W27" s="10" t="str">
        <f t="shared" si="14"/>
        <v/>
      </c>
      <c r="X27" s="10" t="str">
        <f t="shared" si="2"/>
        <v/>
      </c>
      <c r="Y27" s="260" t="str">
        <f t="shared" si="15"/>
        <v/>
      </c>
      <c r="Z27" s="267" t="str">
        <f t="shared" si="3"/>
        <v/>
      </c>
      <c r="AA27" s="7" t="str">
        <f t="shared" si="4"/>
        <v/>
      </c>
      <c r="AB27" s="7" t="str">
        <f t="shared" si="5"/>
        <v/>
      </c>
      <c r="AC27" s="7" t="str">
        <f t="shared" si="6"/>
        <v/>
      </c>
      <c r="AD27" s="10" t="str">
        <f t="shared" si="16"/>
        <v/>
      </c>
      <c r="AE27" s="91" t="str">
        <f t="shared" si="19"/>
        <v/>
      </c>
      <c r="AF27" s="59"/>
      <c r="AG27" s="99" t="str" cm="1">
        <f t="array" ref="AG27">_xlfn.IFS(O27="","",AE27&gt;O27,"KO : Le montant retenu est supérieur au montant présenté. Merci de revoir la ligne de dépense ou plafonner son montant.",AE27=0,"Attention : montant présenté entièrement écarté",AE27=O27,"OK",AE27&lt;O27,"Attention : montant présenté partiellement écarté")</f>
        <v/>
      </c>
      <c r="AH27" s="60" t="str">
        <f t="shared" si="17"/>
        <v/>
      </c>
    </row>
    <row r="28" spans="1:35" s="3" customFormat="1">
      <c r="A28" s="8">
        <v>19</v>
      </c>
      <c r="B28" s="239"/>
      <c r="C28" s="89" t="str">
        <f>IF(B28="","",'0-Présentation typeaction'!$B$16)</f>
        <v/>
      </c>
      <c r="D28" s="251"/>
      <c r="E28" s="251"/>
      <c r="F28" s="243"/>
      <c r="G28" s="168"/>
      <c r="H28" s="6"/>
      <c r="I28" s="6"/>
      <c r="J28" s="406" t="str">
        <f t="shared" si="18"/>
        <v/>
      </c>
      <c r="K28" s="265"/>
      <c r="L28" s="11"/>
      <c r="M28" s="11"/>
      <c r="N28" s="5"/>
      <c r="O28" s="406" t="str">
        <f t="shared" si="7"/>
        <v/>
      </c>
      <c r="P28" s="298"/>
      <c r="Q28" s="7" t="str">
        <f t="shared" si="8"/>
        <v/>
      </c>
      <c r="R28" s="7" t="str">
        <f t="shared" si="9"/>
        <v/>
      </c>
      <c r="S28" s="22" t="str">
        <f t="shared" si="10"/>
        <v/>
      </c>
      <c r="T28" s="89" t="str">
        <f t="shared" si="11"/>
        <v/>
      </c>
      <c r="U28" s="7" t="str">
        <f t="shared" si="12"/>
        <v/>
      </c>
      <c r="V28" s="7" t="str">
        <f t="shared" si="13"/>
        <v/>
      </c>
      <c r="W28" s="10" t="str">
        <f t="shared" si="14"/>
        <v/>
      </c>
      <c r="X28" s="10" t="str">
        <f t="shared" si="2"/>
        <v/>
      </c>
      <c r="Y28" s="260" t="str">
        <f t="shared" si="15"/>
        <v/>
      </c>
      <c r="Z28" s="267" t="str">
        <f t="shared" si="3"/>
        <v/>
      </c>
      <c r="AA28" s="7" t="str">
        <f t="shared" si="4"/>
        <v/>
      </c>
      <c r="AB28" s="7" t="str">
        <f t="shared" si="5"/>
        <v/>
      </c>
      <c r="AC28" s="7" t="str">
        <f t="shared" si="6"/>
        <v/>
      </c>
      <c r="AD28" s="10" t="str">
        <f t="shared" si="16"/>
        <v/>
      </c>
      <c r="AE28" s="91" t="str">
        <f t="shared" si="19"/>
        <v/>
      </c>
      <c r="AF28" s="59"/>
      <c r="AG28" s="99" t="str" cm="1">
        <f t="array" ref="AG28">_xlfn.IFS(O28="","",AE28&gt;O28,"KO : Le montant retenu est supérieur au montant présenté. Merci de revoir la ligne de dépense ou plafonner son montant.",AE28=0,"Attention : montant présenté entièrement écarté",AE28=O28,"OK",AE28&lt;O28,"Attention : montant présenté partiellement écarté")</f>
        <v/>
      </c>
      <c r="AH28" s="60" t="str">
        <f t="shared" si="17"/>
        <v/>
      </c>
    </row>
    <row r="29" spans="1:35" s="3" customFormat="1">
      <c r="A29" s="8">
        <v>20</v>
      </c>
      <c r="B29" s="239"/>
      <c r="C29" s="89" t="str">
        <f>IF(B29="","",'0-Présentation typeaction'!$B$16)</f>
        <v/>
      </c>
      <c r="D29" s="251"/>
      <c r="E29" s="251"/>
      <c r="F29" s="243"/>
      <c r="G29" s="168"/>
      <c r="H29" s="6"/>
      <c r="I29" s="6"/>
      <c r="J29" s="406" t="str">
        <f t="shared" si="18"/>
        <v/>
      </c>
      <c r="K29" s="265"/>
      <c r="L29" s="11"/>
      <c r="M29" s="11"/>
      <c r="N29" s="5"/>
      <c r="O29" s="406" t="str">
        <f t="shared" si="7"/>
        <v/>
      </c>
      <c r="P29" s="298"/>
      <c r="Q29" s="7" t="str">
        <f t="shared" si="8"/>
        <v/>
      </c>
      <c r="R29" s="7" t="str">
        <f t="shared" si="9"/>
        <v/>
      </c>
      <c r="S29" s="22" t="str">
        <f t="shared" si="10"/>
        <v/>
      </c>
      <c r="T29" s="89" t="str">
        <f t="shared" si="11"/>
        <v/>
      </c>
      <c r="U29" s="7" t="str">
        <f t="shared" si="12"/>
        <v/>
      </c>
      <c r="V29" s="7" t="str">
        <f t="shared" si="13"/>
        <v/>
      </c>
      <c r="W29" s="10" t="str">
        <f t="shared" si="14"/>
        <v/>
      </c>
      <c r="X29" s="10" t="str">
        <f t="shared" si="2"/>
        <v/>
      </c>
      <c r="Y29" s="260" t="str">
        <f t="shared" si="15"/>
        <v/>
      </c>
      <c r="Z29" s="267" t="str">
        <f t="shared" si="3"/>
        <v/>
      </c>
      <c r="AA29" s="7" t="str">
        <f t="shared" si="4"/>
        <v/>
      </c>
      <c r="AB29" s="7" t="str">
        <f t="shared" si="5"/>
        <v/>
      </c>
      <c r="AC29" s="7" t="str">
        <f t="shared" si="6"/>
        <v/>
      </c>
      <c r="AD29" s="10" t="str">
        <f t="shared" si="16"/>
        <v/>
      </c>
      <c r="AE29" s="91" t="str">
        <f t="shared" si="19"/>
        <v/>
      </c>
      <c r="AF29" s="59"/>
      <c r="AG29" s="99" t="str" cm="1">
        <f t="array" ref="AG29">_xlfn.IFS(O29="","",AE29&gt;O29,"KO : Le montant retenu est supérieur au montant présenté. Merci de revoir la ligne de dépense ou plafonner son montant.",AE29=0,"Attention : montant présenté entièrement écarté",AE29=O29,"OK",AE29&lt;O29,"Attention : montant présenté partiellement écarté")</f>
        <v/>
      </c>
      <c r="AH29" s="60" t="str">
        <f t="shared" si="17"/>
        <v/>
      </c>
    </row>
    <row r="30" spans="1:35" s="3" customFormat="1">
      <c r="A30" s="8">
        <v>21</v>
      </c>
      <c r="B30" s="239"/>
      <c r="C30" s="89" t="str">
        <f>IF(B30="","",'0-Présentation typeaction'!$B$16)</f>
        <v/>
      </c>
      <c r="D30" s="251"/>
      <c r="E30" s="251"/>
      <c r="F30" s="243"/>
      <c r="G30" s="168"/>
      <c r="H30" s="6"/>
      <c r="I30" s="6"/>
      <c r="J30" s="406" t="str">
        <f t="shared" si="18"/>
        <v/>
      </c>
      <c r="K30" s="265"/>
      <c r="L30" s="11"/>
      <c r="M30" s="11"/>
      <c r="N30" s="5"/>
      <c r="O30" s="406" t="str">
        <f t="shared" si="7"/>
        <v/>
      </c>
      <c r="P30" s="298"/>
      <c r="Q30" s="7" t="str">
        <f t="shared" si="8"/>
        <v/>
      </c>
      <c r="R30" s="7" t="str">
        <f t="shared" si="9"/>
        <v/>
      </c>
      <c r="S30" s="22" t="str">
        <f t="shared" si="10"/>
        <v/>
      </c>
      <c r="T30" s="89" t="str">
        <f t="shared" si="11"/>
        <v/>
      </c>
      <c r="U30" s="7" t="str">
        <f t="shared" si="12"/>
        <v/>
      </c>
      <c r="V30" s="7" t="str">
        <f t="shared" si="13"/>
        <v/>
      </c>
      <c r="W30" s="10" t="str">
        <f t="shared" si="14"/>
        <v/>
      </c>
      <c r="X30" s="10" t="str">
        <f t="shared" si="2"/>
        <v/>
      </c>
      <c r="Y30" s="260" t="str">
        <f t="shared" si="15"/>
        <v/>
      </c>
      <c r="Z30" s="267" t="str">
        <f t="shared" si="3"/>
        <v/>
      </c>
      <c r="AA30" s="7" t="str">
        <f t="shared" si="4"/>
        <v/>
      </c>
      <c r="AB30" s="7" t="str">
        <f t="shared" si="5"/>
        <v/>
      </c>
      <c r="AC30" s="7" t="str">
        <f t="shared" si="6"/>
        <v/>
      </c>
      <c r="AD30" s="10" t="str">
        <f t="shared" si="16"/>
        <v/>
      </c>
      <c r="AE30" s="91" t="str">
        <f t="shared" si="19"/>
        <v/>
      </c>
      <c r="AF30" s="59"/>
      <c r="AG30" s="99" t="str" cm="1">
        <f t="array" ref="AG30">_xlfn.IFS(O30="","",AE30&gt;O30,"KO : Le montant retenu est supérieur au montant présenté. Merci de revoir la ligne de dépense ou plafonner son montant.",AE30=0,"Attention : montant présenté entièrement écarté",AE30=O30,"OK",AE30&lt;O30,"Attention : montant présenté partiellement écarté")</f>
        <v/>
      </c>
      <c r="AH30" s="60" t="str">
        <f t="shared" si="17"/>
        <v/>
      </c>
    </row>
    <row r="31" spans="1:35" s="3" customFormat="1">
      <c r="A31" s="8">
        <v>22</v>
      </c>
      <c r="B31" s="239"/>
      <c r="C31" s="89" t="str">
        <f>IF(B31="","",'0-Présentation typeaction'!$B$16)</f>
        <v/>
      </c>
      <c r="D31" s="251"/>
      <c r="E31" s="251"/>
      <c r="F31" s="243"/>
      <c r="G31" s="168"/>
      <c r="H31" s="6"/>
      <c r="I31" s="6"/>
      <c r="J31" s="406" t="str">
        <f t="shared" si="18"/>
        <v/>
      </c>
      <c r="K31" s="265"/>
      <c r="L31" s="11"/>
      <c r="M31" s="11"/>
      <c r="N31" s="5"/>
      <c r="O31" s="406" t="str">
        <f t="shared" si="7"/>
        <v/>
      </c>
      <c r="P31" s="298"/>
      <c r="Q31" s="7" t="str">
        <f t="shared" si="8"/>
        <v/>
      </c>
      <c r="R31" s="7" t="str">
        <f t="shared" si="9"/>
        <v/>
      </c>
      <c r="S31" s="22" t="str">
        <f t="shared" si="10"/>
        <v/>
      </c>
      <c r="T31" s="89" t="str">
        <f t="shared" si="11"/>
        <v/>
      </c>
      <c r="U31" s="7" t="str">
        <f t="shared" si="12"/>
        <v/>
      </c>
      <c r="V31" s="7" t="str">
        <f t="shared" si="13"/>
        <v/>
      </c>
      <c r="W31" s="10" t="str">
        <f t="shared" si="14"/>
        <v/>
      </c>
      <c r="X31" s="10" t="str">
        <f t="shared" si="2"/>
        <v/>
      </c>
      <c r="Y31" s="260" t="str">
        <f t="shared" si="15"/>
        <v/>
      </c>
      <c r="Z31" s="267" t="str">
        <f t="shared" si="3"/>
        <v/>
      </c>
      <c r="AA31" s="7" t="str">
        <f t="shared" si="4"/>
        <v/>
      </c>
      <c r="AB31" s="7" t="str">
        <f t="shared" si="5"/>
        <v/>
      </c>
      <c r="AC31" s="7" t="str">
        <f t="shared" si="6"/>
        <v/>
      </c>
      <c r="AD31" s="10" t="str">
        <f t="shared" si="16"/>
        <v/>
      </c>
      <c r="AE31" s="91" t="str">
        <f t="shared" si="19"/>
        <v/>
      </c>
      <c r="AF31" s="59"/>
      <c r="AG31" s="99" t="str" cm="1">
        <f t="array" ref="AG31">_xlfn.IFS(O31="","",AE31&gt;O31,"KO : Le montant retenu est supérieur au montant présenté. Merci de revoir la ligne de dépense ou plafonner son montant.",AE31=0,"Attention : montant présenté entièrement écarté",AE31=O31,"OK",AE31&lt;O31,"Attention : montant présenté partiellement écarté")</f>
        <v/>
      </c>
      <c r="AH31" s="60" t="str">
        <f t="shared" si="17"/>
        <v/>
      </c>
    </row>
    <row r="32" spans="1:35" s="3" customFormat="1">
      <c r="A32" s="8">
        <v>23</v>
      </c>
      <c r="B32" s="239"/>
      <c r="C32" s="89" t="str">
        <f>IF(B32="","",'0-Présentation typeaction'!$B$16)</f>
        <v/>
      </c>
      <c r="D32" s="251"/>
      <c r="E32" s="251"/>
      <c r="F32" s="243"/>
      <c r="G32" s="168"/>
      <c r="H32" s="6"/>
      <c r="I32" s="6"/>
      <c r="J32" s="406" t="str">
        <f t="shared" si="18"/>
        <v/>
      </c>
      <c r="K32" s="265"/>
      <c r="L32" s="11"/>
      <c r="M32" s="11"/>
      <c r="N32" s="5"/>
      <c r="O32" s="406" t="str">
        <f t="shared" si="7"/>
        <v/>
      </c>
      <c r="P32" s="298"/>
      <c r="Q32" s="7" t="str">
        <f t="shared" si="8"/>
        <v/>
      </c>
      <c r="R32" s="7" t="str">
        <f t="shared" si="9"/>
        <v/>
      </c>
      <c r="S32" s="22" t="str">
        <f t="shared" si="10"/>
        <v/>
      </c>
      <c r="T32" s="89" t="str">
        <f t="shared" si="11"/>
        <v/>
      </c>
      <c r="U32" s="7" t="str">
        <f t="shared" si="12"/>
        <v/>
      </c>
      <c r="V32" s="7" t="str">
        <f t="shared" si="13"/>
        <v/>
      </c>
      <c r="W32" s="10" t="str">
        <f t="shared" si="14"/>
        <v/>
      </c>
      <c r="X32" s="10" t="str">
        <f t="shared" si="2"/>
        <v/>
      </c>
      <c r="Y32" s="260" t="str">
        <f t="shared" si="15"/>
        <v/>
      </c>
      <c r="Z32" s="267" t="str">
        <f t="shared" si="3"/>
        <v/>
      </c>
      <c r="AA32" s="7" t="str">
        <f t="shared" si="4"/>
        <v/>
      </c>
      <c r="AB32" s="7" t="str">
        <f t="shared" si="5"/>
        <v/>
      </c>
      <c r="AC32" s="7" t="str">
        <f t="shared" si="6"/>
        <v/>
      </c>
      <c r="AD32" s="10" t="str">
        <f t="shared" si="16"/>
        <v/>
      </c>
      <c r="AE32" s="91" t="str">
        <f t="shared" si="19"/>
        <v/>
      </c>
      <c r="AF32" s="59"/>
      <c r="AG32" s="99" t="str" cm="1">
        <f t="array" ref="AG32">_xlfn.IFS(O32="","",AE32&gt;O32,"KO : Le montant retenu est supérieur au montant présenté. Merci de revoir la ligne de dépense ou plafonner son montant.",AE32=0,"Attention : montant présenté entièrement écarté",AE32=O32,"OK",AE32&lt;O32,"Attention : montant présenté partiellement écarté")</f>
        <v/>
      </c>
      <c r="AH32" s="60" t="str">
        <f t="shared" si="17"/>
        <v/>
      </c>
    </row>
    <row r="33" spans="1:34" s="3" customFormat="1">
      <c r="A33" s="8">
        <v>24</v>
      </c>
      <c r="B33" s="239"/>
      <c r="C33" s="89" t="str">
        <f>IF(B33="","",'0-Présentation typeaction'!$B$16)</f>
        <v/>
      </c>
      <c r="D33" s="251"/>
      <c r="E33" s="251"/>
      <c r="F33" s="243"/>
      <c r="G33" s="168"/>
      <c r="H33" s="6"/>
      <c r="I33" s="6"/>
      <c r="J33" s="406" t="str">
        <f t="shared" si="18"/>
        <v/>
      </c>
      <c r="K33" s="265"/>
      <c r="L33" s="11"/>
      <c r="M33" s="11"/>
      <c r="N33" s="5"/>
      <c r="O33" s="406" t="str">
        <f t="shared" si="7"/>
        <v/>
      </c>
      <c r="P33" s="298"/>
      <c r="Q33" s="7" t="str">
        <f t="shared" si="8"/>
        <v/>
      </c>
      <c r="R33" s="7" t="str">
        <f t="shared" si="9"/>
        <v/>
      </c>
      <c r="S33" s="22" t="str">
        <f t="shared" si="10"/>
        <v/>
      </c>
      <c r="T33" s="89" t="str">
        <f t="shared" si="11"/>
        <v/>
      </c>
      <c r="U33" s="7" t="str">
        <f t="shared" si="12"/>
        <v/>
      </c>
      <c r="V33" s="7" t="str">
        <f t="shared" si="13"/>
        <v/>
      </c>
      <c r="W33" s="10" t="str">
        <f t="shared" si="14"/>
        <v/>
      </c>
      <c r="X33" s="10" t="str">
        <f t="shared" si="2"/>
        <v/>
      </c>
      <c r="Y33" s="260" t="str">
        <f t="shared" si="15"/>
        <v/>
      </c>
      <c r="Z33" s="267" t="str">
        <f t="shared" si="3"/>
        <v/>
      </c>
      <c r="AA33" s="7" t="str">
        <f t="shared" si="4"/>
        <v/>
      </c>
      <c r="AB33" s="7" t="str">
        <f t="shared" si="5"/>
        <v/>
      </c>
      <c r="AC33" s="7" t="str">
        <f t="shared" si="6"/>
        <v/>
      </c>
      <c r="AD33" s="10" t="str">
        <f t="shared" si="16"/>
        <v/>
      </c>
      <c r="AE33" s="91" t="str">
        <f t="shared" si="19"/>
        <v/>
      </c>
      <c r="AF33" s="59"/>
      <c r="AG33" s="99" t="str" cm="1">
        <f t="array" ref="AG33">_xlfn.IFS(O33="","",AE33&gt;O33,"KO : Le montant retenu est supérieur au montant présenté. Merci de revoir la ligne de dépense ou plafonner son montant.",AE33=0,"Attention : montant présenté entièrement écarté",AE33=O33,"OK",AE33&lt;O33,"Attention : montant présenté partiellement écarté")</f>
        <v/>
      </c>
      <c r="AH33" s="60" t="str">
        <f t="shared" si="17"/>
        <v/>
      </c>
    </row>
    <row r="34" spans="1:34" s="3" customFormat="1">
      <c r="A34" s="8">
        <v>25</v>
      </c>
      <c r="B34" s="239"/>
      <c r="C34" s="89" t="str">
        <f>IF(B34="","",'0-Présentation typeaction'!$B$16)</f>
        <v/>
      </c>
      <c r="D34" s="251"/>
      <c r="E34" s="251"/>
      <c r="F34" s="243"/>
      <c r="G34" s="168"/>
      <c r="H34" s="6"/>
      <c r="I34" s="6"/>
      <c r="J34" s="406" t="str">
        <f t="shared" si="18"/>
        <v/>
      </c>
      <c r="K34" s="265"/>
      <c r="L34" s="11"/>
      <c r="M34" s="11"/>
      <c r="N34" s="5"/>
      <c r="O34" s="406" t="str">
        <f t="shared" si="7"/>
        <v/>
      </c>
      <c r="P34" s="298"/>
      <c r="Q34" s="7" t="str">
        <f t="shared" si="8"/>
        <v/>
      </c>
      <c r="R34" s="7" t="str">
        <f t="shared" si="9"/>
        <v/>
      </c>
      <c r="S34" s="22" t="str">
        <f t="shared" si="10"/>
        <v/>
      </c>
      <c r="T34" s="89" t="str">
        <f t="shared" si="11"/>
        <v/>
      </c>
      <c r="U34" s="7" t="str">
        <f t="shared" si="12"/>
        <v/>
      </c>
      <c r="V34" s="7" t="str">
        <f t="shared" si="13"/>
        <v/>
      </c>
      <c r="W34" s="10" t="str">
        <f t="shared" si="14"/>
        <v/>
      </c>
      <c r="X34" s="10" t="str">
        <f t="shared" si="2"/>
        <v/>
      </c>
      <c r="Y34" s="260" t="str">
        <f t="shared" si="15"/>
        <v/>
      </c>
      <c r="Z34" s="267" t="str">
        <f t="shared" si="3"/>
        <v/>
      </c>
      <c r="AA34" s="7" t="str">
        <f t="shared" si="4"/>
        <v/>
      </c>
      <c r="AB34" s="7" t="str">
        <f t="shared" si="5"/>
        <v/>
      </c>
      <c r="AC34" s="7" t="str">
        <f t="shared" si="6"/>
        <v/>
      </c>
      <c r="AD34" s="10" t="str">
        <f t="shared" si="16"/>
        <v/>
      </c>
      <c r="AE34" s="91" t="str">
        <f t="shared" si="19"/>
        <v/>
      </c>
      <c r="AF34" s="59"/>
      <c r="AG34" s="99" t="str" cm="1">
        <f t="array" ref="AG34">_xlfn.IFS(O34="","",AE34&gt;O34,"KO : Le montant retenu est supérieur au montant présenté. Merci de revoir la ligne de dépense ou plafonner son montant.",AE34=0,"Attention : montant présenté entièrement écarté",AE34=O34,"OK",AE34&lt;O34,"Attention : montant présenté partiellement écarté")</f>
        <v/>
      </c>
      <c r="AH34" s="60" t="str">
        <f t="shared" si="17"/>
        <v/>
      </c>
    </row>
    <row r="35" spans="1:34" s="3" customFormat="1">
      <c r="A35" s="8">
        <v>26</v>
      </c>
      <c r="B35" s="239"/>
      <c r="C35" s="89" t="str">
        <f>IF(B35="","",'0-Présentation typeaction'!$B$16)</f>
        <v/>
      </c>
      <c r="D35" s="251"/>
      <c r="E35" s="251"/>
      <c r="F35" s="243"/>
      <c r="G35" s="168"/>
      <c r="H35" s="6"/>
      <c r="I35" s="6"/>
      <c r="J35" s="406" t="str">
        <f t="shared" si="18"/>
        <v/>
      </c>
      <c r="K35" s="265"/>
      <c r="L35" s="11"/>
      <c r="M35" s="11"/>
      <c r="N35" s="5"/>
      <c r="O35" s="406" t="str">
        <f t="shared" si="7"/>
        <v/>
      </c>
      <c r="P35" s="298"/>
      <c r="Q35" s="7" t="str">
        <f t="shared" si="8"/>
        <v/>
      </c>
      <c r="R35" s="7" t="str">
        <f t="shared" si="9"/>
        <v/>
      </c>
      <c r="S35" s="22" t="str">
        <f t="shared" si="10"/>
        <v/>
      </c>
      <c r="T35" s="89" t="str">
        <f t="shared" si="11"/>
        <v/>
      </c>
      <c r="U35" s="7" t="str">
        <f t="shared" si="12"/>
        <v/>
      </c>
      <c r="V35" s="7" t="str">
        <f t="shared" si="13"/>
        <v/>
      </c>
      <c r="W35" s="10" t="str">
        <f t="shared" si="14"/>
        <v/>
      </c>
      <c r="X35" s="10" t="str">
        <f t="shared" si="2"/>
        <v/>
      </c>
      <c r="Y35" s="260" t="str">
        <f t="shared" si="15"/>
        <v/>
      </c>
      <c r="Z35" s="267" t="str">
        <f t="shared" si="3"/>
        <v/>
      </c>
      <c r="AA35" s="7" t="str">
        <f t="shared" si="4"/>
        <v/>
      </c>
      <c r="AB35" s="7" t="str">
        <f t="shared" si="5"/>
        <v/>
      </c>
      <c r="AC35" s="7" t="str">
        <f t="shared" si="6"/>
        <v/>
      </c>
      <c r="AD35" s="10" t="str">
        <f t="shared" si="16"/>
        <v/>
      </c>
      <c r="AE35" s="91" t="str">
        <f t="shared" si="19"/>
        <v/>
      </c>
      <c r="AF35" s="59"/>
      <c r="AG35" s="99" t="str" cm="1">
        <f t="array" ref="AG35">_xlfn.IFS(O35="","",AE35&gt;O35,"KO : Le montant retenu est supérieur au montant présenté. Merci de revoir la ligne de dépense ou plafonner son montant.",AE35=0,"Attention : montant présenté entièrement écarté",AE35=O35,"OK",AE35&lt;O35,"Attention : montant présenté partiellement écarté")</f>
        <v/>
      </c>
      <c r="AH35" s="60" t="str">
        <f t="shared" si="17"/>
        <v/>
      </c>
    </row>
    <row r="36" spans="1:34" s="3" customFormat="1">
      <c r="A36" s="8">
        <v>27</v>
      </c>
      <c r="B36" s="239"/>
      <c r="C36" s="89" t="str">
        <f>IF(B36="","",'0-Présentation typeaction'!$B$16)</f>
        <v/>
      </c>
      <c r="D36" s="251"/>
      <c r="E36" s="251"/>
      <c r="F36" s="243"/>
      <c r="G36" s="168"/>
      <c r="H36" s="6"/>
      <c r="I36" s="6"/>
      <c r="J36" s="406" t="str">
        <f t="shared" si="18"/>
        <v/>
      </c>
      <c r="K36" s="265"/>
      <c r="L36" s="11"/>
      <c r="M36" s="11"/>
      <c r="N36" s="5"/>
      <c r="O36" s="406" t="str">
        <f t="shared" si="7"/>
        <v/>
      </c>
      <c r="P36" s="298"/>
      <c r="Q36" s="7" t="str">
        <f t="shared" si="8"/>
        <v/>
      </c>
      <c r="R36" s="7" t="str">
        <f t="shared" si="9"/>
        <v/>
      </c>
      <c r="S36" s="22" t="str">
        <f t="shared" si="10"/>
        <v/>
      </c>
      <c r="T36" s="89" t="str">
        <f t="shared" si="11"/>
        <v/>
      </c>
      <c r="U36" s="7" t="str">
        <f t="shared" si="12"/>
        <v/>
      </c>
      <c r="V36" s="7" t="str">
        <f t="shared" si="13"/>
        <v/>
      </c>
      <c r="W36" s="10" t="str">
        <f t="shared" si="14"/>
        <v/>
      </c>
      <c r="X36" s="10" t="str">
        <f t="shared" si="2"/>
        <v/>
      </c>
      <c r="Y36" s="260" t="str">
        <f t="shared" si="15"/>
        <v/>
      </c>
      <c r="Z36" s="267" t="str">
        <f t="shared" si="3"/>
        <v/>
      </c>
      <c r="AA36" s="7" t="str">
        <f t="shared" si="4"/>
        <v/>
      </c>
      <c r="AB36" s="7" t="str">
        <f t="shared" si="5"/>
        <v/>
      </c>
      <c r="AC36" s="7" t="str">
        <f t="shared" si="6"/>
        <v/>
      </c>
      <c r="AD36" s="10" t="str">
        <f t="shared" si="16"/>
        <v/>
      </c>
      <c r="AE36" s="91" t="str">
        <f t="shared" si="19"/>
        <v/>
      </c>
      <c r="AF36" s="59"/>
      <c r="AG36" s="99" t="str" cm="1">
        <f t="array" ref="AG36">_xlfn.IFS(O36="","",AE36&gt;O36,"KO : Le montant retenu est supérieur au montant présenté. Merci de revoir la ligne de dépense ou plafonner son montant.",AE36=0,"Attention : montant présenté entièrement écarté",AE36=O36,"OK",AE36&lt;O36,"Attention : montant présenté partiellement écarté")</f>
        <v/>
      </c>
      <c r="AH36" s="60" t="str">
        <f t="shared" si="17"/>
        <v/>
      </c>
    </row>
    <row r="37" spans="1:34" s="3" customFormat="1">
      <c r="A37" s="8">
        <v>28</v>
      </c>
      <c r="B37" s="239"/>
      <c r="C37" s="89" t="str">
        <f>IF(B37="","",'0-Présentation typeaction'!$B$16)</f>
        <v/>
      </c>
      <c r="D37" s="251"/>
      <c r="E37" s="251"/>
      <c r="F37" s="243"/>
      <c r="G37" s="168"/>
      <c r="H37" s="6"/>
      <c r="I37" s="6"/>
      <c r="J37" s="406" t="str">
        <f t="shared" si="18"/>
        <v/>
      </c>
      <c r="K37" s="265"/>
      <c r="L37" s="11"/>
      <c r="M37" s="11"/>
      <c r="N37" s="5"/>
      <c r="O37" s="406" t="str">
        <f t="shared" si="7"/>
        <v/>
      </c>
      <c r="P37" s="298"/>
      <c r="Q37" s="7" t="str">
        <f t="shared" si="8"/>
        <v/>
      </c>
      <c r="R37" s="7" t="str">
        <f t="shared" si="9"/>
        <v/>
      </c>
      <c r="S37" s="22" t="str">
        <f t="shared" si="10"/>
        <v/>
      </c>
      <c r="T37" s="89" t="str">
        <f t="shared" si="11"/>
        <v/>
      </c>
      <c r="U37" s="7" t="str">
        <f t="shared" si="12"/>
        <v/>
      </c>
      <c r="V37" s="7" t="str">
        <f t="shared" si="13"/>
        <v/>
      </c>
      <c r="W37" s="10" t="str">
        <f t="shared" si="14"/>
        <v/>
      </c>
      <c r="X37" s="10" t="str">
        <f t="shared" si="2"/>
        <v/>
      </c>
      <c r="Y37" s="260" t="str">
        <f t="shared" si="15"/>
        <v/>
      </c>
      <c r="Z37" s="267" t="str">
        <f t="shared" si="3"/>
        <v/>
      </c>
      <c r="AA37" s="7" t="str">
        <f t="shared" si="4"/>
        <v/>
      </c>
      <c r="AB37" s="7" t="str">
        <f t="shared" si="5"/>
        <v/>
      </c>
      <c r="AC37" s="7" t="str">
        <f t="shared" si="6"/>
        <v/>
      </c>
      <c r="AD37" s="10" t="str">
        <f t="shared" si="16"/>
        <v/>
      </c>
      <c r="AE37" s="91" t="str">
        <f t="shared" si="19"/>
        <v/>
      </c>
      <c r="AF37" s="59"/>
      <c r="AG37" s="99" t="str" cm="1">
        <f t="array" ref="AG37">_xlfn.IFS(O37="","",AE37&gt;O37,"KO : Le montant retenu est supérieur au montant présenté. Merci de revoir la ligne de dépense ou plafonner son montant.",AE37=0,"Attention : montant présenté entièrement écarté",AE37=O37,"OK",AE37&lt;O37,"Attention : montant présenté partiellement écarté")</f>
        <v/>
      </c>
      <c r="AH37" s="60" t="str">
        <f t="shared" si="17"/>
        <v/>
      </c>
    </row>
    <row r="38" spans="1:34" s="3" customFormat="1">
      <c r="A38" s="8">
        <v>29</v>
      </c>
      <c r="B38" s="239"/>
      <c r="C38" s="89" t="str">
        <f>IF(B38="","",'0-Présentation typeaction'!$B$16)</f>
        <v/>
      </c>
      <c r="D38" s="251"/>
      <c r="E38" s="251"/>
      <c r="F38" s="243"/>
      <c r="G38" s="168"/>
      <c r="H38" s="6"/>
      <c r="I38" s="6"/>
      <c r="J38" s="406" t="str">
        <f t="shared" si="18"/>
        <v/>
      </c>
      <c r="K38" s="265"/>
      <c r="L38" s="11"/>
      <c r="M38" s="11"/>
      <c r="N38" s="5"/>
      <c r="O38" s="406" t="str">
        <f t="shared" si="7"/>
        <v/>
      </c>
      <c r="P38" s="298"/>
      <c r="Q38" s="7" t="str">
        <f t="shared" si="8"/>
        <v/>
      </c>
      <c r="R38" s="7" t="str">
        <f t="shared" si="9"/>
        <v/>
      </c>
      <c r="S38" s="22" t="str">
        <f t="shared" si="10"/>
        <v/>
      </c>
      <c r="T38" s="89" t="str">
        <f t="shared" si="11"/>
        <v/>
      </c>
      <c r="U38" s="7" t="str">
        <f t="shared" si="12"/>
        <v/>
      </c>
      <c r="V38" s="7" t="str">
        <f t="shared" si="13"/>
        <v/>
      </c>
      <c r="W38" s="10" t="str">
        <f t="shared" si="14"/>
        <v/>
      </c>
      <c r="X38" s="10" t="str">
        <f t="shared" si="2"/>
        <v/>
      </c>
      <c r="Y38" s="260" t="str">
        <f t="shared" si="15"/>
        <v/>
      </c>
      <c r="Z38" s="267" t="str">
        <f t="shared" si="3"/>
        <v/>
      </c>
      <c r="AA38" s="7" t="str">
        <f t="shared" si="4"/>
        <v/>
      </c>
      <c r="AB38" s="7" t="str">
        <f t="shared" si="5"/>
        <v/>
      </c>
      <c r="AC38" s="7" t="str">
        <f t="shared" si="6"/>
        <v/>
      </c>
      <c r="AD38" s="10" t="str">
        <f t="shared" si="16"/>
        <v/>
      </c>
      <c r="AE38" s="91" t="str">
        <f t="shared" si="19"/>
        <v/>
      </c>
      <c r="AF38" s="59"/>
      <c r="AG38" s="99" t="str" cm="1">
        <f t="array" ref="AG38">_xlfn.IFS(O38="","",AE38&gt;O38,"KO : Le montant retenu est supérieur au montant présenté. Merci de revoir la ligne de dépense ou plafonner son montant.",AE38=0,"Attention : montant présenté entièrement écarté",AE38=O38,"OK",AE38&lt;O38,"Attention : montant présenté partiellement écarté")</f>
        <v/>
      </c>
      <c r="AH38" s="60" t="str">
        <f t="shared" si="17"/>
        <v/>
      </c>
    </row>
    <row r="39" spans="1:34" s="3" customFormat="1">
      <c r="A39" s="8">
        <v>30</v>
      </c>
      <c r="B39" s="239"/>
      <c r="C39" s="89" t="str">
        <f>IF(B39="","",'0-Présentation typeaction'!$B$16)</f>
        <v/>
      </c>
      <c r="D39" s="251"/>
      <c r="E39" s="251"/>
      <c r="F39" s="243"/>
      <c r="G39" s="168"/>
      <c r="H39" s="6"/>
      <c r="I39" s="6"/>
      <c r="J39" s="406" t="str">
        <f t="shared" si="18"/>
        <v/>
      </c>
      <c r="K39" s="265"/>
      <c r="L39" s="11"/>
      <c r="M39" s="11"/>
      <c r="N39" s="5"/>
      <c r="O39" s="406" t="str">
        <f t="shared" si="7"/>
        <v/>
      </c>
      <c r="P39" s="298"/>
      <c r="Q39" s="7" t="str">
        <f t="shared" si="8"/>
        <v/>
      </c>
      <c r="R39" s="7" t="str">
        <f t="shared" si="9"/>
        <v/>
      </c>
      <c r="S39" s="22" t="str">
        <f t="shared" si="10"/>
        <v/>
      </c>
      <c r="T39" s="89" t="str">
        <f t="shared" si="11"/>
        <v/>
      </c>
      <c r="U39" s="7" t="str">
        <f t="shared" si="12"/>
        <v/>
      </c>
      <c r="V39" s="7" t="str">
        <f t="shared" si="13"/>
        <v/>
      </c>
      <c r="W39" s="10" t="str">
        <f t="shared" si="14"/>
        <v/>
      </c>
      <c r="X39" s="10" t="str">
        <f t="shared" si="2"/>
        <v/>
      </c>
      <c r="Y39" s="260" t="str">
        <f t="shared" si="15"/>
        <v/>
      </c>
      <c r="Z39" s="267" t="str">
        <f t="shared" si="3"/>
        <v/>
      </c>
      <c r="AA39" s="7" t="str">
        <f t="shared" si="4"/>
        <v/>
      </c>
      <c r="AB39" s="7" t="str">
        <f t="shared" si="5"/>
        <v/>
      </c>
      <c r="AC39" s="7" t="str">
        <f t="shared" si="6"/>
        <v/>
      </c>
      <c r="AD39" s="10" t="str">
        <f t="shared" si="16"/>
        <v/>
      </c>
      <c r="AE39" s="91" t="str">
        <f t="shared" si="19"/>
        <v/>
      </c>
      <c r="AF39" s="59"/>
      <c r="AG39" s="99" t="str" cm="1">
        <f t="array" ref="AG39">_xlfn.IFS(O39="","",AE39&gt;O39,"KO : Le montant retenu est supérieur au montant présenté. Merci de revoir la ligne de dépense ou plafonner son montant.",AE39=0,"Attention : montant présenté entièrement écarté",AE39=O39,"OK",AE39&lt;O39,"Attention : montant présenté partiellement écarté")</f>
        <v/>
      </c>
      <c r="AH39" s="60" t="str">
        <f t="shared" si="17"/>
        <v/>
      </c>
    </row>
    <row r="40" spans="1:34" s="3" customFormat="1">
      <c r="A40" s="8">
        <v>31</v>
      </c>
      <c r="B40" s="239"/>
      <c r="C40" s="89" t="str">
        <f>IF(B40="","",'0-Présentation typeaction'!$B$16)</f>
        <v/>
      </c>
      <c r="D40" s="251"/>
      <c r="E40" s="251"/>
      <c r="F40" s="243"/>
      <c r="G40" s="168"/>
      <c r="H40" s="6"/>
      <c r="I40" s="6"/>
      <c r="J40" s="406" t="str">
        <f t="shared" si="18"/>
        <v/>
      </c>
      <c r="K40" s="265"/>
      <c r="L40" s="11"/>
      <c r="M40" s="11"/>
      <c r="N40" s="5"/>
      <c r="O40" s="406" t="str">
        <f t="shared" si="7"/>
        <v/>
      </c>
      <c r="P40" s="298"/>
      <c r="Q40" s="7" t="str">
        <f t="shared" si="8"/>
        <v/>
      </c>
      <c r="R40" s="7" t="str">
        <f t="shared" si="9"/>
        <v/>
      </c>
      <c r="S40" s="22" t="str">
        <f t="shared" si="10"/>
        <v/>
      </c>
      <c r="T40" s="89" t="str">
        <f t="shared" si="11"/>
        <v/>
      </c>
      <c r="U40" s="7" t="str">
        <f t="shared" si="12"/>
        <v/>
      </c>
      <c r="V40" s="7" t="str">
        <f t="shared" si="13"/>
        <v/>
      </c>
      <c r="W40" s="10" t="str">
        <f t="shared" si="14"/>
        <v/>
      </c>
      <c r="X40" s="10" t="str">
        <f t="shared" si="2"/>
        <v/>
      </c>
      <c r="Y40" s="260" t="str">
        <f t="shared" si="15"/>
        <v/>
      </c>
      <c r="Z40" s="267" t="str">
        <f t="shared" si="3"/>
        <v/>
      </c>
      <c r="AA40" s="7" t="str">
        <f t="shared" si="4"/>
        <v/>
      </c>
      <c r="AB40" s="7" t="str">
        <f t="shared" si="5"/>
        <v/>
      </c>
      <c r="AC40" s="7" t="str">
        <f t="shared" si="6"/>
        <v/>
      </c>
      <c r="AD40" s="10" t="str">
        <f t="shared" si="16"/>
        <v/>
      </c>
      <c r="AE40" s="91" t="str">
        <f t="shared" si="19"/>
        <v/>
      </c>
      <c r="AF40" s="59"/>
      <c r="AG40" s="99" t="str" cm="1">
        <f t="array" ref="AG40">_xlfn.IFS(O40="","",AE40&gt;O40,"KO : Le montant retenu est supérieur au montant présenté. Merci de revoir la ligne de dépense ou plafonner son montant.",AE40=0,"Attention : montant présenté entièrement écarté",AE40=O40,"OK",AE40&lt;O40,"Attention : montant présenté partiellement écarté")</f>
        <v/>
      </c>
      <c r="AH40" s="60" t="str">
        <f t="shared" si="17"/>
        <v/>
      </c>
    </row>
    <row r="41" spans="1:34" s="3" customFormat="1">
      <c r="A41" s="8">
        <v>32</v>
      </c>
      <c r="B41" s="239"/>
      <c r="C41" s="89" t="str">
        <f>IF(B41="","",'0-Présentation typeaction'!$B$16)</f>
        <v/>
      </c>
      <c r="D41" s="251"/>
      <c r="E41" s="251"/>
      <c r="F41" s="243"/>
      <c r="G41" s="168"/>
      <c r="H41" s="6"/>
      <c r="I41" s="6"/>
      <c r="J41" s="406" t="str">
        <f t="shared" si="18"/>
        <v/>
      </c>
      <c r="K41" s="265"/>
      <c r="L41" s="11"/>
      <c r="M41" s="11"/>
      <c r="N41" s="5"/>
      <c r="O41" s="406" t="str">
        <f t="shared" si="7"/>
        <v/>
      </c>
      <c r="P41" s="298"/>
      <c r="Q41" s="7" t="str">
        <f t="shared" si="8"/>
        <v/>
      </c>
      <c r="R41" s="7" t="str">
        <f t="shared" si="9"/>
        <v/>
      </c>
      <c r="S41" s="22" t="str">
        <f t="shared" si="10"/>
        <v/>
      </c>
      <c r="T41" s="89" t="str">
        <f t="shared" si="11"/>
        <v/>
      </c>
      <c r="U41" s="7" t="str">
        <f t="shared" si="12"/>
        <v/>
      </c>
      <c r="V41" s="7" t="str">
        <f t="shared" si="13"/>
        <v/>
      </c>
      <c r="W41" s="10" t="str">
        <f t="shared" si="14"/>
        <v/>
      </c>
      <c r="X41" s="10" t="str">
        <f t="shared" si="2"/>
        <v/>
      </c>
      <c r="Y41" s="260" t="str">
        <f t="shared" si="15"/>
        <v/>
      </c>
      <c r="Z41" s="267" t="str">
        <f t="shared" si="3"/>
        <v/>
      </c>
      <c r="AA41" s="7" t="str">
        <f t="shared" si="4"/>
        <v/>
      </c>
      <c r="AB41" s="7" t="str">
        <f t="shared" si="5"/>
        <v/>
      </c>
      <c r="AC41" s="7" t="str">
        <f t="shared" si="6"/>
        <v/>
      </c>
      <c r="AD41" s="10" t="str">
        <f t="shared" si="16"/>
        <v/>
      </c>
      <c r="AE41" s="91" t="str">
        <f t="shared" si="19"/>
        <v/>
      </c>
      <c r="AF41" s="59"/>
      <c r="AG41" s="99" t="str" cm="1">
        <f t="array" ref="AG41">_xlfn.IFS(O41="","",AE41&gt;O41,"KO : Le montant retenu est supérieur au montant présenté. Merci de revoir la ligne de dépense ou plafonner son montant.",AE41=0,"Attention : montant présenté entièrement écarté",AE41=O41,"OK",AE41&lt;O41,"Attention : montant présenté partiellement écarté")</f>
        <v/>
      </c>
      <c r="AH41" s="60" t="str">
        <f t="shared" si="17"/>
        <v/>
      </c>
    </row>
    <row r="42" spans="1:34" s="3" customFormat="1">
      <c r="A42" s="8">
        <v>33</v>
      </c>
      <c r="B42" s="239"/>
      <c r="C42" s="89" t="str">
        <f>IF(B42="","",'0-Présentation typeaction'!$B$16)</f>
        <v/>
      </c>
      <c r="D42" s="251"/>
      <c r="E42" s="251"/>
      <c r="F42" s="243"/>
      <c r="G42" s="168"/>
      <c r="H42" s="6"/>
      <c r="I42" s="6"/>
      <c r="J42" s="406" t="str">
        <f t="shared" si="18"/>
        <v/>
      </c>
      <c r="K42" s="265"/>
      <c r="L42" s="11"/>
      <c r="M42" s="11"/>
      <c r="N42" s="5"/>
      <c r="O42" s="406" t="str">
        <f t="shared" si="7"/>
        <v/>
      </c>
      <c r="P42" s="298"/>
      <c r="Q42" s="7" t="str">
        <f t="shared" si="8"/>
        <v/>
      </c>
      <c r="R42" s="7" t="str">
        <f t="shared" si="9"/>
        <v/>
      </c>
      <c r="S42" s="22" t="str">
        <f t="shared" si="10"/>
        <v/>
      </c>
      <c r="T42" s="89" t="str">
        <f t="shared" si="11"/>
        <v/>
      </c>
      <c r="U42" s="7" t="str">
        <f t="shared" si="12"/>
        <v/>
      </c>
      <c r="V42" s="7" t="str">
        <f t="shared" si="13"/>
        <v/>
      </c>
      <c r="W42" s="10" t="str">
        <f t="shared" ref="W42:W73" si="20">IF(H42="","",H42)</f>
        <v/>
      </c>
      <c r="X42" s="10" t="str">
        <f t="shared" ref="X42:X73" si="21">IF(I42="","",I42)</f>
        <v/>
      </c>
      <c r="Y42" s="260" t="str">
        <f t="shared" si="15"/>
        <v/>
      </c>
      <c r="Z42" s="267" t="str">
        <f t="shared" ref="Z42:Z73" si="22">IF(K42="","",K42)</f>
        <v/>
      </c>
      <c r="AA42" s="7" t="str">
        <f t="shared" ref="AA42:AA73" si="23">IF(L42="","",L42)</f>
        <v/>
      </c>
      <c r="AB42" s="7" t="str">
        <f t="shared" ref="AB42:AB73" si="24">IF(M42="","",M42)</f>
        <v/>
      </c>
      <c r="AC42" s="7" t="str">
        <f t="shared" ref="AC42:AC73" si="25">IF(N42="","",N42)</f>
        <v/>
      </c>
      <c r="AD42" s="10" t="str">
        <f t="shared" ref="AD42:AD73" si="26">IF(O42="","",O42)</f>
        <v/>
      </c>
      <c r="AE42" s="91" t="str">
        <f t="shared" si="19"/>
        <v/>
      </c>
      <c r="AF42" s="59"/>
      <c r="AG42" s="99" t="str" cm="1">
        <f t="array" ref="AG42">_xlfn.IFS(O42="","",AE42&gt;O42,"KO : Le montant retenu est supérieur au montant présenté. Merci de revoir la ligne de dépense ou plafonner son montant.",AE42=0,"Attention : montant présenté entièrement écarté",AE42=O42,"OK",AE42&lt;O42,"Attention : montant présenté partiellement écarté")</f>
        <v/>
      </c>
      <c r="AH42" s="60" t="str">
        <f t="shared" ref="AH42:AH73" si="27">IF(OR(O42="",AE42=""),"",(IFERROR(VALUE(TRIM(SUBSTITUTE(O42,CHAR(160),""))),0))-(IFERROR(VALUE(TRIM(SUBSTITUTE(AE42,CHAR(160),""))),0)))</f>
        <v/>
      </c>
    </row>
    <row r="43" spans="1:34" s="3" customFormat="1">
      <c r="A43" s="8">
        <v>34</v>
      </c>
      <c r="B43" s="239"/>
      <c r="C43" s="89" t="str">
        <f>IF(B43="","",'0-Présentation typeaction'!$B$16)</f>
        <v/>
      </c>
      <c r="D43" s="251"/>
      <c r="E43" s="251"/>
      <c r="F43" s="243"/>
      <c r="G43" s="168"/>
      <c r="H43" s="6"/>
      <c r="I43" s="6"/>
      <c r="J43" s="406" t="str">
        <f t="shared" si="18"/>
        <v/>
      </c>
      <c r="K43" s="265"/>
      <c r="L43" s="11"/>
      <c r="M43" s="11"/>
      <c r="N43" s="5"/>
      <c r="O43" s="406" t="str">
        <f t="shared" si="7"/>
        <v/>
      </c>
      <c r="P43" s="298"/>
      <c r="Q43" s="7" t="str">
        <f t="shared" si="8"/>
        <v/>
      </c>
      <c r="R43" s="7" t="str">
        <f t="shared" si="9"/>
        <v/>
      </c>
      <c r="S43" s="22" t="str">
        <f t="shared" ref="S43:S74" si="28">IF(D43="","",D43)</f>
        <v/>
      </c>
      <c r="T43" s="89" t="str">
        <f t="shared" si="11"/>
        <v/>
      </c>
      <c r="U43" s="7" t="str">
        <f t="shared" ref="U43:U74" si="29">IF(F43="","",F43)</f>
        <v/>
      </c>
      <c r="V43" s="7" t="str">
        <f t="shared" ref="V43:V74" si="30">IF(G43="","",G43)</f>
        <v/>
      </c>
      <c r="W43" s="10" t="str">
        <f t="shared" si="20"/>
        <v/>
      </c>
      <c r="X43" s="10" t="str">
        <f t="shared" si="21"/>
        <v/>
      </c>
      <c r="Y43" s="260" t="str">
        <f t="shared" si="15"/>
        <v/>
      </c>
      <c r="Z43" s="267" t="str">
        <f t="shared" si="22"/>
        <v/>
      </c>
      <c r="AA43" s="7" t="str">
        <f t="shared" si="23"/>
        <v/>
      </c>
      <c r="AB43" s="7" t="str">
        <f t="shared" si="24"/>
        <v/>
      </c>
      <c r="AC43" s="7" t="str">
        <f t="shared" si="25"/>
        <v/>
      </c>
      <c r="AD43" s="10" t="str">
        <f t="shared" si="26"/>
        <v/>
      </c>
      <c r="AE43" s="91" t="str">
        <f t="shared" si="19"/>
        <v/>
      </c>
      <c r="AF43" s="59"/>
      <c r="AG43" s="99" t="str" cm="1">
        <f t="array" ref="AG43">_xlfn.IFS(O43="","",AE43&gt;O43,"KO : Le montant retenu est supérieur au montant présenté. Merci de revoir la ligne de dépense ou plafonner son montant.",AE43=0,"Attention : montant présenté entièrement écarté",AE43=O43,"OK",AE43&lt;O43,"Attention : montant présenté partiellement écarté")</f>
        <v/>
      </c>
      <c r="AH43" s="60" t="str">
        <f t="shared" si="27"/>
        <v/>
      </c>
    </row>
    <row r="44" spans="1:34" s="3" customFormat="1">
      <c r="A44" s="8">
        <v>35</v>
      </c>
      <c r="B44" s="239"/>
      <c r="C44" s="89" t="str">
        <f>IF(B44="","",'0-Présentation typeaction'!$B$16)</f>
        <v/>
      </c>
      <c r="D44" s="251"/>
      <c r="E44" s="251"/>
      <c r="F44" s="243"/>
      <c r="G44" s="168"/>
      <c r="H44" s="6"/>
      <c r="I44" s="6"/>
      <c r="J44" s="406" t="str">
        <f t="shared" si="18"/>
        <v/>
      </c>
      <c r="K44" s="265"/>
      <c r="L44" s="11"/>
      <c r="M44" s="11"/>
      <c r="N44" s="5"/>
      <c r="O44" s="406" t="str">
        <f t="shared" si="7"/>
        <v/>
      </c>
      <c r="P44" s="298"/>
      <c r="Q44" s="7" t="str">
        <f t="shared" si="8"/>
        <v/>
      </c>
      <c r="R44" s="7" t="str">
        <f t="shared" si="9"/>
        <v/>
      </c>
      <c r="S44" s="22" t="str">
        <f t="shared" si="28"/>
        <v/>
      </c>
      <c r="T44" s="89" t="str">
        <f t="shared" si="11"/>
        <v/>
      </c>
      <c r="U44" s="7" t="str">
        <f t="shared" si="29"/>
        <v/>
      </c>
      <c r="V44" s="7" t="str">
        <f t="shared" si="30"/>
        <v/>
      </c>
      <c r="W44" s="10" t="str">
        <f t="shared" si="20"/>
        <v/>
      </c>
      <c r="X44" s="10" t="str">
        <f t="shared" si="21"/>
        <v/>
      </c>
      <c r="Y44" s="260" t="str">
        <f t="shared" si="15"/>
        <v/>
      </c>
      <c r="Z44" s="267" t="str">
        <f t="shared" si="22"/>
        <v/>
      </c>
      <c r="AA44" s="7" t="str">
        <f t="shared" si="23"/>
        <v/>
      </c>
      <c r="AB44" s="7" t="str">
        <f t="shared" si="24"/>
        <v/>
      </c>
      <c r="AC44" s="7" t="str">
        <f t="shared" si="25"/>
        <v/>
      </c>
      <c r="AD44" s="10" t="str">
        <f t="shared" si="26"/>
        <v/>
      </c>
      <c r="AE44" s="91" t="str">
        <f t="shared" si="19"/>
        <v/>
      </c>
      <c r="AF44" s="59"/>
      <c r="AG44" s="99" t="str" cm="1">
        <f t="array" ref="AG44">_xlfn.IFS(O44="","",AE44&gt;O44,"KO : Le montant retenu est supérieur au montant présenté. Merci de revoir la ligne de dépense ou plafonner son montant.",AE44=0,"Attention : montant présenté entièrement écarté",AE44=O44,"OK",AE44&lt;O44,"Attention : montant présenté partiellement écarté")</f>
        <v/>
      </c>
      <c r="AH44" s="60" t="str">
        <f t="shared" si="27"/>
        <v/>
      </c>
    </row>
    <row r="45" spans="1:34" s="3" customFormat="1">
      <c r="A45" s="8">
        <v>36</v>
      </c>
      <c r="B45" s="239"/>
      <c r="C45" s="89" t="str">
        <f>IF(B45="","",'0-Présentation typeaction'!$B$16)</f>
        <v/>
      </c>
      <c r="D45" s="251"/>
      <c r="E45" s="251"/>
      <c r="F45" s="243"/>
      <c r="G45" s="168"/>
      <c r="H45" s="6"/>
      <c r="I45" s="6"/>
      <c r="J45" s="406" t="str">
        <f t="shared" si="18"/>
        <v/>
      </c>
      <c r="K45" s="265"/>
      <c r="L45" s="11"/>
      <c r="M45" s="11"/>
      <c r="N45" s="5"/>
      <c r="O45" s="406" t="str">
        <f t="shared" si="7"/>
        <v/>
      </c>
      <c r="P45" s="298"/>
      <c r="Q45" s="7" t="str">
        <f t="shared" si="8"/>
        <v/>
      </c>
      <c r="R45" s="7" t="str">
        <f t="shared" si="9"/>
        <v/>
      </c>
      <c r="S45" s="22" t="str">
        <f t="shared" si="28"/>
        <v/>
      </c>
      <c r="T45" s="89" t="str">
        <f t="shared" si="11"/>
        <v/>
      </c>
      <c r="U45" s="7" t="str">
        <f t="shared" si="29"/>
        <v/>
      </c>
      <c r="V45" s="7" t="str">
        <f t="shared" si="30"/>
        <v/>
      </c>
      <c r="W45" s="10" t="str">
        <f t="shared" si="20"/>
        <v/>
      </c>
      <c r="X45" s="10" t="str">
        <f t="shared" si="21"/>
        <v/>
      </c>
      <c r="Y45" s="260" t="str">
        <f t="shared" si="15"/>
        <v/>
      </c>
      <c r="Z45" s="267" t="str">
        <f t="shared" si="22"/>
        <v/>
      </c>
      <c r="AA45" s="7" t="str">
        <f t="shared" si="23"/>
        <v/>
      </c>
      <c r="AB45" s="7" t="str">
        <f t="shared" si="24"/>
        <v/>
      </c>
      <c r="AC45" s="7" t="str">
        <f t="shared" si="25"/>
        <v/>
      </c>
      <c r="AD45" s="10" t="str">
        <f t="shared" si="26"/>
        <v/>
      </c>
      <c r="AE45" s="91" t="str">
        <f t="shared" si="19"/>
        <v/>
      </c>
      <c r="AF45" s="59"/>
      <c r="AG45" s="99" t="str" cm="1">
        <f t="array" ref="AG45">_xlfn.IFS(O45="","",AE45&gt;O45,"KO : Le montant retenu est supérieur au montant présenté. Merci de revoir la ligne de dépense ou plafonner son montant.",AE45=0,"Attention : montant présenté entièrement écarté",AE45=O45,"OK",AE45&lt;O45,"Attention : montant présenté partiellement écarté")</f>
        <v/>
      </c>
      <c r="AH45" s="60" t="str">
        <f t="shared" si="27"/>
        <v/>
      </c>
    </row>
    <row r="46" spans="1:34" s="3" customFormat="1">
      <c r="A46" s="8">
        <v>37</v>
      </c>
      <c r="B46" s="239"/>
      <c r="C46" s="89" t="str">
        <f>IF(B46="","",'0-Présentation typeaction'!$B$16)</f>
        <v/>
      </c>
      <c r="D46" s="251"/>
      <c r="E46" s="251"/>
      <c r="F46" s="243"/>
      <c r="G46" s="168"/>
      <c r="H46" s="6"/>
      <c r="I46" s="6"/>
      <c r="J46" s="406" t="str">
        <f t="shared" si="18"/>
        <v/>
      </c>
      <c r="K46" s="265"/>
      <c r="L46" s="11"/>
      <c r="M46" s="11"/>
      <c r="N46" s="5"/>
      <c r="O46" s="406" t="str">
        <f t="shared" si="7"/>
        <v/>
      </c>
      <c r="P46" s="298"/>
      <c r="Q46" s="7" t="str">
        <f t="shared" si="8"/>
        <v/>
      </c>
      <c r="R46" s="7" t="str">
        <f t="shared" si="9"/>
        <v/>
      </c>
      <c r="S46" s="22" t="str">
        <f t="shared" si="28"/>
        <v/>
      </c>
      <c r="T46" s="89" t="str">
        <f t="shared" si="11"/>
        <v/>
      </c>
      <c r="U46" s="7" t="str">
        <f t="shared" si="29"/>
        <v/>
      </c>
      <c r="V46" s="7" t="str">
        <f t="shared" si="30"/>
        <v/>
      </c>
      <c r="W46" s="10" t="str">
        <f t="shared" si="20"/>
        <v/>
      </c>
      <c r="X46" s="10" t="str">
        <f t="shared" si="21"/>
        <v/>
      </c>
      <c r="Y46" s="260" t="str">
        <f t="shared" si="15"/>
        <v/>
      </c>
      <c r="Z46" s="267" t="str">
        <f t="shared" si="22"/>
        <v/>
      </c>
      <c r="AA46" s="7" t="str">
        <f t="shared" si="23"/>
        <v/>
      </c>
      <c r="AB46" s="7" t="str">
        <f t="shared" si="24"/>
        <v/>
      </c>
      <c r="AC46" s="7" t="str">
        <f t="shared" si="25"/>
        <v/>
      </c>
      <c r="AD46" s="10" t="str">
        <f t="shared" si="26"/>
        <v/>
      </c>
      <c r="AE46" s="91" t="str">
        <f t="shared" si="19"/>
        <v/>
      </c>
      <c r="AF46" s="59"/>
      <c r="AG46" s="99" t="str" cm="1">
        <f t="array" ref="AG46">_xlfn.IFS(O46="","",AE46&gt;O46,"KO : Le montant retenu est supérieur au montant présenté. Merci de revoir la ligne de dépense ou plafonner son montant.",AE46=0,"Attention : montant présenté entièrement écarté",AE46=O46,"OK",AE46&lt;O46,"Attention : montant présenté partiellement écarté")</f>
        <v/>
      </c>
      <c r="AH46" s="60" t="str">
        <f t="shared" si="27"/>
        <v/>
      </c>
    </row>
    <row r="47" spans="1:34" s="3" customFormat="1">
      <c r="A47" s="8">
        <v>38</v>
      </c>
      <c r="B47" s="239"/>
      <c r="C47" s="89" t="str">
        <f>IF(B47="","",'0-Présentation typeaction'!$B$16)</f>
        <v/>
      </c>
      <c r="D47" s="251"/>
      <c r="E47" s="251"/>
      <c r="F47" s="243"/>
      <c r="G47" s="168"/>
      <c r="H47" s="6"/>
      <c r="I47" s="6"/>
      <c r="J47" s="406" t="str">
        <f t="shared" si="18"/>
        <v/>
      </c>
      <c r="K47" s="265"/>
      <c r="L47" s="11"/>
      <c r="M47" s="11"/>
      <c r="N47" s="5"/>
      <c r="O47" s="406" t="str">
        <f t="shared" si="7"/>
        <v/>
      </c>
      <c r="P47" s="298"/>
      <c r="Q47" s="7" t="str">
        <f t="shared" si="8"/>
        <v/>
      </c>
      <c r="R47" s="7" t="str">
        <f t="shared" si="9"/>
        <v/>
      </c>
      <c r="S47" s="22" t="str">
        <f t="shared" si="28"/>
        <v/>
      </c>
      <c r="T47" s="89" t="str">
        <f t="shared" si="11"/>
        <v/>
      </c>
      <c r="U47" s="7" t="str">
        <f t="shared" si="29"/>
        <v/>
      </c>
      <c r="V47" s="7" t="str">
        <f t="shared" si="30"/>
        <v/>
      </c>
      <c r="W47" s="10" t="str">
        <f t="shared" si="20"/>
        <v/>
      </c>
      <c r="X47" s="10" t="str">
        <f t="shared" si="21"/>
        <v/>
      </c>
      <c r="Y47" s="260" t="str">
        <f t="shared" si="15"/>
        <v/>
      </c>
      <c r="Z47" s="267" t="str">
        <f t="shared" si="22"/>
        <v/>
      </c>
      <c r="AA47" s="7" t="str">
        <f t="shared" si="23"/>
        <v/>
      </c>
      <c r="AB47" s="7" t="str">
        <f t="shared" si="24"/>
        <v/>
      </c>
      <c r="AC47" s="7" t="str">
        <f t="shared" si="25"/>
        <v/>
      </c>
      <c r="AD47" s="10" t="str">
        <f t="shared" si="26"/>
        <v/>
      </c>
      <c r="AE47" s="91" t="str">
        <f t="shared" si="19"/>
        <v/>
      </c>
      <c r="AF47" s="59"/>
      <c r="AG47" s="99" t="str" cm="1">
        <f t="array" ref="AG47">_xlfn.IFS(O47="","",AE47&gt;O47,"KO : Le montant retenu est supérieur au montant présenté. Merci de revoir la ligne de dépense ou plafonner son montant.",AE47=0,"Attention : montant présenté entièrement écarté",AE47=O47,"OK",AE47&lt;O47,"Attention : montant présenté partiellement écarté")</f>
        <v/>
      </c>
      <c r="AH47" s="60" t="str">
        <f t="shared" si="27"/>
        <v/>
      </c>
    </row>
    <row r="48" spans="1:34" s="3" customFormat="1">
      <c r="A48" s="8">
        <v>39</v>
      </c>
      <c r="B48" s="239"/>
      <c r="C48" s="89" t="str">
        <f>IF(B48="","",'0-Présentation typeaction'!$B$16)</f>
        <v/>
      </c>
      <c r="D48" s="251"/>
      <c r="E48" s="251"/>
      <c r="F48" s="243"/>
      <c r="G48" s="168"/>
      <c r="H48" s="6"/>
      <c r="I48" s="6"/>
      <c r="J48" s="406" t="str">
        <f t="shared" si="18"/>
        <v/>
      </c>
      <c r="K48" s="265"/>
      <c r="L48" s="11"/>
      <c r="M48" s="11"/>
      <c r="N48" s="5"/>
      <c r="O48" s="406" t="str">
        <f t="shared" si="7"/>
        <v/>
      </c>
      <c r="P48" s="298"/>
      <c r="Q48" s="7" t="str">
        <f t="shared" si="8"/>
        <v/>
      </c>
      <c r="R48" s="7" t="str">
        <f t="shared" si="9"/>
        <v/>
      </c>
      <c r="S48" s="22" t="str">
        <f t="shared" si="28"/>
        <v/>
      </c>
      <c r="T48" s="89" t="str">
        <f t="shared" si="11"/>
        <v/>
      </c>
      <c r="U48" s="7" t="str">
        <f t="shared" si="29"/>
        <v/>
      </c>
      <c r="V48" s="7" t="str">
        <f t="shared" si="30"/>
        <v/>
      </c>
      <c r="W48" s="10" t="str">
        <f t="shared" si="20"/>
        <v/>
      </c>
      <c r="X48" s="10" t="str">
        <f t="shared" si="21"/>
        <v/>
      </c>
      <c r="Y48" s="260" t="str">
        <f t="shared" si="15"/>
        <v/>
      </c>
      <c r="Z48" s="267" t="str">
        <f t="shared" si="22"/>
        <v/>
      </c>
      <c r="AA48" s="7" t="str">
        <f t="shared" si="23"/>
        <v/>
      </c>
      <c r="AB48" s="7" t="str">
        <f t="shared" si="24"/>
        <v/>
      </c>
      <c r="AC48" s="7" t="str">
        <f t="shared" si="25"/>
        <v/>
      </c>
      <c r="AD48" s="10" t="str">
        <f t="shared" si="26"/>
        <v/>
      </c>
      <c r="AE48" s="91" t="str">
        <f t="shared" si="19"/>
        <v/>
      </c>
      <c r="AF48" s="59"/>
      <c r="AG48" s="99" t="str" cm="1">
        <f t="array" ref="AG48">_xlfn.IFS(O48="","",AE48&gt;O48,"KO : Le montant retenu est supérieur au montant présenté. Merci de revoir la ligne de dépense ou plafonner son montant.",AE48=0,"Attention : montant présenté entièrement écarté",AE48=O48,"OK",AE48&lt;O48,"Attention : montant présenté partiellement écarté")</f>
        <v/>
      </c>
      <c r="AH48" s="60" t="str">
        <f t="shared" si="27"/>
        <v/>
      </c>
    </row>
    <row r="49" spans="1:34" s="3" customFormat="1">
      <c r="A49" s="8">
        <v>40</v>
      </c>
      <c r="B49" s="239"/>
      <c r="C49" s="89" t="str">
        <f>IF(B49="","",'0-Présentation typeaction'!$B$16)</f>
        <v/>
      </c>
      <c r="D49" s="251"/>
      <c r="E49" s="251"/>
      <c r="F49" s="243"/>
      <c r="G49" s="168"/>
      <c r="H49" s="6"/>
      <c r="I49" s="6"/>
      <c r="J49" s="406" t="str">
        <f t="shared" si="18"/>
        <v/>
      </c>
      <c r="K49" s="265"/>
      <c r="L49" s="11"/>
      <c r="M49" s="11"/>
      <c r="N49" s="5"/>
      <c r="O49" s="406" t="str">
        <f t="shared" si="7"/>
        <v/>
      </c>
      <c r="P49" s="298"/>
      <c r="Q49" s="7" t="str">
        <f t="shared" si="8"/>
        <v/>
      </c>
      <c r="R49" s="7" t="str">
        <f t="shared" si="9"/>
        <v/>
      </c>
      <c r="S49" s="22" t="str">
        <f t="shared" si="28"/>
        <v/>
      </c>
      <c r="T49" s="89" t="str">
        <f t="shared" si="11"/>
        <v/>
      </c>
      <c r="U49" s="7" t="str">
        <f t="shared" si="29"/>
        <v/>
      </c>
      <c r="V49" s="7" t="str">
        <f t="shared" si="30"/>
        <v/>
      </c>
      <c r="W49" s="10" t="str">
        <f t="shared" si="20"/>
        <v/>
      </c>
      <c r="X49" s="10" t="str">
        <f t="shared" si="21"/>
        <v/>
      </c>
      <c r="Y49" s="260" t="str">
        <f t="shared" si="15"/>
        <v/>
      </c>
      <c r="Z49" s="267" t="str">
        <f t="shared" si="22"/>
        <v/>
      </c>
      <c r="AA49" s="7" t="str">
        <f t="shared" si="23"/>
        <v/>
      </c>
      <c r="AB49" s="7" t="str">
        <f t="shared" si="24"/>
        <v/>
      </c>
      <c r="AC49" s="7" t="str">
        <f t="shared" si="25"/>
        <v/>
      </c>
      <c r="AD49" s="10" t="str">
        <f t="shared" si="26"/>
        <v/>
      </c>
      <c r="AE49" s="91" t="str">
        <f t="shared" si="19"/>
        <v/>
      </c>
      <c r="AF49" s="59"/>
      <c r="AG49" s="99" t="str" cm="1">
        <f t="array" ref="AG49">_xlfn.IFS(O49="","",AE49&gt;O49,"KO : Le montant retenu est supérieur au montant présenté. Merci de revoir la ligne de dépense ou plafonner son montant.",AE49=0,"Attention : montant présenté entièrement écarté",AE49=O49,"OK",AE49&lt;O49,"Attention : montant présenté partiellement écarté")</f>
        <v/>
      </c>
      <c r="AH49" s="60" t="str">
        <f t="shared" si="27"/>
        <v/>
      </c>
    </row>
    <row r="50" spans="1:34" s="3" customFormat="1">
      <c r="A50" s="8">
        <v>41</v>
      </c>
      <c r="B50" s="239"/>
      <c r="C50" s="89" t="str">
        <f>IF(B50="","",'0-Présentation typeaction'!$B$16)</f>
        <v/>
      </c>
      <c r="D50" s="251"/>
      <c r="E50" s="251"/>
      <c r="F50" s="243"/>
      <c r="G50" s="168"/>
      <c r="H50" s="6"/>
      <c r="I50" s="6"/>
      <c r="J50" s="406" t="str">
        <f t="shared" si="18"/>
        <v/>
      </c>
      <c r="K50" s="265"/>
      <c r="L50" s="11"/>
      <c r="M50" s="11"/>
      <c r="N50" s="5"/>
      <c r="O50" s="406" t="str">
        <f t="shared" si="7"/>
        <v/>
      </c>
      <c r="P50" s="298"/>
      <c r="Q50" s="7" t="str">
        <f t="shared" si="8"/>
        <v/>
      </c>
      <c r="R50" s="7" t="str">
        <f t="shared" si="9"/>
        <v/>
      </c>
      <c r="S50" s="22" t="str">
        <f t="shared" si="28"/>
        <v/>
      </c>
      <c r="T50" s="89" t="str">
        <f t="shared" si="11"/>
        <v/>
      </c>
      <c r="U50" s="7" t="str">
        <f t="shared" si="29"/>
        <v/>
      </c>
      <c r="V50" s="7" t="str">
        <f t="shared" si="30"/>
        <v/>
      </c>
      <c r="W50" s="10" t="str">
        <f t="shared" si="20"/>
        <v/>
      </c>
      <c r="X50" s="10" t="str">
        <f t="shared" si="21"/>
        <v/>
      </c>
      <c r="Y50" s="260" t="str">
        <f t="shared" si="15"/>
        <v/>
      </c>
      <c r="Z50" s="267" t="str">
        <f t="shared" si="22"/>
        <v/>
      </c>
      <c r="AA50" s="7" t="str">
        <f t="shared" si="23"/>
        <v/>
      </c>
      <c r="AB50" s="7" t="str">
        <f t="shared" si="24"/>
        <v/>
      </c>
      <c r="AC50" s="7" t="str">
        <f t="shared" si="25"/>
        <v/>
      </c>
      <c r="AD50" s="10" t="str">
        <f t="shared" si="26"/>
        <v/>
      </c>
      <c r="AE50" s="91" t="str">
        <f t="shared" si="19"/>
        <v/>
      </c>
      <c r="AF50" s="59"/>
      <c r="AG50" s="99" t="str" cm="1">
        <f t="array" ref="AG50">_xlfn.IFS(O50="","",AE50&gt;O50,"KO : Le montant retenu est supérieur au montant présenté. Merci de revoir la ligne de dépense ou plafonner son montant.",AE50=0,"Attention : montant présenté entièrement écarté",AE50=O50,"OK",AE50&lt;O50,"Attention : montant présenté partiellement écarté")</f>
        <v/>
      </c>
      <c r="AH50" s="60" t="str">
        <f t="shared" si="27"/>
        <v/>
      </c>
    </row>
    <row r="51" spans="1:34" s="3" customFormat="1">
      <c r="A51" s="8">
        <v>42</v>
      </c>
      <c r="B51" s="239"/>
      <c r="C51" s="89" t="str">
        <f>IF(B51="","",'0-Présentation typeaction'!$B$16)</f>
        <v/>
      </c>
      <c r="D51" s="251"/>
      <c r="E51" s="251"/>
      <c r="F51" s="243"/>
      <c r="G51" s="168"/>
      <c r="H51" s="6"/>
      <c r="I51" s="6"/>
      <c r="J51" s="406" t="str">
        <f t="shared" si="18"/>
        <v/>
      </c>
      <c r="K51" s="265"/>
      <c r="L51" s="11"/>
      <c r="M51" s="11"/>
      <c r="N51" s="5"/>
      <c r="O51" s="406" t="str">
        <f t="shared" si="7"/>
        <v/>
      </c>
      <c r="P51" s="298"/>
      <c r="Q51" s="7" t="str">
        <f t="shared" si="8"/>
        <v/>
      </c>
      <c r="R51" s="7" t="str">
        <f t="shared" si="9"/>
        <v/>
      </c>
      <c r="S51" s="22" t="str">
        <f t="shared" si="28"/>
        <v/>
      </c>
      <c r="T51" s="89" t="str">
        <f t="shared" si="11"/>
        <v/>
      </c>
      <c r="U51" s="7" t="str">
        <f t="shared" si="29"/>
        <v/>
      </c>
      <c r="V51" s="7" t="str">
        <f t="shared" si="30"/>
        <v/>
      </c>
      <c r="W51" s="10" t="str">
        <f t="shared" si="20"/>
        <v/>
      </c>
      <c r="X51" s="10" t="str">
        <f t="shared" si="21"/>
        <v/>
      </c>
      <c r="Y51" s="260" t="str">
        <f t="shared" si="15"/>
        <v/>
      </c>
      <c r="Z51" s="267" t="str">
        <f t="shared" si="22"/>
        <v/>
      </c>
      <c r="AA51" s="7" t="str">
        <f t="shared" si="23"/>
        <v/>
      </c>
      <c r="AB51" s="7" t="str">
        <f t="shared" si="24"/>
        <v/>
      </c>
      <c r="AC51" s="7" t="str">
        <f t="shared" si="25"/>
        <v/>
      </c>
      <c r="AD51" s="10" t="str">
        <f t="shared" si="26"/>
        <v/>
      </c>
      <c r="AE51" s="91" t="str">
        <f t="shared" si="19"/>
        <v/>
      </c>
      <c r="AF51" s="59"/>
      <c r="AG51" s="99" t="str" cm="1">
        <f t="array" ref="AG51">_xlfn.IFS(O51="","",AE51&gt;O51,"KO : Le montant retenu est supérieur au montant présenté. Merci de revoir la ligne de dépense ou plafonner son montant.",AE51=0,"Attention : montant présenté entièrement écarté",AE51=O51,"OK",AE51&lt;O51,"Attention : montant présenté partiellement écarté")</f>
        <v/>
      </c>
      <c r="AH51" s="60" t="str">
        <f t="shared" si="27"/>
        <v/>
      </c>
    </row>
    <row r="52" spans="1:34" s="3" customFormat="1">
      <c r="A52" s="8">
        <v>43</v>
      </c>
      <c r="B52" s="239"/>
      <c r="C52" s="89" t="str">
        <f>IF(B52="","",'0-Présentation typeaction'!$B$16)</f>
        <v/>
      </c>
      <c r="D52" s="251"/>
      <c r="E52" s="251"/>
      <c r="F52" s="243"/>
      <c r="G52" s="168"/>
      <c r="H52" s="6"/>
      <c r="I52" s="6"/>
      <c r="J52" s="406" t="str">
        <f t="shared" si="18"/>
        <v/>
      </c>
      <c r="K52" s="265"/>
      <c r="L52" s="11"/>
      <c r="M52" s="11"/>
      <c r="N52" s="5"/>
      <c r="O52" s="406" t="str">
        <f t="shared" si="7"/>
        <v/>
      </c>
      <c r="P52" s="298"/>
      <c r="Q52" s="7" t="str">
        <f t="shared" si="8"/>
        <v/>
      </c>
      <c r="R52" s="7" t="str">
        <f t="shared" si="9"/>
        <v/>
      </c>
      <c r="S52" s="22" t="str">
        <f t="shared" si="28"/>
        <v/>
      </c>
      <c r="T52" s="89" t="str">
        <f t="shared" si="11"/>
        <v/>
      </c>
      <c r="U52" s="7" t="str">
        <f t="shared" si="29"/>
        <v/>
      </c>
      <c r="V52" s="7" t="str">
        <f t="shared" si="30"/>
        <v/>
      </c>
      <c r="W52" s="10" t="str">
        <f t="shared" si="20"/>
        <v/>
      </c>
      <c r="X52" s="10" t="str">
        <f t="shared" si="21"/>
        <v/>
      </c>
      <c r="Y52" s="260" t="str">
        <f t="shared" si="15"/>
        <v/>
      </c>
      <c r="Z52" s="267" t="str">
        <f t="shared" si="22"/>
        <v/>
      </c>
      <c r="AA52" s="7" t="str">
        <f t="shared" si="23"/>
        <v/>
      </c>
      <c r="AB52" s="7" t="str">
        <f t="shared" si="24"/>
        <v/>
      </c>
      <c r="AC52" s="7" t="str">
        <f t="shared" si="25"/>
        <v/>
      </c>
      <c r="AD52" s="10" t="str">
        <f t="shared" si="26"/>
        <v/>
      </c>
      <c r="AE52" s="91" t="str">
        <f t="shared" si="19"/>
        <v/>
      </c>
      <c r="AF52" s="59"/>
      <c r="AG52" s="99" t="str" cm="1">
        <f t="array" ref="AG52">_xlfn.IFS(O52="","",AE52&gt;O52,"KO : Le montant retenu est supérieur au montant présenté. Merci de revoir la ligne de dépense ou plafonner son montant.",AE52=0,"Attention : montant présenté entièrement écarté",AE52=O52,"OK",AE52&lt;O52,"Attention : montant présenté partiellement écarté")</f>
        <v/>
      </c>
      <c r="AH52" s="60" t="str">
        <f t="shared" si="27"/>
        <v/>
      </c>
    </row>
    <row r="53" spans="1:34" s="3" customFormat="1">
      <c r="A53" s="8">
        <v>44</v>
      </c>
      <c r="B53" s="239"/>
      <c r="C53" s="89" t="str">
        <f>IF(B53="","",'0-Présentation typeaction'!$B$16)</f>
        <v/>
      </c>
      <c r="D53" s="251"/>
      <c r="E53" s="251"/>
      <c r="F53" s="243"/>
      <c r="G53" s="168"/>
      <c r="H53" s="6"/>
      <c r="I53" s="6"/>
      <c r="J53" s="406" t="str">
        <f t="shared" si="18"/>
        <v/>
      </c>
      <c r="K53" s="265"/>
      <c r="L53" s="11"/>
      <c r="M53" s="11"/>
      <c r="N53" s="5"/>
      <c r="O53" s="406" t="str">
        <f t="shared" si="7"/>
        <v/>
      </c>
      <c r="P53" s="298"/>
      <c r="Q53" s="7" t="str">
        <f t="shared" si="8"/>
        <v/>
      </c>
      <c r="R53" s="7" t="str">
        <f t="shared" si="9"/>
        <v/>
      </c>
      <c r="S53" s="22" t="str">
        <f t="shared" si="28"/>
        <v/>
      </c>
      <c r="T53" s="89" t="str">
        <f t="shared" si="11"/>
        <v/>
      </c>
      <c r="U53" s="7" t="str">
        <f t="shared" si="29"/>
        <v/>
      </c>
      <c r="V53" s="7" t="str">
        <f t="shared" si="30"/>
        <v/>
      </c>
      <c r="W53" s="10" t="str">
        <f t="shared" si="20"/>
        <v/>
      </c>
      <c r="X53" s="10" t="str">
        <f t="shared" si="21"/>
        <v/>
      </c>
      <c r="Y53" s="260" t="str">
        <f t="shared" si="15"/>
        <v/>
      </c>
      <c r="Z53" s="267" t="str">
        <f t="shared" si="22"/>
        <v/>
      </c>
      <c r="AA53" s="7" t="str">
        <f t="shared" si="23"/>
        <v/>
      </c>
      <c r="AB53" s="7" t="str">
        <f t="shared" si="24"/>
        <v/>
      </c>
      <c r="AC53" s="7" t="str">
        <f t="shared" si="25"/>
        <v/>
      </c>
      <c r="AD53" s="10" t="str">
        <f t="shared" si="26"/>
        <v/>
      </c>
      <c r="AE53" s="91" t="str">
        <f t="shared" si="19"/>
        <v/>
      </c>
      <c r="AF53" s="59"/>
      <c r="AG53" s="99" t="str" cm="1">
        <f t="array" ref="AG53">_xlfn.IFS(O53="","",AE53&gt;O53,"KO : Le montant retenu est supérieur au montant présenté. Merci de revoir la ligne de dépense ou plafonner son montant.",AE53=0,"Attention : montant présenté entièrement écarté",AE53=O53,"OK",AE53&lt;O53,"Attention : montant présenté partiellement écarté")</f>
        <v/>
      </c>
      <c r="AH53" s="60" t="str">
        <f t="shared" si="27"/>
        <v/>
      </c>
    </row>
    <row r="54" spans="1:34" s="3" customFormat="1">
      <c r="A54" s="8">
        <v>45</v>
      </c>
      <c r="B54" s="239"/>
      <c r="C54" s="89" t="str">
        <f>IF(B54="","",'0-Présentation typeaction'!$B$16)</f>
        <v/>
      </c>
      <c r="D54" s="251"/>
      <c r="E54" s="251"/>
      <c r="F54" s="243"/>
      <c r="G54" s="168"/>
      <c r="H54" s="6"/>
      <c r="I54" s="6"/>
      <c r="J54" s="406" t="str">
        <f t="shared" si="18"/>
        <v/>
      </c>
      <c r="K54" s="265"/>
      <c r="L54" s="11"/>
      <c r="M54" s="11"/>
      <c r="N54" s="5"/>
      <c r="O54" s="406" t="str">
        <f t="shared" si="7"/>
        <v/>
      </c>
      <c r="P54" s="298"/>
      <c r="Q54" s="7" t="str">
        <f t="shared" si="8"/>
        <v/>
      </c>
      <c r="R54" s="7" t="str">
        <f t="shared" si="9"/>
        <v/>
      </c>
      <c r="S54" s="22" t="str">
        <f t="shared" si="28"/>
        <v/>
      </c>
      <c r="T54" s="89" t="str">
        <f t="shared" si="11"/>
        <v/>
      </c>
      <c r="U54" s="7" t="str">
        <f t="shared" si="29"/>
        <v/>
      </c>
      <c r="V54" s="7" t="str">
        <f t="shared" si="30"/>
        <v/>
      </c>
      <c r="W54" s="10" t="str">
        <f t="shared" si="20"/>
        <v/>
      </c>
      <c r="X54" s="10" t="str">
        <f t="shared" si="21"/>
        <v/>
      </c>
      <c r="Y54" s="260" t="str">
        <f t="shared" si="15"/>
        <v/>
      </c>
      <c r="Z54" s="267" t="str">
        <f t="shared" si="22"/>
        <v/>
      </c>
      <c r="AA54" s="7" t="str">
        <f t="shared" si="23"/>
        <v/>
      </c>
      <c r="AB54" s="7" t="str">
        <f t="shared" si="24"/>
        <v/>
      </c>
      <c r="AC54" s="7" t="str">
        <f t="shared" si="25"/>
        <v/>
      </c>
      <c r="AD54" s="10" t="str">
        <f t="shared" si="26"/>
        <v/>
      </c>
      <c r="AE54" s="91" t="str">
        <f t="shared" si="19"/>
        <v/>
      </c>
      <c r="AF54" s="59"/>
      <c r="AG54" s="99" t="str" cm="1">
        <f t="array" ref="AG54">_xlfn.IFS(O54="","",AE54&gt;O54,"KO : Le montant retenu est supérieur au montant présenté. Merci de revoir la ligne de dépense ou plafonner son montant.",AE54=0,"Attention : montant présenté entièrement écarté",AE54=O54,"OK",AE54&lt;O54,"Attention : montant présenté partiellement écarté")</f>
        <v/>
      </c>
      <c r="AH54" s="60" t="str">
        <f t="shared" si="27"/>
        <v/>
      </c>
    </row>
    <row r="55" spans="1:34" s="3" customFormat="1">
      <c r="A55" s="8">
        <v>46</v>
      </c>
      <c r="B55" s="239"/>
      <c r="C55" s="89" t="str">
        <f>IF(B55="","",'0-Présentation typeaction'!$B$16)</f>
        <v/>
      </c>
      <c r="D55" s="251"/>
      <c r="E55" s="251"/>
      <c r="F55" s="243"/>
      <c r="G55" s="168"/>
      <c r="H55" s="6"/>
      <c r="I55" s="6"/>
      <c r="J55" s="406" t="str">
        <f t="shared" si="18"/>
        <v/>
      </c>
      <c r="K55" s="265"/>
      <c r="L55" s="11"/>
      <c r="M55" s="11"/>
      <c r="N55" s="5"/>
      <c r="O55" s="406" t="str">
        <f t="shared" si="7"/>
        <v/>
      </c>
      <c r="P55" s="298"/>
      <c r="Q55" s="7" t="str">
        <f t="shared" si="8"/>
        <v/>
      </c>
      <c r="R55" s="7" t="str">
        <f t="shared" si="9"/>
        <v/>
      </c>
      <c r="S55" s="22" t="str">
        <f t="shared" si="28"/>
        <v/>
      </c>
      <c r="T55" s="89" t="str">
        <f t="shared" si="11"/>
        <v/>
      </c>
      <c r="U55" s="7" t="str">
        <f t="shared" si="29"/>
        <v/>
      </c>
      <c r="V55" s="7" t="str">
        <f t="shared" si="30"/>
        <v/>
      </c>
      <c r="W55" s="10" t="str">
        <f t="shared" si="20"/>
        <v/>
      </c>
      <c r="X55" s="10" t="str">
        <f t="shared" si="21"/>
        <v/>
      </c>
      <c r="Y55" s="260" t="str">
        <f t="shared" si="15"/>
        <v/>
      </c>
      <c r="Z55" s="267" t="str">
        <f t="shared" si="22"/>
        <v/>
      </c>
      <c r="AA55" s="7" t="str">
        <f t="shared" si="23"/>
        <v/>
      </c>
      <c r="AB55" s="7" t="str">
        <f t="shared" si="24"/>
        <v/>
      </c>
      <c r="AC55" s="7" t="str">
        <f t="shared" si="25"/>
        <v/>
      </c>
      <c r="AD55" s="10" t="str">
        <f t="shared" si="26"/>
        <v/>
      </c>
      <c r="AE55" s="91" t="str">
        <f t="shared" si="19"/>
        <v/>
      </c>
      <c r="AF55" s="59"/>
      <c r="AG55" s="99" t="str" cm="1">
        <f t="array" ref="AG55">_xlfn.IFS(O55="","",AE55&gt;O55,"KO : Le montant retenu est supérieur au montant présenté. Merci de revoir la ligne de dépense ou plafonner son montant.",AE55=0,"Attention : montant présenté entièrement écarté",AE55=O55,"OK",AE55&lt;O55,"Attention : montant présenté partiellement écarté")</f>
        <v/>
      </c>
      <c r="AH55" s="60" t="str">
        <f t="shared" si="27"/>
        <v/>
      </c>
    </row>
    <row r="56" spans="1:34" s="3" customFormat="1">
      <c r="A56" s="8">
        <v>47</v>
      </c>
      <c r="B56" s="239"/>
      <c r="C56" s="89" t="str">
        <f>IF(B56="","",'0-Présentation typeaction'!$B$16)</f>
        <v/>
      </c>
      <c r="D56" s="251"/>
      <c r="E56" s="251"/>
      <c r="F56" s="243"/>
      <c r="G56" s="168"/>
      <c r="H56" s="6"/>
      <c r="I56" s="6"/>
      <c r="J56" s="406" t="str">
        <f t="shared" si="18"/>
        <v/>
      </c>
      <c r="K56" s="265"/>
      <c r="L56" s="11"/>
      <c r="M56" s="11"/>
      <c r="N56" s="5"/>
      <c r="O56" s="406" t="str">
        <f t="shared" si="7"/>
        <v/>
      </c>
      <c r="P56" s="298"/>
      <c r="Q56" s="7" t="str">
        <f t="shared" si="8"/>
        <v/>
      </c>
      <c r="R56" s="7" t="str">
        <f t="shared" si="9"/>
        <v/>
      </c>
      <c r="S56" s="22" t="str">
        <f t="shared" si="28"/>
        <v/>
      </c>
      <c r="T56" s="89" t="str">
        <f t="shared" si="11"/>
        <v/>
      </c>
      <c r="U56" s="7" t="str">
        <f t="shared" si="29"/>
        <v/>
      </c>
      <c r="V56" s="7" t="str">
        <f t="shared" si="30"/>
        <v/>
      </c>
      <c r="W56" s="10" t="str">
        <f t="shared" si="20"/>
        <v/>
      </c>
      <c r="X56" s="10" t="str">
        <f t="shared" si="21"/>
        <v/>
      </c>
      <c r="Y56" s="260" t="str">
        <f t="shared" si="15"/>
        <v/>
      </c>
      <c r="Z56" s="267" t="str">
        <f t="shared" si="22"/>
        <v/>
      </c>
      <c r="AA56" s="7" t="str">
        <f t="shared" si="23"/>
        <v/>
      </c>
      <c r="AB56" s="7" t="str">
        <f t="shared" si="24"/>
        <v/>
      </c>
      <c r="AC56" s="7" t="str">
        <f t="shared" si="25"/>
        <v/>
      </c>
      <c r="AD56" s="10" t="str">
        <f t="shared" si="26"/>
        <v/>
      </c>
      <c r="AE56" s="91" t="str">
        <f t="shared" si="19"/>
        <v/>
      </c>
      <c r="AF56" s="59"/>
      <c r="AG56" s="99" t="str" cm="1">
        <f t="array" ref="AG56">_xlfn.IFS(O56="","",AE56&gt;O56,"KO : Le montant retenu est supérieur au montant présenté. Merci de revoir la ligne de dépense ou plafonner son montant.",AE56=0,"Attention : montant présenté entièrement écarté",AE56=O56,"OK",AE56&lt;O56,"Attention : montant présenté partiellement écarté")</f>
        <v/>
      </c>
      <c r="AH56" s="60" t="str">
        <f t="shared" si="27"/>
        <v/>
      </c>
    </row>
    <row r="57" spans="1:34" s="3" customFormat="1">
      <c r="A57" s="8">
        <v>48</v>
      </c>
      <c r="B57" s="239"/>
      <c r="C57" s="89" t="str">
        <f>IF(B57="","",'0-Présentation typeaction'!$B$16)</f>
        <v/>
      </c>
      <c r="D57" s="251"/>
      <c r="E57" s="251"/>
      <c r="F57" s="243"/>
      <c r="G57" s="168"/>
      <c r="H57" s="6"/>
      <c r="I57" s="6"/>
      <c r="J57" s="406" t="str">
        <f t="shared" si="18"/>
        <v/>
      </c>
      <c r="K57" s="265"/>
      <c r="L57" s="11"/>
      <c r="M57" s="11"/>
      <c r="N57" s="5"/>
      <c r="O57" s="406" t="str">
        <f t="shared" si="7"/>
        <v/>
      </c>
      <c r="P57" s="298"/>
      <c r="Q57" s="7" t="str">
        <f t="shared" si="8"/>
        <v/>
      </c>
      <c r="R57" s="7" t="str">
        <f t="shared" si="9"/>
        <v/>
      </c>
      <c r="S57" s="22" t="str">
        <f t="shared" si="28"/>
        <v/>
      </c>
      <c r="T57" s="89" t="str">
        <f t="shared" si="11"/>
        <v/>
      </c>
      <c r="U57" s="7" t="str">
        <f t="shared" si="29"/>
        <v/>
      </c>
      <c r="V57" s="7" t="str">
        <f t="shared" si="30"/>
        <v/>
      </c>
      <c r="W57" s="10" t="str">
        <f t="shared" si="20"/>
        <v/>
      </c>
      <c r="X57" s="10" t="str">
        <f t="shared" si="21"/>
        <v/>
      </c>
      <c r="Y57" s="260" t="str">
        <f t="shared" si="15"/>
        <v/>
      </c>
      <c r="Z57" s="267" t="str">
        <f t="shared" si="22"/>
        <v/>
      </c>
      <c r="AA57" s="7" t="str">
        <f t="shared" si="23"/>
        <v/>
      </c>
      <c r="AB57" s="7" t="str">
        <f t="shared" si="24"/>
        <v/>
      </c>
      <c r="AC57" s="7" t="str">
        <f t="shared" si="25"/>
        <v/>
      </c>
      <c r="AD57" s="10" t="str">
        <f t="shared" si="26"/>
        <v/>
      </c>
      <c r="AE57" s="91" t="str">
        <f t="shared" si="19"/>
        <v/>
      </c>
      <c r="AF57" s="59"/>
      <c r="AG57" s="99" t="str" cm="1">
        <f t="array" ref="AG57">_xlfn.IFS(O57="","",AE57&gt;O57,"KO : Le montant retenu est supérieur au montant présenté. Merci de revoir la ligne de dépense ou plafonner son montant.",AE57=0,"Attention : montant présenté entièrement écarté",AE57=O57,"OK",AE57&lt;O57,"Attention : montant présenté partiellement écarté")</f>
        <v/>
      </c>
      <c r="AH57" s="60" t="str">
        <f t="shared" si="27"/>
        <v/>
      </c>
    </row>
    <row r="58" spans="1:34" s="3" customFormat="1">
      <c r="A58" s="8">
        <v>49</v>
      </c>
      <c r="B58" s="239"/>
      <c r="C58" s="89" t="str">
        <f>IF(B58="","",'0-Présentation typeaction'!$B$16)</f>
        <v/>
      </c>
      <c r="D58" s="251"/>
      <c r="E58" s="251"/>
      <c r="F58" s="243"/>
      <c r="G58" s="168"/>
      <c r="H58" s="6"/>
      <c r="I58" s="6"/>
      <c r="J58" s="406" t="str">
        <f t="shared" si="18"/>
        <v/>
      </c>
      <c r="K58" s="265"/>
      <c r="L58" s="11"/>
      <c r="M58" s="11"/>
      <c r="N58" s="5"/>
      <c r="O58" s="406" t="str">
        <f t="shared" si="7"/>
        <v/>
      </c>
      <c r="P58" s="298"/>
      <c r="Q58" s="7" t="str">
        <f t="shared" si="8"/>
        <v/>
      </c>
      <c r="R58" s="7" t="str">
        <f t="shared" si="9"/>
        <v/>
      </c>
      <c r="S58" s="22" t="str">
        <f t="shared" si="28"/>
        <v/>
      </c>
      <c r="T58" s="89" t="str">
        <f t="shared" si="11"/>
        <v/>
      </c>
      <c r="U58" s="7" t="str">
        <f t="shared" si="29"/>
        <v/>
      </c>
      <c r="V58" s="7" t="str">
        <f t="shared" si="30"/>
        <v/>
      </c>
      <c r="W58" s="10" t="str">
        <f t="shared" si="20"/>
        <v/>
      </c>
      <c r="X58" s="10" t="str">
        <f t="shared" si="21"/>
        <v/>
      </c>
      <c r="Y58" s="260" t="str">
        <f t="shared" si="15"/>
        <v/>
      </c>
      <c r="Z58" s="267" t="str">
        <f t="shared" si="22"/>
        <v/>
      </c>
      <c r="AA58" s="7" t="str">
        <f t="shared" si="23"/>
        <v/>
      </c>
      <c r="AB58" s="7" t="str">
        <f t="shared" si="24"/>
        <v/>
      </c>
      <c r="AC58" s="7" t="str">
        <f t="shared" si="25"/>
        <v/>
      </c>
      <c r="AD58" s="10" t="str">
        <f t="shared" si="26"/>
        <v/>
      </c>
      <c r="AE58" s="91" t="str">
        <f t="shared" si="19"/>
        <v/>
      </c>
      <c r="AF58" s="59"/>
      <c r="AG58" s="99" t="str" cm="1">
        <f t="array" ref="AG58">_xlfn.IFS(O58="","",AE58&gt;O58,"KO : Le montant retenu est supérieur au montant présenté. Merci de revoir la ligne de dépense ou plafonner son montant.",AE58=0,"Attention : montant présenté entièrement écarté",AE58=O58,"OK",AE58&lt;O58,"Attention : montant présenté partiellement écarté")</f>
        <v/>
      </c>
      <c r="AH58" s="60" t="str">
        <f t="shared" si="27"/>
        <v/>
      </c>
    </row>
    <row r="59" spans="1:34" s="3" customFormat="1">
      <c r="A59" s="8">
        <v>50</v>
      </c>
      <c r="B59" s="239"/>
      <c r="C59" s="89" t="str">
        <f>IF(B59="","",'0-Présentation typeaction'!$B$16)</f>
        <v/>
      </c>
      <c r="D59" s="251"/>
      <c r="E59" s="251"/>
      <c r="F59" s="243"/>
      <c r="G59" s="168"/>
      <c r="H59" s="6"/>
      <c r="I59" s="6"/>
      <c r="J59" s="406" t="str">
        <f t="shared" si="18"/>
        <v/>
      </c>
      <c r="K59" s="265"/>
      <c r="L59" s="11"/>
      <c r="M59" s="11"/>
      <c r="N59" s="5"/>
      <c r="O59" s="406" t="str">
        <f t="shared" si="7"/>
        <v/>
      </c>
      <c r="P59" s="298"/>
      <c r="Q59" s="7" t="str">
        <f t="shared" si="8"/>
        <v/>
      </c>
      <c r="R59" s="7" t="str">
        <f t="shared" si="9"/>
        <v/>
      </c>
      <c r="S59" s="22" t="str">
        <f t="shared" si="28"/>
        <v/>
      </c>
      <c r="T59" s="89" t="str">
        <f t="shared" si="11"/>
        <v/>
      </c>
      <c r="U59" s="7" t="str">
        <f t="shared" si="29"/>
        <v/>
      </c>
      <c r="V59" s="7" t="str">
        <f t="shared" si="30"/>
        <v/>
      </c>
      <c r="W59" s="10" t="str">
        <f t="shared" si="20"/>
        <v/>
      </c>
      <c r="X59" s="10" t="str">
        <f t="shared" si="21"/>
        <v/>
      </c>
      <c r="Y59" s="260" t="str">
        <f t="shared" si="15"/>
        <v/>
      </c>
      <c r="Z59" s="267" t="str">
        <f t="shared" si="22"/>
        <v/>
      </c>
      <c r="AA59" s="7" t="str">
        <f t="shared" si="23"/>
        <v/>
      </c>
      <c r="AB59" s="7" t="str">
        <f t="shared" si="24"/>
        <v/>
      </c>
      <c r="AC59" s="7" t="str">
        <f t="shared" si="25"/>
        <v/>
      </c>
      <c r="AD59" s="10" t="str">
        <f t="shared" si="26"/>
        <v/>
      </c>
      <c r="AE59" s="91" t="str">
        <f t="shared" si="19"/>
        <v/>
      </c>
      <c r="AF59" s="59"/>
      <c r="AG59" s="99" t="str" cm="1">
        <f t="array" ref="AG59">_xlfn.IFS(O59="","",AE59&gt;O59,"KO : Le montant retenu est supérieur au montant présenté. Merci de revoir la ligne de dépense ou plafonner son montant.",AE59=0,"Attention : montant présenté entièrement écarté",AE59=O59,"OK",AE59&lt;O59,"Attention : montant présenté partiellement écarté")</f>
        <v/>
      </c>
      <c r="AH59" s="60" t="str">
        <f t="shared" si="27"/>
        <v/>
      </c>
    </row>
    <row r="60" spans="1:34" s="3" customFormat="1">
      <c r="A60" s="8">
        <v>51</v>
      </c>
      <c r="B60" s="239"/>
      <c r="C60" s="89" t="str">
        <f>IF(B60="","",'0-Présentation typeaction'!$B$16)</f>
        <v/>
      </c>
      <c r="D60" s="251"/>
      <c r="E60" s="251"/>
      <c r="F60" s="243"/>
      <c r="G60" s="168"/>
      <c r="H60" s="6"/>
      <c r="I60" s="6"/>
      <c r="J60" s="406" t="str">
        <f t="shared" si="18"/>
        <v/>
      </c>
      <c r="K60" s="265"/>
      <c r="L60" s="11"/>
      <c r="M60" s="11"/>
      <c r="N60" s="5"/>
      <c r="O60" s="406" t="str">
        <f t="shared" si="7"/>
        <v/>
      </c>
      <c r="P60" s="298"/>
      <c r="Q60" s="7" t="str">
        <f t="shared" si="8"/>
        <v/>
      </c>
      <c r="R60" s="7" t="str">
        <f t="shared" si="9"/>
        <v/>
      </c>
      <c r="S60" s="22" t="str">
        <f t="shared" si="28"/>
        <v/>
      </c>
      <c r="T60" s="89" t="str">
        <f t="shared" si="11"/>
        <v/>
      </c>
      <c r="U60" s="7" t="str">
        <f t="shared" si="29"/>
        <v/>
      </c>
      <c r="V60" s="7" t="str">
        <f t="shared" si="30"/>
        <v/>
      </c>
      <c r="W60" s="10" t="str">
        <f t="shared" si="20"/>
        <v/>
      </c>
      <c r="X60" s="10" t="str">
        <f t="shared" si="21"/>
        <v/>
      </c>
      <c r="Y60" s="260" t="str">
        <f t="shared" si="15"/>
        <v/>
      </c>
      <c r="Z60" s="267" t="str">
        <f t="shared" si="22"/>
        <v/>
      </c>
      <c r="AA60" s="7" t="str">
        <f t="shared" si="23"/>
        <v/>
      </c>
      <c r="AB60" s="7" t="str">
        <f t="shared" si="24"/>
        <v/>
      </c>
      <c r="AC60" s="7" t="str">
        <f t="shared" si="25"/>
        <v/>
      </c>
      <c r="AD60" s="10" t="str">
        <f t="shared" si="26"/>
        <v/>
      </c>
      <c r="AE60" s="91" t="str">
        <f t="shared" si="19"/>
        <v/>
      </c>
      <c r="AF60" s="59"/>
      <c r="AG60" s="99" t="str" cm="1">
        <f t="array" ref="AG60">_xlfn.IFS(O60="","",AE60&gt;O60,"KO : Le montant retenu est supérieur au montant présenté. Merci de revoir la ligne de dépense ou plafonner son montant.",AE60=0,"Attention : montant présenté entièrement écarté",AE60=O60,"OK",AE60&lt;O60,"Attention : montant présenté partiellement écarté")</f>
        <v/>
      </c>
      <c r="AH60" s="60" t="str">
        <f t="shared" si="27"/>
        <v/>
      </c>
    </row>
    <row r="61" spans="1:34" s="3" customFormat="1">
      <c r="A61" s="8">
        <v>52</v>
      </c>
      <c r="B61" s="239"/>
      <c r="C61" s="89" t="str">
        <f>IF(B61="","",'0-Présentation typeaction'!$B$16)</f>
        <v/>
      </c>
      <c r="D61" s="251"/>
      <c r="E61" s="251"/>
      <c r="F61" s="243"/>
      <c r="G61" s="168"/>
      <c r="H61" s="6"/>
      <c r="I61" s="6"/>
      <c r="J61" s="406" t="str">
        <f t="shared" si="18"/>
        <v/>
      </c>
      <c r="K61" s="265"/>
      <c r="L61" s="11"/>
      <c r="M61" s="11"/>
      <c r="N61" s="5"/>
      <c r="O61" s="406" t="str">
        <f t="shared" si="7"/>
        <v/>
      </c>
      <c r="P61" s="298"/>
      <c r="Q61" s="7" t="str">
        <f t="shared" si="8"/>
        <v/>
      </c>
      <c r="R61" s="7" t="str">
        <f t="shared" si="9"/>
        <v/>
      </c>
      <c r="S61" s="22" t="str">
        <f t="shared" si="28"/>
        <v/>
      </c>
      <c r="T61" s="89" t="str">
        <f t="shared" si="11"/>
        <v/>
      </c>
      <c r="U61" s="7" t="str">
        <f t="shared" si="29"/>
        <v/>
      </c>
      <c r="V61" s="7" t="str">
        <f t="shared" si="30"/>
        <v/>
      </c>
      <c r="W61" s="10" t="str">
        <f t="shared" si="20"/>
        <v/>
      </c>
      <c r="X61" s="10" t="str">
        <f t="shared" si="21"/>
        <v/>
      </c>
      <c r="Y61" s="260" t="str">
        <f t="shared" si="15"/>
        <v/>
      </c>
      <c r="Z61" s="267" t="str">
        <f t="shared" si="22"/>
        <v/>
      </c>
      <c r="AA61" s="7" t="str">
        <f t="shared" si="23"/>
        <v/>
      </c>
      <c r="AB61" s="7" t="str">
        <f t="shared" si="24"/>
        <v/>
      </c>
      <c r="AC61" s="7" t="str">
        <f t="shared" si="25"/>
        <v/>
      </c>
      <c r="AD61" s="10" t="str">
        <f t="shared" si="26"/>
        <v/>
      </c>
      <c r="AE61" s="91" t="str">
        <f t="shared" si="19"/>
        <v/>
      </c>
      <c r="AF61" s="59"/>
      <c r="AG61" s="99" t="str" cm="1">
        <f t="array" ref="AG61">_xlfn.IFS(O61="","",AE61&gt;O61,"KO : Le montant retenu est supérieur au montant présenté. Merci de revoir la ligne de dépense ou plafonner son montant.",AE61=0,"Attention : montant présenté entièrement écarté",AE61=O61,"OK",AE61&lt;O61,"Attention : montant présenté partiellement écarté")</f>
        <v/>
      </c>
      <c r="AH61" s="60" t="str">
        <f t="shared" si="27"/>
        <v/>
      </c>
    </row>
    <row r="62" spans="1:34" s="3" customFormat="1">
      <c r="A62" s="8">
        <v>53</v>
      </c>
      <c r="B62" s="239"/>
      <c r="C62" s="89" t="str">
        <f>IF(B62="","",'0-Présentation typeaction'!$B$16)</f>
        <v/>
      </c>
      <c r="D62" s="251"/>
      <c r="E62" s="251"/>
      <c r="F62" s="243"/>
      <c r="G62" s="168"/>
      <c r="H62" s="6"/>
      <c r="I62" s="6"/>
      <c r="J62" s="406" t="str">
        <f t="shared" si="18"/>
        <v/>
      </c>
      <c r="K62" s="265"/>
      <c r="L62" s="11"/>
      <c r="M62" s="11"/>
      <c r="N62" s="5"/>
      <c r="O62" s="406" t="str">
        <f t="shared" si="7"/>
        <v/>
      </c>
      <c r="P62" s="298"/>
      <c r="Q62" s="7" t="str">
        <f t="shared" si="8"/>
        <v/>
      </c>
      <c r="R62" s="7" t="str">
        <f t="shared" si="9"/>
        <v/>
      </c>
      <c r="S62" s="22" t="str">
        <f t="shared" si="28"/>
        <v/>
      </c>
      <c r="T62" s="89" t="str">
        <f t="shared" si="11"/>
        <v/>
      </c>
      <c r="U62" s="7" t="str">
        <f t="shared" si="29"/>
        <v/>
      </c>
      <c r="V62" s="7" t="str">
        <f t="shared" si="30"/>
        <v/>
      </c>
      <c r="W62" s="10" t="str">
        <f t="shared" si="20"/>
        <v/>
      </c>
      <c r="X62" s="10" t="str">
        <f t="shared" si="21"/>
        <v/>
      </c>
      <c r="Y62" s="260" t="str">
        <f t="shared" si="15"/>
        <v/>
      </c>
      <c r="Z62" s="267" t="str">
        <f t="shared" si="22"/>
        <v/>
      </c>
      <c r="AA62" s="7" t="str">
        <f t="shared" si="23"/>
        <v/>
      </c>
      <c r="AB62" s="7" t="str">
        <f t="shared" si="24"/>
        <v/>
      </c>
      <c r="AC62" s="7" t="str">
        <f t="shared" si="25"/>
        <v/>
      </c>
      <c r="AD62" s="10" t="str">
        <f t="shared" si="26"/>
        <v/>
      </c>
      <c r="AE62" s="91" t="str">
        <f t="shared" si="19"/>
        <v/>
      </c>
      <c r="AF62" s="59"/>
      <c r="AG62" s="99" t="str" cm="1">
        <f t="array" ref="AG62">_xlfn.IFS(O62="","",AE62&gt;O62,"KO : Le montant retenu est supérieur au montant présenté. Merci de revoir la ligne de dépense ou plafonner son montant.",AE62=0,"Attention : montant présenté entièrement écarté",AE62=O62,"OK",AE62&lt;O62,"Attention : montant présenté partiellement écarté")</f>
        <v/>
      </c>
      <c r="AH62" s="60" t="str">
        <f t="shared" si="27"/>
        <v/>
      </c>
    </row>
    <row r="63" spans="1:34" s="3" customFormat="1">
      <c r="A63" s="8">
        <v>54</v>
      </c>
      <c r="B63" s="239"/>
      <c r="C63" s="89" t="str">
        <f>IF(B63="","",'0-Présentation typeaction'!$B$16)</f>
        <v/>
      </c>
      <c r="D63" s="251"/>
      <c r="E63" s="251"/>
      <c r="F63" s="243"/>
      <c r="G63" s="168"/>
      <c r="H63" s="6"/>
      <c r="I63" s="6"/>
      <c r="J63" s="406" t="str">
        <f t="shared" si="18"/>
        <v/>
      </c>
      <c r="K63" s="265"/>
      <c r="L63" s="11"/>
      <c r="M63" s="11"/>
      <c r="N63" s="5"/>
      <c r="O63" s="406" t="str">
        <f t="shared" si="7"/>
        <v/>
      </c>
      <c r="P63" s="298"/>
      <c r="Q63" s="7" t="str">
        <f t="shared" si="8"/>
        <v/>
      </c>
      <c r="R63" s="7" t="str">
        <f t="shared" si="9"/>
        <v/>
      </c>
      <c r="S63" s="22" t="str">
        <f t="shared" si="28"/>
        <v/>
      </c>
      <c r="T63" s="89" t="str">
        <f t="shared" si="11"/>
        <v/>
      </c>
      <c r="U63" s="7" t="str">
        <f t="shared" si="29"/>
        <v/>
      </c>
      <c r="V63" s="7" t="str">
        <f t="shared" si="30"/>
        <v/>
      </c>
      <c r="W63" s="10" t="str">
        <f t="shared" si="20"/>
        <v/>
      </c>
      <c r="X63" s="10" t="str">
        <f t="shared" si="21"/>
        <v/>
      </c>
      <c r="Y63" s="260" t="str">
        <f t="shared" si="15"/>
        <v/>
      </c>
      <c r="Z63" s="267" t="str">
        <f t="shared" si="22"/>
        <v/>
      </c>
      <c r="AA63" s="7" t="str">
        <f t="shared" si="23"/>
        <v/>
      </c>
      <c r="AB63" s="7" t="str">
        <f t="shared" si="24"/>
        <v/>
      </c>
      <c r="AC63" s="7" t="str">
        <f t="shared" si="25"/>
        <v/>
      </c>
      <c r="AD63" s="10" t="str">
        <f t="shared" si="26"/>
        <v/>
      </c>
      <c r="AE63" s="91" t="str">
        <f t="shared" si="19"/>
        <v/>
      </c>
      <c r="AF63" s="59"/>
      <c r="AG63" s="99" t="str" cm="1">
        <f t="array" ref="AG63">_xlfn.IFS(O63="","",AE63&gt;O63,"KO : Le montant retenu est supérieur au montant présenté. Merci de revoir la ligne de dépense ou plafonner son montant.",AE63=0,"Attention : montant présenté entièrement écarté",AE63=O63,"OK",AE63&lt;O63,"Attention : montant présenté partiellement écarté")</f>
        <v/>
      </c>
      <c r="AH63" s="60" t="str">
        <f t="shared" si="27"/>
        <v/>
      </c>
    </row>
    <row r="64" spans="1:34" s="3" customFormat="1">
      <c r="A64" s="8">
        <v>55</v>
      </c>
      <c r="B64" s="239"/>
      <c r="C64" s="89" t="str">
        <f>IF(B64="","",'0-Présentation typeaction'!$B$16)</f>
        <v/>
      </c>
      <c r="D64" s="251"/>
      <c r="E64" s="251"/>
      <c r="F64" s="243"/>
      <c r="G64" s="168"/>
      <c r="H64" s="6"/>
      <c r="I64" s="6"/>
      <c r="J64" s="406" t="str">
        <f t="shared" si="18"/>
        <v/>
      </c>
      <c r="K64" s="265"/>
      <c r="L64" s="11"/>
      <c r="M64" s="11"/>
      <c r="N64" s="5"/>
      <c r="O64" s="406" t="str">
        <f t="shared" si="7"/>
        <v/>
      </c>
      <c r="P64" s="298"/>
      <c r="Q64" s="7" t="str">
        <f t="shared" si="8"/>
        <v/>
      </c>
      <c r="R64" s="7" t="str">
        <f t="shared" si="9"/>
        <v/>
      </c>
      <c r="S64" s="22" t="str">
        <f t="shared" si="28"/>
        <v/>
      </c>
      <c r="T64" s="89" t="str">
        <f t="shared" si="11"/>
        <v/>
      </c>
      <c r="U64" s="7" t="str">
        <f t="shared" si="29"/>
        <v/>
      </c>
      <c r="V64" s="7" t="str">
        <f t="shared" si="30"/>
        <v/>
      </c>
      <c r="W64" s="10" t="str">
        <f t="shared" si="20"/>
        <v/>
      </c>
      <c r="X64" s="10" t="str">
        <f t="shared" si="21"/>
        <v/>
      </c>
      <c r="Y64" s="260" t="str">
        <f t="shared" si="15"/>
        <v/>
      </c>
      <c r="Z64" s="267" t="str">
        <f t="shared" si="22"/>
        <v/>
      </c>
      <c r="AA64" s="7" t="str">
        <f t="shared" si="23"/>
        <v/>
      </c>
      <c r="AB64" s="7" t="str">
        <f t="shared" si="24"/>
        <v/>
      </c>
      <c r="AC64" s="7" t="str">
        <f t="shared" si="25"/>
        <v/>
      </c>
      <c r="AD64" s="10" t="str">
        <f t="shared" si="26"/>
        <v/>
      </c>
      <c r="AE64" s="91" t="str">
        <f t="shared" si="19"/>
        <v/>
      </c>
      <c r="AF64" s="59"/>
      <c r="AG64" s="99" t="str" cm="1">
        <f t="array" ref="AG64">_xlfn.IFS(O64="","",AE64&gt;O64,"KO : Le montant retenu est supérieur au montant présenté. Merci de revoir la ligne de dépense ou plafonner son montant.",AE64=0,"Attention : montant présenté entièrement écarté",AE64=O64,"OK",AE64&lt;O64,"Attention : montant présenté partiellement écarté")</f>
        <v/>
      </c>
      <c r="AH64" s="60" t="str">
        <f t="shared" si="27"/>
        <v/>
      </c>
    </row>
    <row r="65" spans="1:34" s="3" customFormat="1">
      <c r="A65" s="8">
        <v>56</v>
      </c>
      <c r="B65" s="239"/>
      <c r="C65" s="89" t="str">
        <f>IF(B65="","",'0-Présentation typeaction'!$B$16)</f>
        <v/>
      </c>
      <c r="D65" s="251"/>
      <c r="E65" s="251"/>
      <c r="F65" s="243"/>
      <c r="G65" s="168"/>
      <c r="H65" s="6"/>
      <c r="I65" s="6"/>
      <c r="J65" s="406" t="str">
        <f t="shared" si="18"/>
        <v/>
      </c>
      <c r="K65" s="265"/>
      <c r="L65" s="11"/>
      <c r="M65" s="11"/>
      <c r="N65" s="5"/>
      <c r="O65" s="406" t="str">
        <f t="shared" si="7"/>
        <v/>
      </c>
      <c r="P65" s="298"/>
      <c r="Q65" s="7" t="str">
        <f t="shared" si="8"/>
        <v/>
      </c>
      <c r="R65" s="7" t="str">
        <f t="shared" si="9"/>
        <v/>
      </c>
      <c r="S65" s="22" t="str">
        <f t="shared" si="28"/>
        <v/>
      </c>
      <c r="T65" s="89" t="str">
        <f t="shared" si="11"/>
        <v/>
      </c>
      <c r="U65" s="7" t="str">
        <f t="shared" si="29"/>
        <v/>
      </c>
      <c r="V65" s="7" t="str">
        <f t="shared" si="30"/>
        <v/>
      </c>
      <c r="W65" s="10" t="str">
        <f t="shared" si="20"/>
        <v/>
      </c>
      <c r="X65" s="10" t="str">
        <f t="shared" si="21"/>
        <v/>
      </c>
      <c r="Y65" s="260" t="str">
        <f t="shared" si="15"/>
        <v/>
      </c>
      <c r="Z65" s="267" t="str">
        <f t="shared" si="22"/>
        <v/>
      </c>
      <c r="AA65" s="7" t="str">
        <f t="shared" si="23"/>
        <v/>
      </c>
      <c r="AB65" s="7" t="str">
        <f t="shared" si="24"/>
        <v/>
      </c>
      <c r="AC65" s="7" t="str">
        <f t="shared" si="25"/>
        <v/>
      </c>
      <c r="AD65" s="10" t="str">
        <f t="shared" si="26"/>
        <v/>
      </c>
      <c r="AE65" s="91" t="str">
        <f t="shared" si="19"/>
        <v/>
      </c>
      <c r="AF65" s="59"/>
      <c r="AG65" s="99" t="str" cm="1">
        <f t="array" ref="AG65">_xlfn.IFS(O65="","",AE65&gt;O65,"KO : Le montant retenu est supérieur au montant présenté. Merci de revoir la ligne de dépense ou plafonner son montant.",AE65=0,"Attention : montant présenté entièrement écarté",AE65=O65,"OK",AE65&lt;O65,"Attention : montant présenté partiellement écarté")</f>
        <v/>
      </c>
      <c r="AH65" s="60" t="str">
        <f t="shared" si="27"/>
        <v/>
      </c>
    </row>
    <row r="66" spans="1:34" s="3" customFormat="1">
      <c r="A66" s="8">
        <v>57</v>
      </c>
      <c r="B66" s="239"/>
      <c r="C66" s="89" t="str">
        <f>IF(B66="","",'0-Présentation typeaction'!$B$16)</f>
        <v/>
      </c>
      <c r="D66" s="251"/>
      <c r="E66" s="251"/>
      <c r="F66" s="243"/>
      <c r="G66" s="168"/>
      <c r="H66" s="6"/>
      <c r="I66" s="6"/>
      <c r="J66" s="406" t="str">
        <f t="shared" si="18"/>
        <v/>
      </c>
      <c r="K66" s="265"/>
      <c r="L66" s="11"/>
      <c r="M66" s="11"/>
      <c r="N66" s="5"/>
      <c r="O66" s="406" t="str">
        <f t="shared" si="7"/>
        <v/>
      </c>
      <c r="P66" s="298"/>
      <c r="Q66" s="7" t="str">
        <f t="shared" si="8"/>
        <v/>
      </c>
      <c r="R66" s="7" t="str">
        <f t="shared" si="9"/>
        <v/>
      </c>
      <c r="S66" s="22" t="str">
        <f t="shared" si="28"/>
        <v/>
      </c>
      <c r="T66" s="89" t="str">
        <f t="shared" si="11"/>
        <v/>
      </c>
      <c r="U66" s="7" t="str">
        <f t="shared" si="29"/>
        <v/>
      </c>
      <c r="V66" s="7" t="str">
        <f t="shared" si="30"/>
        <v/>
      </c>
      <c r="W66" s="10" t="str">
        <f t="shared" si="20"/>
        <v/>
      </c>
      <c r="X66" s="10" t="str">
        <f t="shared" si="21"/>
        <v/>
      </c>
      <c r="Y66" s="260" t="str">
        <f t="shared" si="15"/>
        <v/>
      </c>
      <c r="Z66" s="267" t="str">
        <f t="shared" si="22"/>
        <v/>
      </c>
      <c r="AA66" s="7" t="str">
        <f t="shared" si="23"/>
        <v/>
      </c>
      <c r="AB66" s="7" t="str">
        <f t="shared" si="24"/>
        <v/>
      </c>
      <c r="AC66" s="7" t="str">
        <f t="shared" si="25"/>
        <v/>
      </c>
      <c r="AD66" s="10" t="str">
        <f t="shared" si="26"/>
        <v/>
      </c>
      <c r="AE66" s="91" t="str">
        <f t="shared" si="19"/>
        <v/>
      </c>
      <c r="AF66" s="59"/>
      <c r="AG66" s="99" t="str" cm="1">
        <f t="array" ref="AG66">_xlfn.IFS(O66="","",AE66&gt;O66,"KO : Le montant retenu est supérieur au montant présenté. Merci de revoir la ligne de dépense ou plafonner son montant.",AE66=0,"Attention : montant présenté entièrement écarté",AE66=O66,"OK",AE66&lt;O66,"Attention : montant présenté partiellement écarté")</f>
        <v/>
      </c>
      <c r="AH66" s="60" t="str">
        <f t="shared" si="27"/>
        <v/>
      </c>
    </row>
    <row r="67" spans="1:34" s="3" customFormat="1">
      <c r="A67" s="8">
        <v>58</v>
      </c>
      <c r="B67" s="239"/>
      <c r="C67" s="89" t="str">
        <f>IF(B67="","",'0-Présentation typeaction'!$B$16)</f>
        <v/>
      </c>
      <c r="D67" s="251"/>
      <c r="E67" s="251"/>
      <c r="F67" s="243"/>
      <c r="G67" s="168"/>
      <c r="H67" s="6"/>
      <c r="I67" s="6"/>
      <c r="J67" s="406" t="str">
        <f t="shared" si="18"/>
        <v/>
      </c>
      <c r="K67" s="265"/>
      <c r="L67" s="11"/>
      <c r="M67" s="11"/>
      <c r="N67" s="5"/>
      <c r="O67" s="406" t="str">
        <f t="shared" si="7"/>
        <v/>
      </c>
      <c r="P67" s="298"/>
      <c r="Q67" s="7" t="str">
        <f t="shared" si="8"/>
        <v/>
      </c>
      <c r="R67" s="7" t="str">
        <f t="shared" si="9"/>
        <v/>
      </c>
      <c r="S67" s="22" t="str">
        <f t="shared" si="28"/>
        <v/>
      </c>
      <c r="T67" s="89" t="str">
        <f t="shared" si="11"/>
        <v/>
      </c>
      <c r="U67" s="7" t="str">
        <f t="shared" si="29"/>
        <v/>
      </c>
      <c r="V67" s="7" t="str">
        <f t="shared" si="30"/>
        <v/>
      </c>
      <c r="W67" s="10" t="str">
        <f t="shared" si="20"/>
        <v/>
      </c>
      <c r="X67" s="10" t="str">
        <f t="shared" si="21"/>
        <v/>
      </c>
      <c r="Y67" s="260" t="str">
        <f t="shared" si="15"/>
        <v/>
      </c>
      <c r="Z67" s="267" t="str">
        <f t="shared" si="22"/>
        <v/>
      </c>
      <c r="AA67" s="7" t="str">
        <f t="shared" si="23"/>
        <v/>
      </c>
      <c r="AB67" s="7" t="str">
        <f t="shared" si="24"/>
        <v/>
      </c>
      <c r="AC67" s="7" t="str">
        <f t="shared" si="25"/>
        <v/>
      </c>
      <c r="AD67" s="10" t="str">
        <f t="shared" si="26"/>
        <v/>
      </c>
      <c r="AE67" s="91" t="str">
        <f t="shared" si="19"/>
        <v/>
      </c>
      <c r="AF67" s="59"/>
      <c r="AG67" s="99" t="str" cm="1">
        <f t="array" ref="AG67">_xlfn.IFS(O67="","",AE67&gt;O67,"KO : Le montant retenu est supérieur au montant présenté. Merci de revoir la ligne de dépense ou plafonner son montant.",AE67=0,"Attention : montant présenté entièrement écarté",AE67=O67,"OK",AE67&lt;O67,"Attention : montant présenté partiellement écarté")</f>
        <v/>
      </c>
      <c r="AH67" s="60" t="str">
        <f t="shared" si="27"/>
        <v/>
      </c>
    </row>
    <row r="68" spans="1:34" s="3" customFormat="1">
      <c r="A68" s="8">
        <v>59</v>
      </c>
      <c r="B68" s="239"/>
      <c r="C68" s="89" t="str">
        <f>IF(B68="","",'0-Présentation typeaction'!$B$16)</f>
        <v/>
      </c>
      <c r="D68" s="251"/>
      <c r="E68" s="251"/>
      <c r="F68" s="243"/>
      <c r="G68" s="168"/>
      <c r="H68" s="6"/>
      <c r="I68" s="6"/>
      <c r="J68" s="406" t="str">
        <f t="shared" si="18"/>
        <v/>
      </c>
      <c r="K68" s="265"/>
      <c r="L68" s="11"/>
      <c r="M68" s="11"/>
      <c r="N68" s="5"/>
      <c r="O68" s="406" t="str">
        <f t="shared" si="7"/>
        <v/>
      </c>
      <c r="P68" s="298"/>
      <c r="Q68" s="7" t="str">
        <f t="shared" si="8"/>
        <v/>
      </c>
      <c r="R68" s="7" t="str">
        <f t="shared" si="9"/>
        <v/>
      </c>
      <c r="S68" s="22" t="str">
        <f t="shared" si="28"/>
        <v/>
      </c>
      <c r="T68" s="89" t="str">
        <f t="shared" si="11"/>
        <v/>
      </c>
      <c r="U68" s="7" t="str">
        <f t="shared" si="29"/>
        <v/>
      </c>
      <c r="V68" s="7" t="str">
        <f t="shared" si="30"/>
        <v/>
      </c>
      <c r="W68" s="10" t="str">
        <f t="shared" si="20"/>
        <v/>
      </c>
      <c r="X68" s="10" t="str">
        <f t="shared" si="21"/>
        <v/>
      </c>
      <c r="Y68" s="260" t="str">
        <f t="shared" si="15"/>
        <v/>
      </c>
      <c r="Z68" s="267" t="str">
        <f t="shared" si="22"/>
        <v/>
      </c>
      <c r="AA68" s="7" t="str">
        <f t="shared" si="23"/>
        <v/>
      </c>
      <c r="AB68" s="7" t="str">
        <f t="shared" si="24"/>
        <v/>
      </c>
      <c r="AC68" s="7" t="str">
        <f t="shared" si="25"/>
        <v/>
      </c>
      <c r="AD68" s="10" t="str">
        <f t="shared" si="26"/>
        <v/>
      </c>
      <c r="AE68" s="91" t="str">
        <f t="shared" si="19"/>
        <v/>
      </c>
      <c r="AF68" s="59"/>
      <c r="AG68" s="99" t="str" cm="1">
        <f t="array" ref="AG68">_xlfn.IFS(O68="","",AE68&gt;O68,"KO : Le montant retenu est supérieur au montant présenté. Merci de revoir la ligne de dépense ou plafonner son montant.",AE68=0,"Attention : montant présenté entièrement écarté",AE68=O68,"OK",AE68&lt;O68,"Attention : montant présenté partiellement écarté")</f>
        <v/>
      </c>
      <c r="AH68" s="60" t="str">
        <f t="shared" si="27"/>
        <v/>
      </c>
    </row>
    <row r="69" spans="1:34" s="3" customFormat="1">
      <c r="A69" s="244">
        <v>60</v>
      </c>
      <c r="B69" s="239"/>
      <c r="C69" s="89" t="str">
        <f>IF(B69="","",'0-Présentation typeaction'!$B$16)</f>
        <v/>
      </c>
      <c r="D69" s="251"/>
      <c r="E69" s="251"/>
      <c r="F69" s="243"/>
      <c r="G69" s="168"/>
      <c r="H69" s="6"/>
      <c r="I69" s="6"/>
      <c r="J69" s="406" t="str">
        <f t="shared" si="18"/>
        <v/>
      </c>
      <c r="K69" s="265"/>
      <c r="L69" s="11"/>
      <c r="M69" s="11"/>
      <c r="N69" s="5"/>
      <c r="O69" s="406" t="str">
        <f t="shared" si="7"/>
        <v/>
      </c>
      <c r="P69" s="298"/>
      <c r="Q69" s="7" t="str">
        <f t="shared" si="8"/>
        <v/>
      </c>
      <c r="R69" s="7" t="str">
        <f t="shared" si="9"/>
        <v/>
      </c>
      <c r="S69" s="22" t="str">
        <f t="shared" si="28"/>
        <v/>
      </c>
      <c r="T69" s="89" t="str">
        <f t="shared" si="11"/>
        <v/>
      </c>
      <c r="U69" s="7" t="str">
        <f t="shared" si="29"/>
        <v/>
      </c>
      <c r="V69" s="7" t="str">
        <f t="shared" si="30"/>
        <v/>
      </c>
      <c r="W69" s="10" t="str">
        <f t="shared" si="20"/>
        <v/>
      </c>
      <c r="X69" s="10" t="str">
        <f t="shared" si="21"/>
        <v/>
      </c>
      <c r="Y69" s="260" t="str">
        <f t="shared" si="15"/>
        <v/>
      </c>
      <c r="Z69" s="267" t="str">
        <f t="shared" si="22"/>
        <v/>
      </c>
      <c r="AA69" s="7" t="str">
        <f t="shared" si="23"/>
        <v/>
      </c>
      <c r="AB69" s="7" t="str">
        <f t="shared" si="24"/>
        <v/>
      </c>
      <c r="AC69" s="7" t="str">
        <f t="shared" si="25"/>
        <v/>
      </c>
      <c r="AD69" s="10" t="str">
        <f t="shared" si="26"/>
        <v/>
      </c>
      <c r="AE69" s="91" t="str">
        <f t="shared" si="19"/>
        <v/>
      </c>
      <c r="AF69" s="59"/>
      <c r="AG69" s="99" t="str" cm="1">
        <f t="array" ref="AG69">_xlfn.IFS(O69="","",AE69&gt;O69,"KO : Le montant retenu est supérieur au montant présenté. Merci de revoir la ligne de dépense ou plafonner son montant.",AE69=0,"Attention : montant présenté entièrement écarté",AE69=O69,"OK",AE69&lt;O69,"Attention : montant présenté partiellement écarté")</f>
        <v/>
      </c>
      <c r="AH69" s="60" t="str">
        <f t="shared" si="27"/>
        <v/>
      </c>
    </row>
    <row r="70" spans="1:34" s="3" customFormat="1">
      <c r="A70" s="244">
        <v>61</v>
      </c>
      <c r="B70" s="245"/>
      <c r="C70" s="89" t="str">
        <f>IF(B70="","",'0-Présentation typeaction'!$B$16)</f>
        <v/>
      </c>
      <c r="D70" s="251"/>
      <c r="E70" s="251"/>
      <c r="F70" s="243"/>
      <c r="G70" s="168"/>
      <c r="H70" s="6"/>
      <c r="I70" s="6"/>
      <c r="J70" s="406" t="str">
        <f t="shared" si="18"/>
        <v/>
      </c>
      <c r="K70" s="265"/>
      <c r="L70" s="11"/>
      <c r="M70" s="11"/>
      <c r="N70" s="5"/>
      <c r="O70" s="406" t="str">
        <f t="shared" si="7"/>
        <v/>
      </c>
      <c r="P70" s="298"/>
      <c r="Q70" s="7" t="str">
        <f t="shared" si="8"/>
        <v/>
      </c>
      <c r="R70" s="7" t="str">
        <f t="shared" si="9"/>
        <v/>
      </c>
      <c r="S70" s="22" t="str">
        <f t="shared" si="28"/>
        <v/>
      </c>
      <c r="T70" s="89" t="str">
        <f t="shared" si="11"/>
        <v/>
      </c>
      <c r="U70" s="7" t="str">
        <f t="shared" si="29"/>
        <v/>
      </c>
      <c r="V70" s="7" t="str">
        <f t="shared" si="30"/>
        <v/>
      </c>
      <c r="W70" s="10" t="str">
        <f t="shared" si="20"/>
        <v/>
      </c>
      <c r="X70" s="10" t="str">
        <f t="shared" si="21"/>
        <v/>
      </c>
      <c r="Y70" s="260" t="str">
        <f t="shared" si="15"/>
        <v/>
      </c>
      <c r="Z70" s="267" t="str">
        <f t="shared" si="22"/>
        <v/>
      </c>
      <c r="AA70" s="7" t="str">
        <f t="shared" si="23"/>
        <v/>
      </c>
      <c r="AB70" s="7" t="str">
        <f t="shared" si="24"/>
        <v/>
      </c>
      <c r="AC70" s="7" t="str">
        <f t="shared" si="25"/>
        <v/>
      </c>
      <c r="AD70" s="10" t="str">
        <f t="shared" si="26"/>
        <v/>
      </c>
      <c r="AE70" s="91" t="str">
        <f t="shared" si="19"/>
        <v/>
      </c>
      <c r="AF70" s="59"/>
      <c r="AG70" s="99" t="str" cm="1">
        <f t="array" ref="AG70">_xlfn.IFS(O70="","",AE70&gt;O70,"KO : Le montant retenu est supérieur au montant présenté. Merci de revoir la ligne de dépense ou plafonner son montant.",AE70=0,"Attention : montant présenté entièrement écarté",AE70=O70,"OK",AE70&lt;O70,"Attention : montant présenté partiellement écarté")</f>
        <v/>
      </c>
      <c r="AH70" s="60" t="str">
        <f t="shared" si="27"/>
        <v/>
      </c>
    </row>
    <row r="71" spans="1:34" s="3" customFormat="1">
      <c r="A71" s="244">
        <v>62</v>
      </c>
      <c r="B71" s="245"/>
      <c r="C71" s="89" t="str">
        <f>IF(B71="","",'0-Présentation typeaction'!$B$16)</f>
        <v/>
      </c>
      <c r="D71" s="251"/>
      <c r="E71" s="251"/>
      <c r="F71" s="243"/>
      <c r="G71" s="168"/>
      <c r="H71" s="6"/>
      <c r="I71" s="6"/>
      <c r="J71" s="406" t="str">
        <f t="shared" si="18"/>
        <v/>
      </c>
      <c r="K71" s="265"/>
      <c r="L71" s="11"/>
      <c r="M71" s="11"/>
      <c r="N71" s="5"/>
      <c r="O71" s="406" t="str">
        <f t="shared" si="7"/>
        <v/>
      </c>
      <c r="P71" s="298"/>
      <c r="Q71" s="7" t="str">
        <f t="shared" si="8"/>
        <v/>
      </c>
      <c r="R71" s="7" t="str">
        <f t="shared" si="9"/>
        <v/>
      </c>
      <c r="S71" s="22" t="str">
        <f t="shared" si="28"/>
        <v/>
      </c>
      <c r="T71" s="89" t="str">
        <f t="shared" si="11"/>
        <v/>
      </c>
      <c r="U71" s="7" t="str">
        <f t="shared" si="29"/>
        <v/>
      </c>
      <c r="V71" s="7" t="str">
        <f t="shared" si="30"/>
        <v/>
      </c>
      <c r="W71" s="10" t="str">
        <f t="shared" si="20"/>
        <v/>
      </c>
      <c r="X71" s="10" t="str">
        <f t="shared" si="21"/>
        <v/>
      </c>
      <c r="Y71" s="260" t="str">
        <f t="shared" si="15"/>
        <v/>
      </c>
      <c r="Z71" s="267" t="str">
        <f t="shared" si="22"/>
        <v/>
      </c>
      <c r="AA71" s="7" t="str">
        <f t="shared" si="23"/>
        <v/>
      </c>
      <c r="AB71" s="7" t="str">
        <f t="shared" si="24"/>
        <v/>
      </c>
      <c r="AC71" s="7" t="str">
        <f t="shared" si="25"/>
        <v/>
      </c>
      <c r="AD71" s="10" t="str">
        <f t="shared" si="26"/>
        <v/>
      </c>
      <c r="AE71" s="91" t="str">
        <f t="shared" si="19"/>
        <v/>
      </c>
      <c r="AF71" s="59"/>
      <c r="AG71" s="99" t="str" cm="1">
        <f t="array" ref="AG71">_xlfn.IFS(O71="","",AE71&gt;O71,"KO : Le montant retenu est supérieur au montant présenté. Merci de revoir la ligne de dépense ou plafonner son montant.",AE71=0,"Attention : montant présenté entièrement écarté",AE71=O71,"OK",AE71&lt;O71,"Attention : montant présenté partiellement écarté")</f>
        <v/>
      </c>
      <c r="AH71" s="60" t="str">
        <f t="shared" si="27"/>
        <v/>
      </c>
    </row>
    <row r="72" spans="1:34" s="3" customFormat="1">
      <c r="A72" s="244">
        <v>63</v>
      </c>
      <c r="B72" s="245"/>
      <c r="C72" s="89" t="str">
        <f>IF(B72="","",'0-Présentation typeaction'!$B$16)</f>
        <v/>
      </c>
      <c r="D72" s="251"/>
      <c r="E72" s="251"/>
      <c r="F72" s="243"/>
      <c r="G72" s="168"/>
      <c r="H72" s="6"/>
      <c r="I72" s="6"/>
      <c r="J72" s="406" t="str">
        <f t="shared" si="18"/>
        <v/>
      </c>
      <c r="K72" s="265"/>
      <c r="L72" s="11"/>
      <c r="M72" s="11"/>
      <c r="N72" s="5"/>
      <c r="O72" s="406" t="str">
        <f t="shared" si="7"/>
        <v/>
      </c>
      <c r="P72" s="298"/>
      <c r="Q72" s="7" t="str">
        <f t="shared" si="8"/>
        <v/>
      </c>
      <c r="R72" s="7" t="str">
        <f t="shared" si="9"/>
        <v/>
      </c>
      <c r="S72" s="22" t="str">
        <f t="shared" si="28"/>
        <v/>
      </c>
      <c r="T72" s="89" t="str">
        <f t="shared" si="11"/>
        <v/>
      </c>
      <c r="U72" s="7" t="str">
        <f t="shared" si="29"/>
        <v/>
      </c>
      <c r="V72" s="7" t="str">
        <f t="shared" si="30"/>
        <v/>
      </c>
      <c r="W72" s="10" t="str">
        <f t="shared" si="20"/>
        <v/>
      </c>
      <c r="X72" s="10" t="str">
        <f t="shared" si="21"/>
        <v/>
      </c>
      <c r="Y72" s="260" t="str">
        <f t="shared" si="15"/>
        <v/>
      </c>
      <c r="Z72" s="267" t="str">
        <f t="shared" si="22"/>
        <v/>
      </c>
      <c r="AA72" s="7" t="str">
        <f t="shared" si="23"/>
        <v/>
      </c>
      <c r="AB72" s="7" t="str">
        <f t="shared" si="24"/>
        <v/>
      </c>
      <c r="AC72" s="7" t="str">
        <f t="shared" si="25"/>
        <v/>
      </c>
      <c r="AD72" s="10" t="str">
        <f t="shared" si="26"/>
        <v/>
      </c>
      <c r="AE72" s="91" t="str">
        <f t="shared" si="19"/>
        <v/>
      </c>
      <c r="AF72" s="59"/>
      <c r="AG72" s="99" t="str" cm="1">
        <f t="array" ref="AG72">_xlfn.IFS(O72="","",AE72&gt;O72,"KO : Le montant retenu est supérieur au montant présenté. Merci de revoir la ligne de dépense ou plafonner son montant.",AE72=0,"Attention : montant présenté entièrement écarté",AE72=O72,"OK",AE72&lt;O72,"Attention : montant présenté partiellement écarté")</f>
        <v/>
      </c>
      <c r="AH72" s="60" t="str">
        <f t="shared" si="27"/>
        <v/>
      </c>
    </row>
    <row r="73" spans="1:34" s="3" customFormat="1">
      <c r="A73" s="244">
        <v>64</v>
      </c>
      <c r="B73" s="245"/>
      <c r="C73" s="89" t="str">
        <f>IF(B73="","",'0-Présentation typeaction'!$B$16)</f>
        <v/>
      </c>
      <c r="D73" s="251"/>
      <c r="E73" s="251"/>
      <c r="F73" s="243"/>
      <c r="G73" s="168"/>
      <c r="H73" s="6"/>
      <c r="I73" s="6"/>
      <c r="J73" s="406" t="str">
        <f t="shared" si="18"/>
        <v/>
      </c>
      <c r="K73" s="265"/>
      <c r="L73" s="11"/>
      <c r="M73" s="11"/>
      <c r="N73" s="5"/>
      <c r="O73" s="406" t="str">
        <f t="shared" si="7"/>
        <v/>
      </c>
      <c r="P73" s="298"/>
      <c r="Q73" s="7" t="str">
        <f t="shared" si="8"/>
        <v/>
      </c>
      <c r="R73" s="7" t="str">
        <f t="shared" si="9"/>
        <v/>
      </c>
      <c r="S73" s="22" t="str">
        <f t="shared" si="28"/>
        <v/>
      </c>
      <c r="T73" s="89" t="str">
        <f t="shared" si="11"/>
        <v/>
      </c>
      <c r="U73" s="7" t="str">
        <f t="shared" si="29"/>
        <v/>
      </c>
      <c r="V73" s="7" t="str">
        <f t="shared" si="30"/>
        <v/>
      </c>
      <c r="W73" s="10" t="str">
        <f t="shared" si="20"/>
        <v/>
      </c>
      <c r="X73" s="10" t="str">
        <f t="shared" si="21"/>
        <v/>
      </c>
      <c r="Y73" s="260" t="str">
        <f t="shared" si="15"/>
        <v/>
      </c>
      <c r="Z73" s="267" t="str">
        <f t="shared" si="22"/>
        <v/>
      </c>
      <c r="AA73" s="7" t="str">
        <f t="shared" si="23"/>
        <v/>
      </c>
      <c r="AB73" s="7" t="str">
        <f t="shared" si="24"/>
        <v/>
      </c>
      <c r="AC73" s="7" t="str">
        <f t="shared" si="25"/>
        <v/>
      </c>
      <c r="AD73" s="10" t="str">
        <f t="shared" si="26"/>
        <v/>
      </c>
      <c r="AE73" s="91" t="str">
        <f t="shared" si="19"/>
        <v/>
      </c>
      <c r="AF73" s="59"/>
      <c r="AG73" s="99" t="str" cm="1">
        <f t="array" ref="AG73">_xlfn.IFS(O73="","",AE73&gt;O73,"KO : Le montant retenu est supérieur au montant présenté. Merci de revoir la ligne de dépense ou plafonner son montant.",AE73=0,"Attention : montant présenté entièrement écarté",AE73=O73,"OK",AE73&lt;O73,"Attention : montant présenté partiellement écarté")</f>
        <v/>
      </c>
      <c r="AH73" s="60" t="str">
        <f t="shared" si="27"/>
        <v/>
      </c>
    </row>
    <row r="74" spans="1:34" s="3" customFormat="1">
      <c r="A74" s="244">
        <v>65</v>
      </c>
      <c r="B74" s="245"/>
      <c r="C74" s="89" t="str">
        <f>IF(B74="","",'0-Présentation typeaction'!$B$16)</f>
        <v/>
      </c>
      <c r="D74" s="251"/>
      <c r="E74" s="251"/>
      <c r="F74" s="243"/>
      <c r="G74" s="168"/>
      <c r="H74" s="6"/>
      <c r="I74" s="6"/>
      <c r="J74" s="406" t="str">
        <f t="shared" si="18"/>
        <v/>
      </c>
      <c r="K74" s="265"/>
      <c r="L74" s="11"/>
      <c r="M74" s="11"/>
      <c r="N74" s="5"/>
      <c r="O74" s="406" t="str">
        <f t="shared" si="7"/>
        <v/>
      </c>
      <c r="P74" s="298"/>
      <c r="Q74" s="7" t="str">
        <f t="shared" si="8"/>
        <v/>
      </c>
      <c r="R74" s="7" t="str">
        <f t="shared" si="9"/>
        <v/>
      </c>
      <c r="S74" s="22" t="str">
        <f t="shared" si="28"/>
        <v/>
      </c>
      <c r="T74" s="89" t="str">
        <f t="shared" si="11"/>
        <v/>
      </c>
      <c r="U74" s="7" t="str">
        <f t="shared" si="29"/>
        <v/>
      </c>
      <c r="V74" s="7" t="str">
        <f t="shared" si="30"/>
        <v/>
      </c>
      <c r="W74" s="10" t="str">
        <f t="shared" ref="W74:W93" si="31">IF(H74="","",H74)</f>
        <v/>
      </c>
      <c r="X74" s="10" t="str">
        <f t="shared" ref="X74:X93" si="32">IF(I74="","",I74)</f>
        <v/>
      </c>
      <c r="Y74" s="260" t="str">
        <f t="shared" si="15"/>
        <v/>
      </c>
      <c r="Z74" s="267" t="str">
        <f t="shared" ref="Z74:Z109" si="33">IF(K74="","",K74)</f>
        <v/>
      </c>
      <c r="AA74" s="7" t="str">
        <f t="shared" ref="AA74:AA109" si="34">IF(L74="","",L74)</f>
        <v/>
      </c>
      <c r="AB74" s="7" t="str">
        <f t="shared" ref="AB74:AB109" si="35">IF(M74="","",M74)</f>
        <v/>
      </c>
      <c r="AC74" s="7" t="str">
        <f t="shared" ref="AC74:AC109" si="36">IF(N74="","",N74)</f>
        <v/>
      </c>
      <c r="AD74" s="10" t="str">
        <f t="shared" ref="AD74:AD109" si="37">IF(O74="","",O74)</f>
        <v/>
      </c>
      <c r="AE74" s="91" t="str">
        <f t="shared" si="19"/>
        <v/>
      </c>
      <c r="AF74" s="59"/>
      <c r="AG74" s="99" t="str" cm="1">
        <f t="array" ref="AG74">_xlfn.IFS(O74="","",AE74&gt;O74,"KO : Le montant retenu est supérieur au montant présenté. Merci de revoir la ligne de dépense ou plafonner son montant.",AE74=0,"Attention : montant présenté entièrement écarté",AE74=O74,"OK",AE74&lt;O74,"Attention : montant présenté partiellement écarté")</f>
        <v/>
      </c>
      <c r="AH74" s="60" t="str">
        <f t="shared" ref="AH74:AH109" si="38">IF(OR(O74="",AE74=""),"",(IFERROR(VALUE(TRIM(SUBSTITUTE(O74,CHAR(160),""))),0))-(IFERROR(VALUE(TRIM(SUBSTITUTE(AE74,CHAR(160),""))),0)))</f>
        <v/>
      </c>
    </row>
    <row r="75" spans="1:34" s="3" customFormat="1">
      <c r="A75" s="244">
        <v>66</v>
      </c>
      <c r="B75" s="245"/>
      <c r="C75" s="89" t="str">
        <f>IF(B75="","",'0-Présentation typeaction'!$B$16)</f>
        <v/>
      </c>
      <c r="D75" s="251"/>
      <c r="E75" s="251"/>
      <c r="F75" s="243"/>
      <c r="G75" s="168"/>
      <c r="H75" s="6"/>
      <c r="I75" s="6"/>
      <c r="J75" s="406" t="str">
        <f t="shared" ref="J75:J109" si="39">IF(OR(H75="",I75=""),"",MIN(IFERROR(VALUE(TRIM(SUBSTITUTE(H75,CHAR(160),""))),0)+IFERROR(VALUE(TRIM(SUBSTITUTE(I75,CHAR(160),""))),0),IF(F75="Directeur chercheur",92000,IF(F75="Ingénieur",61000,IF(F75="Technicien",49000,IFERROR(VALUE(TRIM(SUBSTITUTE(H75,CHAR(160),""))),0)+IFERROR(VALUE(TRIM(SUBSTITUTE(I75,CHAR(160),""))),0))))))</f>
        <v/>
      </c>
      <c r="K75" s="265"/>
      <c r="L75" s="11"/>
      <c r="M75" s="11"/>
      <c r="N75" s="5"/>
      <c r="O75" s="406" t="str">
        <f t="shared" ref="O75:O109" si="40">IF(K75="","",J75*K75)</f>
        <v/>
      </c>
      <c r="P75" s="298"/>
      <c r="Q75" s="7" t="str">
        <f t="shared" ref="Q75:Q109" si="41">IF(B75="","",B75)</f>
        <v/>
      </c>
      <c r="R75" s="7" t="str">
        <f t="shared" ref="R75:R109" si="42">IF(C75="","",C75)</f>
        <v/>
      </c>
      <c r="S75" s="22" t="str">
        <f t="shared" ref="S75:S109" si="43">IF(D75="","",D75)</f>
        <v/>
      </c>
      <c r="T75" s="89" t="str">
        <f t="shared" ref="T75:T109" si="44">IF(E75="","",E75)</f>
        <v/>
      </c>
      <c r="U75" s="7" t="str">
        <f t="shared" ref="U75:U94" si="45">IF(F75="","",F75)</f>
        <v/>
      </c>
      <c r="V75" s="7" t="str">
        <f t="shared" ref="V75:V94" si="46">IF(G75="","",G75)</f>
        <v/>
      </c>
      <c r="W75" s="10" t="str">
        <f t="shared" si="31"/>
        <v/>
      </c>
      <c r="X75" s="10" t="str">
        <f t="shared" si="32"/>
        <v/>
      </c>
      <c r="Y75" s="260" t="str">
        <f t="shared" ref="Y75:Y109" si="47">IF(OR(W75="",X75=""),"",MIN(IFERROR(VALUE(TRIM(SUBSTITUTE(W75,CHAR(160),""))),0)+IFERROR(VALUE(TRIM(SUBSTITUTE(X75,CHAR(160),""))),0),IF(U75="Directeur chercheur",92000,IF(U75="Ingénieur",61000,IF(U75="Technicien",49000,IFERROR(VALUE(TRIM(SUBSTITUTE(W75,CHAR(160),""))),0)+IFERROR(VALUE(TRIM(SUBSTITUTE(X75,CHAR(160),""))),0))))))</f>
        <v/>
      </c>
      <c r="Z75" s="267" t="str">
        <f t="shared" si="33"/>
        <v/>
      </c>
      <c r="AA75" s="7" t="str">
        <f t="shared" si="34"/>
        <v/>
      </c>
      <c r="AB75" s="7" t="str">
        <f t="shared" si="35"/>
        <v/>
      </c>
      <c r="AC75" s="7" t="str">
        <f t="shared" si="36"/>
        <v/>
      </c>
      <c r="AD75" s="10" t="str">
        <f t="shared" si="37"/>
        <v/>
      </c>
      <c r="AE75" s="91" t="str">
        <f t="shared" ref="AE75:AE109" si="48">IF(Y75="","",Y75*Z75)</f>
        <v/>
      </c>
      <c r="AF75" s="59"/>
      <c r="AG75" s="99" t="str" cm="1">
        <f t="array" ref="AG75">_xlfn.IFS(O75="","",AE75&gt;O75,"KO : Le montant retenu est supérieur au montant présenté. Merci de revoir la ligne de dépense ou plafonner son montant.",AE75=0,"Attention : montant présenté entièrement écarté",AE75=O75,"OK",AE75&lt;O75,"Attention : montant présenté partiellement écarté")</f>
        <v/>
      </c>
      <c r="AH75" s="60" t="str">
        <f t="shared" si="38"/>
        <v/>
      </c>
    </row>
    <row r="76" spans="1:34" s="3" customFormat="1">
      <c r="A76" s="244">
        <v>67</v>
      </c>
      <c r="B76" s="245"/>
      <c r="C76" s="89" t="str">
        <f>IF(B76="","",'0-Présentation typeaction'!$B$16)</f>
        <v/>
      </c>
      <c r="D76" s="251"/>
      <c r="E76" s="251"/>
      <c r="F76" s="243"/>
      <c r="G76" s="168"/>
      <c r="H76" s="6"/>
      <c r="I76" s="6"/>
      <c r="J76" s="406" t="str">
        <f t="shared" si="39"/>
        <v/>
      </c>
      <c r="K76" s="265"/>
      <c r="L76" s="11"/>
      <c r="M76" s="11"/>
      <c r="N76" s="5"/>
      <c r="O76" s="406" t="str">
        <f t="shared" si="40"/>
        <v/>
      </c>
      <c r="P76" s="298"/>
      <c r="Q76" s="7" t="str">
        <f t="shared" si="41"/>
        <v/>
      </c>
      <c r="R76" s="7" t="str">
        <f t="shared" si="42"/>
        <v/>
      </c>
      <c r="S76" s="22" t="str">
        <f t="shared" si="43"/>
        <v/>
      </c>
      <c r="T76" s="89" t="str">
        <f t="shared" si="44"/>
        <v/>
      </c>
      <c r="U76" s="7" t="str">
        <f t="shared" si="45"/>
        <v/>
      </c>
      <c r="V76" s="7" t="str">
        <f t="shared" si="46"/>
        <v/>
      </c>
      <c r="W76" s="10" t="str">
        <f t="shared" si="31"/>
        <v/>
      </c>
      <c r="X76" s="10" t="str">
        <f t="shared" si="32"/>
        <v/>
      </c>
      <c r="Y76" s="260" t="str">
        <f t="shared" si="47"/>
        <v/>
      </c>
      <c r="Z76" s="267" t="str">
        <f t="shared" si="33"/>
        <v/>
      </c>
      <c r="AA76" s="7" t="str">
        <f t="shared" si="34"/>
        <v/>
      </c>
      <c r="AB76" s="7" t="str">
        <f t="shared" si="35"/>
        <v/>
      </c>
      <c r="AC76" s="7" t="str">
        <f t="shared" si="36"/>
        <v/>
      </c>
      <c r="AD76" s="10" t="str">
        <f t="shared" si="37"/>
        <v/>
      </c>
      <c r="AE76" s="91" t="str">
        <f t="shared" si="48"/>
        <v/>
      </c>
      <c r="AF76" s="59"/>
      <c r="AG76" s="99" t="str" cm="1">
        <f t="array" ref="AG76">_xlfn.IFS(O76="","",AE76&gt;O76,"KO : Le montant retenu est supérieur au montant présenté. Merci de revoir la ligne de dépense ou plafonner son montant.",AE76=0,"Attention : montant présenté entièrement écarté",AE76=O76,"OK",AE76&lt;O76,"Attention : montant présenté partiellement écarté")</f>
        <v/>
      </c>
      <c r="AH76" s="60" t="str">
        <f t="shared" si="38"/>
        <v/>
      </c>
    </row>
    <row r="77" spans="1:34" s="3" customFormat="1">
      <c r="A77" s="244">
        <v>68</v>
      </c>
      <c r="B77" s="245"/>
      <c r="C77" s="89" t="str">
        <f>IF(B77="","",'0-Présentation typeaction'!$B$16)</f>
        <v/>
      </c>
      <c r="D77" s="251"/>
      <c r="E77" s="251"/>
      <c r="F77" s="243"/>
      <c r="G77" s="168"/>
      <c r="H77" s="6"/>
      <c r="I77" s="6"/>
      <c r="J77" s="406" t="str">
        <f t="shared" si="39"/>
        <v/>
      </c>
      <c r="K77" s="265"/>
      <c r="L77" s="11"/>
      <c r="M77" s="11"/>
      <c r="N77" s="5"/>
      <c r="O77" s="406" t="str">
        <f t="shared" si="40"/>
        <v/>
      </c>
      <c r="P77" s="298"/>
      <c r="Q77" s="7" t="str">
        <f t="shared" si="41"/>
        <v/>
      </c>
      <c r="R77" s="7" t="str">
        <f t="shared" si="42"/>
        <v/>
      </c>
      <c r="S77" s="22" t="str">
        <f t="shared" si="43"/>
        <v/>
      </c>
      <c r="T77" s="89" t="str">
        <f t="shared" si="44"/>
        <v/>
      </c>
      <c r="U77" s="7" t="str">
        <f t="shared" si="45"/>
        <v/>
      </c>
      <c r="V77" s="7" t="str">
        <f t="shared" si="46"/>
        <v/>
      </c>
      <c r="W77" s="10" t="str">
        <f t="shared" si="31"/>
        <v/>
      </c>
      <c r="X77" s="10" t="str">
        <f t="shared" si="32"/>
        <v/>
      </c>
      <c r="Y77" s="260" t="str">
        <f t="shared" si="47"/>
        <v/>
      </c>
      <c r="Z77" s="267" t="str">
        <f t="shared" si="33"/>
        <v/>
      </c>
      <c r="AA77" s="7" t="str">
        <f t="shared" si="34"/>
        <v/>
      </c>
      <c r="AB77" s="7" t="str">
        <f t="shared" si="35"/>
        <v/>
      </c>
      <c r="AC77" s="7" t="str">
        <f t="shared" si="36"/>
        <v/>
      </c>
      <c r="AD77" s="10" t="str">
        <f t="shared" si="37"/>
        <v/>
      </c>
      <c r="AE77" s="91" t="str">
        <f t="shared" si="48"/>
        <v/>
      </c>
      <c r="AF77" s="59"/>
      <c r="AG77" s="99" t="str" cm="1">
        <f t="array" ref="AG77">_xlfn.IFS(O77="","",AE77&gt;O77,"KO : Le montant retenu est supérieur au montant présenté. Merci de revoir la ligne de dépense ou plafonner son montant.",AE77=0,"Attention : montant présenté entièrement écarté",AE77=O77,"OK",AE77&lt;O77,"Attention : montant présenté partiellement écarté")</f>
        <v/>
      </c>
      <c r="AH77" s="60" t="str">
        <f t="shared" si="38"/>
        <v/>
      </c>
    </row>
    <row r="78" spans="1:34" s="3" customFormat="1">
      <c r="A78" s="244">
        <v>69</v>
      </c>
      <c r="B78" s="245"/>
      <c r="C78" s="89" t="str">
        <f>IF(B78="","",'0-Présentation typeaction'!$B$16)</f>
        <v/>
      </c>
      <c r="D78" s="251"/>
      <c r="E78" s="251"/>
      <c r="F78" s="243"/>
      <c r="G78" s="168"/>
      <c r="H78" s="6"/>
      <c r="I78" s="6"/>
      <c r="J78" s="406" t="str">
        <f t="shared" si="39"/>
        <v/>
      </c>
      <c r="K78" s="265"/>
      <c r="L78" s="11"/>
      <c r="M78" s="11"/>
      <c r="N78" s="5"/>
      <c r="O78" s="406" t="str">
        <f t="shared" si="40"/>
        <v/>
      </c>
      <c r="P78" s="298"/>
      <c r="Q78" s="7" t="str">
        <f t="shared" si="41"/>
        <v/>
      </c>
      <c r="R78" s="7" t="str">
        <f t="shared" si="42"/>
        <v/>
      </c>
      <c r="S78" s="22" t="str">
        <f t="shared" si="43"/>
        <v/>
      </c>
      <c r="T78" s="89" t="str">
        <f t="shared" si="44"/>
        <v/>
      </c>
      <c r="U78" s="7" t="str">
        <f t="shared" si="45"/>
        <v/>
      </c>
      <c r="V78" s="7" t="str">
        <f t="shared" si="46"/>
        <v/>
      </c>
      <c r="W78" s="10" t="str">
        <f t="shared" si="31"/>
        <v/>
      </c>
      <c r="X78" s="10" t="str">
        <f t="shared" si="32"/>
        <v/>
      </c>
      <c r="Y78" s="260" t="str">
        <f t="shared" si="47"/>
        <v/>
      </c>
      <c r="Z78" s="267" t="str">
        <f t="shared" si="33"/>
        <v/>
      </c>
      <c r="AA78" s="7" t="str">
        <f t="shared" si="34"/>
        <v/>
      </c>
      <c r="AB78" s="7" t="str">
        <f t="shared" si="35"/>
        <v/>
      </c>
      <c r="AC78" s="7" t="str">
        <f t="shared" si="36"/>
        <v/>
      </c>
      <c r="AD78" s="10" t="str">
        <f t="shared" si="37"/>
        <v/>
      </c>
      <c r="AE78" s="91" t="str">
        <f t="shared" si="48"/>
        <v/>
      </c>
      <c r="AF78" s="59"/>
      <c r="AG78" s="99" t="str" cm="1">
        <f t="array" ref="AG78">_xlfn.IFS(O78="","",AE78&gt;O78,"KO : Le montant retenu est supérieur au montant présenté. Merci de revoir la ligne de dépense ou plafonner son montant.",AE78=0,"Attention : montant présenté entièrement écarté",AE78=O78,"OK",AE78&lt;O78,"Attention : montant présenté partiellement écarté")</f>
        <v/>
      </c>
      <c r="AH78" s="60" t="str">
        <f t="shared" si="38"/>
        <v/>
      </c>
    </row>
    <row r="79" spans="1:34" s="3" customFormat="1">
      <c r="A79" s="244">
        <v>70</v>
      </c>
      <c r="B79" s="245"/>
      <c r="C79" s="89" t="str">
        <f>IF(B79="","",'0-Présentation typeaction'!$B$16)</f>
        <v/>
      </c>
      <c r="D79" s="251"/>
      <c r="E79" s="251"/>
      <c r="F79" s="243"/>
      <c r="G79" s="168"/>
      <c r="H79" s="6"/>
      <c r="I79" s="6"/>
      <c r="J79" s="406" t="str">
        <f t="shared" si="39"/>
        <v/>
      </c>
      <c r="K79" s="265"/>
      <c r="L79" s="11"/>
      <c r="M79" s="11"/>
      <c r="N79" s="5"/>
      <c r="O79" s="406" t="str">
        <f t="shared" si="40"/>
        <v/>
      </c>
      <c r="P79" s="298"/>
      <c r="Q79" s="7" t="str">
        <f t="shared" si="41"/>
        <v/>
      </c>
      <c r="R79" s="7" t="str">
        <f t="shared" si="42"/>
        <v/>
      </c>
      <c r="S79" s="22" t="str">
        <f t="shared" si="43"/>
        <v/>
      </c>
      <c r="T79" s="89" t="str">
        <f t="shared" si="44"/>
        <v/>
      </c>
      <c r="U79" s="7" t="str">
        <f t="shared" si="45"/>
        <v/>
      </c>
      <c r="V79" s="7" t="str">
        <f t="shared" si="46"/>
        <v/>
      </c>
      <c r="W79" s="10" t="str">
        <f t="shared" si="31"/>
        <v/>
      </c>
      <c r="X79" s="10" t="str">
        <f t="shared" si="32"/>
        <v/>
      </c>
      <c r="Y79" s="260" t="str">
        <f t="shared" si="47"/>
        <v/>
      </c>
      <c r="Z79" s="267" t="str">
        <f t="shared" si="33"/>
        <v/>
      </c>
      <c r="AA79" s="7" t="str">
        <f t="shared" si="34"/>
        <v/>
      </c>
      <c r="AB79" s="7" t="str">
        <f t="shared" si="35"/>
        <v/>
      </c>
      <c r="AC79" s="7" t="str">
        <f t="shared" si="36"/>
        <v/>
      </c>
      <c r="AD79" s="10" t="str">
        <f t="shared" si="37"/>
        <v/>
      </c>
      <c r="AE79" s="91" t="str">
        <f t="shared" si="48"/>
        <v/>
      </c>
      <c r="AF79" s="59"/>
      <c r="AG79" s="99" t="str" cm="1">
        <f t="array" ref="AG79">_xlfn.IFS(O79="","",AE79&gt;O79,"KO : Le montant retenu est supérieur au montant présenté. Merci de revoir la ligne de dépense ou plafonner son montant.",AE79=0,"Attention : montant présenté entièrement écarté",AE79=O79,"OK",AE79&lt;O79,"Attention : montant présenté partiellement écarté")</f>
        <v/>
      </c>
      <c r="AH79" s="60" t="str">
        <f t="shared" si="38"/>
        <v/>
      </c>
    </row>
    <row r="80" spans="1:34" s="3" customFormat="1">
      <c r="A80" s="244">
        <v>71</v>
      </c>
      <c r="B80" s="245"/>
      <c r="C80" s="89" t="str">
        <f>IF(B80="","",'0-Présentation typeaction'!$B$16)</f>
        <v/>
      </c>
      <c r="D80" s="251"/>
      <c r="E80" s="251"/>
      <c r="F80" s="243"/>
      <c r="G80" s="168"/>
      <c r="H80" s="6"/>
      <c r="I80" s="6"/>
      <c r="J80" s="406" t="str">
        <f t="shared" si="39"/>
        <v/>
      </c>
      <c r="K80" s="265"/>
      <c r="L80" s="11"/>
      <c r="M80" s="11"/>
      <c r="N80" s="5"/>
      <c r="O80" s="406" t="str">
        <f t="shared" si="40"/>
        <v/>
      </c>
      <c r="P80" s="298"/>
      <c r="Q80" s="7" t="str">
        <f t="shared" si="41"/>
        <v/>
      </c>
      <c r="R80" s="7" t="str">
        <f t="shared" si="42"/>
        <v/>
      </c>
      <c r="S80" s="22" t="str">
        <f t="shared" si="43"/>
        <v/>
      </c>
      <c r="T80" s="89" t="str">
        <f t="shared" si="44"/>
        <v/>
      </c>
      <c r="U80" s="7" t="str">
        <f t="shared" si="45"/>
        <v/>
      </c>
      <c r="V80" s="7" t="str">
        <f t="shared" si="46"/>
        <v/>
      </c>
      <c r="W80" s="10" t="str">
        <f t="shared" si="31"/>
        <v/>
      </c>
      <c r="X80" s="10" t="str">
        <f t="shared" si="32"/>
        <v/>
      </c>
      <c r="Y80" s="260" t="str">
        <f t="shared" si="47"/>
        <v/>
      </c>
      <c r="Z80" s="267" t="str">
        <f t="shared" si="33"/>
        <v/>
      </c>
      <c r="AA80" s="7" t="str">
        <f t="shared" si="34"/>
        <v/>
      </c>
      <c r="AB80" s="7" t="str">
        <f t="shared" si="35"/>
        <v/>
      </c>
      <c r="AC80" s="7" t="str">
        <f t="shared" si="36"/>
        <v/>
      </c>
      <c r="AD80" s="10" t="str">
        <f t="shared" si="37"/>
        <v/>
      </c>
      <c r="AE80" s="91" t="str">
        <f t="shared" si="48"/>
        <v/>
      </c>
      <c r="AF80" s="59"/>
      <c r="AG80" s="99" t="str" cm="1">
        <f t="array" ref="AG80">_xlfn.IFS(O80="","",AE80&gt;O80,"KO : Le montant retenu est supérieur au montant présenté. Merci de revoir la ligne de dépense ou plafonner son montant.",AE80=0,"Attention : montant présenté entièrement écarté",AE80=O80,"OK",AE80&lt;O80,"Attention : montant présenté partiellement écarté")</f>
        <v/>
      </c>
      <c r="AH80" s="60" t="str">
        <f t="shared" si="38"/>
        <v/>
      </c>
    </row>
    <row r="81" spans="1:34" s="3" customFormat="1">
      <c r="A81" s="244">
        <v>72</v>
      </c>
      <c r="B81" s="245"/>
      <c r="C81" s="89" t="str">
        <f>IF(B81="","",'0-Présentation typeaction'!$B$16)</f>
        <v/>
      </c>
      <c r="D81" s="251"/>
      <c r="E81" s="251"/>
      <c r="F81" s="243"/>
      <c r="G81" s="168"/>
      <c r="H81" s="6"/>
      <c r="I81" s="6"/>
      <c r="J81" s="406" t="str">
        <f t="shared" si="39"/>
        <v/>
      </c>
      <c r="K81" s="265"/>
      <c r="L81" s="11"/>
      <c r="M81" s="11"/>
      <c r="N81" s="5"/>
      <c r="O81" s="406" t="str">
        <f t="shared" si="40"/>
        <v/>
      </c>
      <c r="P81" s="298"/>
      <c r="Q81" s="7" t="str">
        <f t="shared" si="41"/>
        <v/>
      </c>
      <c r="R81" s="7" t="str">
        <f t="shared" si="42"/>
        <v/>
      </c>
      <c r="S81" s="22" t="str">
        <f t="shared" si="43"/>
        <v/>
      </c>
      <c r="T81" s="89" t="str">
        <f t="shared" si="44"/>
        <v/>
      </c>
      <c r="U81" s="7" t="str">
        <f t="shared" si="45"/>
        <v/>
      </c>
      <c r="V81" s="7" t="str">
        <f t="shared" si="46"/>
        <v/>
      </c>
      <c r="W81" s="10" t="str">
        <f t="shared" si="31"/>
        <v/>
      </c>
      <c r="X81" s="10" t="str">
        <f t="shared" si="32"/>
        <v/>
      </c>
      <c r="Y81" s="260" t="str">
        <f t="shared" si="47"/>
        <v/>
      </c>
      <c r="Z81" s="267" t="str">
        <f t="shared" si="33"/>
        <v/>
      </c>
      <c r="AA81" s="7" t="str">
        <f t="shared" si="34"/>
        <v/>
      </c>
      <c r="AB81" s="7" t="str">
        <f t="shared" si="35"/>
        <v/>
      </c>
      <c r="AC81" s="7" t="str">
        <f t="shared" si="36"/>
        <v/>
      </c>
      <c r="AD81" s="10" t="str">
        <f t="shared" si="37"/>
        <v/>
      </c>
      <c r="AE81" s="91" t="str">
        <f t="shared" si="48"/>
        <v/>
      </c>
      <c r="AF81" s="59"/>
      <c r="AG81" s="99" t="str" cm="1">
        <f t="array" ref="AG81">_xlfn.IFS(O81="","",AE81&gt;O81,"KO : Le montant retenu est supérieur au montant présenté. Merci de revoir la ligne de dépense ou plafonner son montant.",AE81=0,"Attention : montant présenté entièrement écarté",AE81=O81,"OK",AE81&lt;O81,"Attention : montant présenté partiellement écarté")</f>
        <v/>
      </c>
      <c r="AH81" s="60" t="str">
        <f t="shared" si="38"/>
        <v/>
      </c>
    </row>
    <row r="82" spans="1:34" s="3" customFormat="1">
      <c r="A82" s="244">
        <v>73</v>
      </c>
      <c r="B82" s="245"/>
      <c r="C82" s="89" t="str">
        <f>IF(B82="","",'0-Présentation typeaction'!$B$16)</f>
        <v/>
      </c>
      <c r="D82" s="251"/>
      <c r="E82" s="251"/>
      <c r="F82" s="243"/>
      <c r="G82" s="168"/>
      <c r="H82" s="6"/>
      <c r="I82" s="6"/>
      <c r="J82" s="406" t="str">
        <f t="shared" si="39"/>
        <v/>
      </c>
      <c r="K82" s="265"/>
      <c r="L82" s="11"/>
      <c r="M82" s="11"/>
      <c r="N82" s="5"/>
      <c r="O82" s="406" t="str">
        <f t="shared" si="40"/>
        <v/>
      </c>
      <c r="P82" s="298"/>
      <c r="Q82" s="7" t="str">
        <f t="shared" si="41"/>
        <v/>
      </c>
      <c r="R82" s="7" t="str">
        <f t="shared" si="42"/>
        <v/>
      </c>
      <c r="S82" s="22" t="str">
        <f t="shared" si="43"/>
        <v/>
      </c>
      <c r="T82" s="89" t="str">
        <f t="shared" si="44"/>
        <v/>
      </c>
      <c r="U82" s="7" t="str">
        <f t="shared" si="45"/>
        <v/>
      </c>
      <c r="V82" s="7" t="str">
        <f t="shared" si="46"/>
        <v/>
      </c>
      <c r="W82" s="10" t="str">
        <f t="shared" si="31"/>
        <v/>
      </c>
      <c r="X82" s="10" t="str">
        <f t="shared" si="32"/>
        <v/>
      </c>
      <c r="Y82" s="260" t="str">
        <f t="shared" si="47"/>
        <v/>
      </c>
      <c r="Z82" s="267" t="str">
        <f t="shared" si="33"/>
        <v/>
      </c>
      <c r="AA82" s="7" t="str">
        <f t="shared" si="34"/>
        <v/>
      </c>
      <c r="AB82" s="7" t="str">
        <f t="shared" si="35"/>
        <v/>
      </c>
      <c r="AC82" s="7" t="str">
        <f t="shared" si="36"/>
        <v/>
      </c>
      <c r="AD82" s="10" t="str">
        <f t="shared" si="37"/>
        <v/>
      </c>
      <c r="AE82" s="91" t="str">
        <f t="shared" si="48"/>
        <v/>
      </c>
      <c r="AF82" s="59"/>
      <c r="AG82" s="99" t="str" cm="1">
        <f t="array" ref="AG82">_xlfn.IFS(O82="","",AE82&gt;O82,"KO : Le montant retenu est supérieur au montant présenté. Merci de revoir la ligne de dépense ou plafonner son montant.",AE82=0,"Attention : montant présenté entièrement écarté",AE82=O82,"OK",AE82&lt;O82,"Attention : montant présenté partiellement écarté")</f>
        <v/>
      </c>
      <c r="AH82" s="60" t="str">
        <f t="shared" si="38"/>
        <v/>
      </c>
    </row>
    <row r="83" spans="1:34" s="3" customFormat="1">
      <c r="A83" s="244">
        <v>74</v>
      </c>
      <c r="B83" s="245"/>
      <c r="C83" s="89" t="str">
        <f>IF(B83="","",'0-Présentation typeaction'!$B$16)</f>
        <v/>
      </c>
      <c r="D83" s="251"/>
      <c r="E83" s="251"/>
      <c r="F83" s="243"/>
      <c r="G83" s="168"/>
      <c r="H83" s="6"/>
      <c r="I83" s="6"/>
      <c r="J83" s="406" t="str">
        <f t="shared" si="39"/>
        <v/>
      </c>
      <c r="K83" s="265"/>
      <c r="L83" s="11"/>
      <c r="M83" s="11"/>
      <c r="N83" s="5"/>
      <c r="O83" s="406" t="str">
        <f t="shared" si="40"/>
        <v/>
      </c>
      <c r="P83" s="298"/>
      <c r="Q83" s="7" t="str">
        <f t="shared" si="41"/>
        <v/>
      </c>
      <c r="R83" s="7" t="str">
        <f t="shared" si="42"/>
        <v/>
      </c>
      <c r="S83" s="22" t="str">
        <f t="shared" si="43"/>
        <v/>
      </c>
      <c r="T83" s="89" t="str">
        <f t="shared" si="44"/>
        <v/>
      </c>
      <c r="U83" s="7" t="str">
        <f t="shared" si="45"/>
        <v/>
      </c>
      <c r="V83" s="7" t="str">
        <f t="shared" si="46"/>
        <v/>
      </c>
      <c r="W83" s="10" t="str">
        <f t="shared" si="31"/>
        <v/>
      </c>
      <c r="X83" s="10" t="str">
        <f t="shared" si="32"/>
        <v/>
      </c>
      <c r="Y83" s="260" t="str">
        <f t="shared" si="47"/>
        <v/>
      </c>
      <c r="Z83" s="267" t="str">
        <f t="shared" si="33"/>
        <v/>
      </c>
      <c r="AA83" s="7" t="str">
        <f t="shared" si="34"/>
        <v/>
      </c>
      <c r="AB83" s="7" t="str">
        <f t="shared" si="35"/>
        <v/>
      </c>
      <c r="AC83" s="7" t="str">
        <f t="shared" si="36"/>
        <v/>
      </c>
      <c r="AD83" s="10" t="str">
        <f t="shared" si="37"/>
        <v/>
      </c>
      <c r="AE83" s="91" t="str">
        <f t="shared" si="48"/>
        <v/>
      </c>
      <c r="AF83" s="59"/>
      <c r="AG83" s="99" t="str" cm="1">
        <f t="array" ref="AG83">_xlfn.IFS(O83="","",AE83&gt;O83,"KO : Le montant retenu est supérieur au montant présenté. Merci de revoir la ligne de dépense ou plafonner son montant.",AE83=0,"Attention : montant présenté entièrement écarté",AE83=O83,"OK",AE83&lt;O83,"Attention : montant présenté partiellement écarté")</f>
        <v/>
      </c>
      <c r="AH83" s="60" t="str">
        <f t="shared" si="38"/>
        <v/>
      </c>
    </row>
    <row r="84" spans="1:34" s="3" customFormat="1">
      <c r="A84" s="244">
        <v>75</v>
      </c>
      <c r="B84" s="245"/>
      <c r="C84" s="89" t="str">
        <f>IF(B84="","",'0-Présentation typeaction'!$B$16)</f>
        <v/>
      </c>
      <c r="D84" s="251"/>
      <c r="E84" s="251"/>
      <c r="F84" s="243"/>
      <c r="G84" s="168"/>
      <c r="H84" s="6"/>
      <c r="I84" s="6"/>
      <c r="J84" s="406" t="str">
        <f t="shared" si="39"/>
        <v/>
      </c>
      <c r="K84" s="265"/>
      <c r="L84" s="11"/>
      <c r="M84" s="11"/>
      <c r="N84" s="5"/>
      <c r="O84" s="406" t="str">
        <f t="shared" si="40"/>
        <v/>
      </c>
      <c r="P84" s="298"/>
      <c r="Q84" s="7" t="str">
        <f t="shared" si="41"/>
        <v/>
      </c>
      <c r="R84" s="7" t="str">
        <f t="shared" si="42"/>
        <v/>
      </c>
      <c r="S84" s="22" t="str">
        <f t="shared" si="43"/>
        <v/>
      </c>
      <c r="T84" s="89" t="str">
        <f t="shared" si="44"/>
        <v/>
      </c>
      <c r="U84" s="7" t="str">
        <f t="shared" si="45"/>
        <v/>
      </c>
      <c r="V84" s="7" t="str">
        <f t="shared" si="46"/>
        <v/>
      </c>
      <c r="W84" s="10" t="str">
        <f t="shared" si="31"/>
        <v/>
      </c>
      <c r="X84" s="10" t="str">
        <f t="shared" si="32"/>
        <v/>
      </c>
      <c r="Y84" s="260" t="str">
        <f t="shared" si="47"/>
        <v/>
      </c>
      <c r="Z84" s="267" t="str">
        <f t="shared" si="33"/>
        <v/>
      </c>
      <c r="AA84" s="7" t="str">
        <f t="shared" si="34"/>
        <v/>
      </c>
      <c r="AB84" s="7" t="str">
        <f t="shared" si="35"/>
        <v/>
      </c>
      <c r="AC84" s="7" t="str">
        <f t="shared" si="36"/>
        <v/>
      </c>
      <c r="AD84" s="10" t="str">
        <f t="shared" si="37"/>
        <v/>
      </c>
      <c r="AE84" s="91" t="str">
        <f t="shared" si="48"/>
        <v/>
      </c>
      <c r="AF84" s="59"/>
      <c r="AG84" s="99" t="str" cm="1">
        <f t="array" ref="AG84">_xlfn.IFS(O84="","",AE84&gt;O84,"KO : Le montant retenu est supérieur au montant présenté. Merci de revoir la ligne de dépense ou plafonner son montant.",AE84=0,"Attention : montant présenté entièrement écarté",AE84=O84,"OK",AE84&lt;O84,"Attention : montant présenté partiellement écarté")</f>
        <v/>
      </c>
      <c r="AH84" s="60" t="str">
        <f t="shared" si="38"/>
        <v/>
      </c>
    </row>
    <row r="85" spans="1:34" s="3" customFormat="1">
      <c r="A85" s="244">
        <v>76</v>
      </c>
      <c r="B85" s="245"/>
      <c r="C85" s="89" t="str">
        <f>IF(B85="","",'0-Présentation typeaction'!$B$16)</f>
        <v/>
      </c>
      <c r="D85" s="251"/>
      <c r="E85" s="251"/>
      <c r="F85" s="243"/>
      <c r="G85" s="168"/>
      <c r="H85" s="6"/>
      <c r="I85" s="6"/>
      <c r="J85" s="406" t="str">
        <f t="shared" si="39"/>
        <v/>
      </c>
      <c r="K85" s="265"/>
      <c r="L85" s="11"/>
      <c r="M85" s="11"/>
      <c r="N85" s="5"/>
      <c r="O85" s="406" t="str">
        <f t="shared" si="40"/>
        <v/>
      </c>
      <c r="P85" s="298"/>
      <c r="Q85" s="7" t="str">
        <f t="shared" si="41"/>
        <v/>
      </c>
      <c r="R85" s="7" t="str">
        <f t="shared" si="42"/>
        <v/>
      </c>
      <c r="S85" s="22" t="str">
        <f t="shared" si="43"/>
        <v/>
      </c>
      <c r="T85" s="89" t="str">
        <f t="shared" si="44"/>
        <v/>
      </c>
      <c r="U85" s="7" t="str">
        <f t="shared" si="45"/>
        <v/>
      </c>
      <c r="V85" s="7" t="str">
        <f t="shared" si="46"/>
        <v/>
      </c>
      <c r="W85" s="10" t="str">
        <f t="shared" si="31"/>
        <v/>
      </c>
      <c r="X85" s="10" t="str">
        <f t="shared" si="32"/>
        <v/>
      </c>
      <c r="Y85" s="260" t="str">
        <f t="shared" si="47"/>
        <v/>
      </c>
      <c r="Z85" s="267" t="str">
        <f t="shared" si="33"/>
        <v/>
      </c>
      <c r="AA85" s="7" t="str">
        <f t="shared" si="34"/>
        <v/>
      </c>
      <c r="AB85" s="7" t="str">
        <f t="shared" si="35"/>
        <v/>
      </c>
      <c r="AC85" s="7" t="str">
        <f t="shared" si="36"/>
        <v/>
      </c>
      <c r="AD85" s="10" t="str">
        <f t="shared" si="37"/>
        <v/>
      </c>
      <c r="AE85" s="91" t="str">
        <f t="shared" si="48"/>
        <v/>
      </c>
      <c r="AF85" s="59"/>
      <c r="AG85" s="99" t="str" cm="1">
        <f t="array" ref="AG85">_xlfn.IFS(O85="","",AE85&gt;O85,"KO : Le montant retenu est supérieur au montant présenté. Merci de revoir la ligne de dépense ou plafonner son montant.",AE85=0,"Attention : montant présenté entièrement écarté",AE85=O85,"OK",AE85&lt;O85,"Attention : montant présenté partiellement écarté")</f>
        <v/>
      </c>
      <c r="AH85" s="60" t="str">
        <f t="shared" si="38"/>
        <v/>
      </c>
    </row>
    <row r="86" spans="1:34" s="3" customFormat="1">
      <c r="A86" s="244">
        <v>77</v>
      </c>
      <c r="B86" s="245"/>
      <c r="C86" s="89" t="str">
        <f>IF(B86="","",'0-Présentation typeaction'!$B$16)</f>
        <v/>
      </c>
      <c r="D86" s="251"/>
      <c r="E86" s="251"/>
      <c r="F86" s="243"/>
      <c r="G86" s="168"/>
      <c r="H86" s="6"/>
      <c r="I86" s="6"/>
      <c r="J86" s="406" t="str">
        <f t="shared" si="39"/>
        <v/>
      </c>
      <c r="K86" s="265"/>
      <c r="L86" s="11"/>
      <c r="M86" s="11"/>
      <c r="N86" s="5"/>
      <c r="O86" s="406" t="str">
        <f t="shared" si="40"/>
        <v/>
      </c>
      <c r="P86" s="298"/>
      <c r="Q86" s="7" t="str">
        <f t="shared" si="41"/>
        <v/>
      </c>
      <c r="R86" s="7" t="str">
        <f t="shared" si="42"/>
        <v/>
      </c>
      <c r="S86" s="22" t="str">
        <f t="shared" si="43"/>
        <v/>
      </c>
      <c r="T86" s="89" t="str">
        <f t="shared" si="44"/>
        <v/>
      </c>
      <c r="U86" s="7" t="str">
        <f t="shared" si="45"/>
        <v/>
      </c>
      <c r="V86" s="7" t="str">
        <f t="shared" si="46"/>
        <v/>
      </c>
      <c r="W86" s="10" t="str">
        <f t="shared" si="31"/>
        <v/>
      </c>
      <c r="X86" s="10" t="str">
        <f t="shared" si="32"/>
        <v/>
      </c>
      <c r="Y86" s="260" t="str">
        <f t="shared" si="47"/>
        <v/>
      </c>
      <c r="Z86" s="267" t="str">
        <f t="shared" si="33"/>
        <v/>
      </c>
      <c r="AA86" s="7" t="str">
        <f t="shared" si="34"/>
        <v/>
      </c>
      <c r="AB86" s="7" t="str">
        <f t="shared" si="35"/>
        <v/>
      </c>
      <c r="AC86" s="7" t="str">
        <f t="shared" si="36"/>
        <v/>
      </c>
      <c r="AD86" s="10" t="str">
        <f t="shared" si="37"/>
        <v/>
      </c>
      <c r="AE86" s="91" t="str">
        <f t="shared" si="48"/>
        <v/>
      </c>
      <c r="AF86" s="59"/>
      <c r="AG86" s="99" t="str" cm="1">
        <f t="array" ref="AG86">_xlfn.IFS(O86="","",AE86&gt;O86,"KO : Le montant retenu est supérieur au montant présenté. Merci de revoir la ligne de dépense ou plafonner son montant.",AE86=0,"Attention : montant présenté entièrement écarté",AE86=O86,"OK",AE86&lt;O86,"Attention : montant présenté partiellement écarté")</f>
        <v/>
      </c>
      <c r="AH86" s="60" t="str">
        <f t="shared" si="38"/>
        <v/>
      </c>
    </row>
    <row r="87" spans="1:34" s="3" customFormat="1">
      <c r="A87" s="244">
        <v>78</v>
      </c>
      <c r="B87" s="245"/>
      <c r="C87" s="89" t="str">
        <f>IF(B87="","",'0-Présentation typeaction'!$B$16)</f>
        <v/>
      </c>
      <c r="D87" s="251"/>
      <c r="E87" s="251"/>
      <c r="F87" s="243"/>
      <c r="G87" s="168"/>
      <c r="H87" s="6"/>
      <c r="I87" s="6"/>
      <c r="J87" s="406" t="str">
        <f t="shared" si="39"/>
        <v/>
      </c>
      <c r="K87" s="265"/>
      <c r="L87" s="11"/>
      <c r="M87" s="11"/>
      <c r="N87" s="5"/>
      <c r="O87" s="406" t="str">
        <f t="shared" si="40"/>
        <v/>
      </c>
      <c r="P87" s="298"/>
      <c r="Q87" s="7" t="str">
        <f t="shared" si="41"/>
        <v/>
      </c>
      <c r="R87" s="7" t="str">
        <f t="shared" si="42"/>
        <v/>
      </c>
      <c r="S87" s="22" t="str">
        <f t="shared" si="43"/>
        <v/>
      </c>
      <c r="T87" s="89" t="str">
        <f t="shared" si="44"/>
        <v/>
      </c>
      <c r="U87" s="7" t="str">
        <f t="shared" si="45"/>
        <v/>
      </c>
      <c r="V87" s="7" t="str">
        <f t="shared" si="46"/>
        <v/>
      </c>
      <c r="W87" s="10" t="str">
        <f t="shared" si="31"/>
        <v/>
      </c>
      <c r="X87" s="10" t="str">
        <f t="shared" si="32"/>
        <v/>
      </c>
      <c r="Y87" s="260" t="str">
        <f t="shared" si="47"/>
        <v/>
      </c>
      <c r="Z87" s="267" t="str">
        <f t="shared" si="33"/>
        <v/>
      </c>
      <c r="AA87" s="7" t="str">
        <f t="shared" si="34"/>
        <v/>
      </c>
      <c r="AB87" s="7" t="str">
        <f t="shared" si="35"/>
        <v/>
      </c>
      <c r="AC87" s="7" t="str">
        <f t="shared" si="36"/>
        <v/>
      </c>
      <c r="AD87" s="10" t="str">
        <f t="shared" si="37"/>
        <v/>
      </c>
      <c r="AE87" s="91" t="str">
        <f t="shared" si="48"/>
        <v/>
      </c>
      <c r="AF87" s="59"/>
      <c r="AG87" s="99" t="str" cm="1">
        <f t="array" ref="AG87">_xlfn.IFS(O87="","",AE87&gt;O87,"KO : Le montant retenu est supérieur au montant présenté. Merci de revoir la ligne de dépense ou plafonner son montant.",AE87=0,"Attention : montant présenté entièrement écarté",AE87=O87,"OK",AE87&lt;O87,"Attention : montant présenté partiellement écarté")</f>
        <v/>
      </c>
      <c r="AH87" s="60" t="str">
        <f t="shared" si="38"/>
        <v/>
      </c>
    </row>
    <row r="88" spans="1:34" s="3" customFormat="1">
      <c r="A88" s="244">
        <v>79</v>
      </c>
      <c r="B88" s="245"/>
      <c r="C88" s="89" t="str">
        <f>IF(B88="","",'0-Présentation typeaction'!$B$16)</f>
        <v/>
      </c>
      <c r="D88" s="251"/>
      <c r="E88" s="251"/>
      <c r="F88" s="243"/>
      <c r="G88" s="168"/>
      <c r="H88" s="6"/>
      <c r="I88" s="6"/>
      <c r="J88" s="406" t="str">
        <f t="shared" si="39"/>
        <v/>
      </c>
      <c r="K88" s="265"/>
      <c r="L88" s="11"/>
      <c r="M88" s="11"/>
      <c r="N88" s="5"/>
      <c r="O88" s="406" t="str">
        <f t="shared" si="40"/>
        <v/>
      </c>
      <c r="P88" s="298"/>
      <c r="Q88" s="7" t="str">
        <f t="shared" si="41"/>
        <v/>
      </c>
      <c r="R88" s="7" t="str">
        <f t="shared" si="42"/>
        <v/>
      </c>
      <c r="S88" s="22" t="str">
        <f t="shared" si="43"/>
        <v/>
      </c>
      <c r="T88" s="89" t="str">
        <f t="shared" si="44"/>
        <v/>
      </c>
      <c r="U88" s="7" t="str">
        <f t="shared" si="45"/>
        <v/>
      </c>
      <c r="V88" s="7" t="str">
        <f t="shared" si="46"/>
        <v/>
      </c>
      <c r="W88" s="10" t="str">
        <f t="shared" si="31"/>
        <v/>
      </c>
      <c r="X88" s="10" t="str">
        <f t="shared" si="32"/>
        <v/>
      </c>
      <c r="Y88" s="260" t="str">
        <f t="shared" si="47"/>
        <v/>
      </c>
      <c r="Z88" s="267" t="str">
        <f t="shared" si="33"/>
        <v/>
      </c>
      <c r="AA88" s="7" t="str">
        <f t="shared" si="34"/>
        <v/>
      </c>
      <c r="AB88" s="7" t="str">
        <f t="shared" si="35"/>
        <v/>
      </c>
      <c r="AC88" s="7" t="str">
        <f t="shared" si="36"/>
        <v/>
      </c>
      <c r="AD88" s="10" t="str">
        <f t="shared" si="37"/>
        <v/>
      </c>
      <c r="AE88" s="91" t="str">
        <f t="shared" si="48"/>
        <v/>
      </c>
      <c r="AF88" s="59"/>
      <c r="AG88" s="99" t="str" cm="1">
        <f t="array" ref="AG88">_xlfn.IFS(O88="","",AE88&gt;O88,"KO : Le montant retenu est supérieur au montant présenté. Merci de revoir la ligne de dépense ou plafonner son montant.",AE88=0,"Attention : montant présenté entièrement écarté",AE88=O88,"OK",AE88&lt;O88,"Attention : montant présenté partiellement écarté")</f>
        <v/>
      </c>
      <c r="AH88" s="60" t="str">
        <f t="shared" si="38"/>
        <v/>
      </c>
    </row>
    <row r="89" spans="1:34" s="3" customFormat="1">
      <c r="A89" s="244">
        <v>80</v>
      </c>
      <c r="B89" s="245"/>
      <c r="C89" s="89" t="str">
        <f>IF(B89="","",'0-Présentation typeaction'!$B$16)</f>
        <v/>
      </c>
      <c r="D89" s="251"/>
      <c r="E89" s="251"/>
      <c r="F89" s="243"/>
      <c r="G89" s="168"/>
      <c r="H89" s="6"/>
      <c r="I89" s="6"/>
      <c r="J89" s="406" t="str">
        <f t="shared" si="39"/>
        <v/>
      </c>
      <c r="K89" s="265"/>
      <c r="L89" s="11"/>
      <c r="M89" s="11"/>
      <c r="N89" s="5"/>
      <c r="O89" s="406" t="str">
        <f t="shared" si="40"/>
        <v/>
      </c>
      <c r="P89" s="298"/>
      <c r="Q89" s="7" t="str">
        <f t="shared" si="41"/>
        <v/>
      </c>
      <c r="R89" s="7" t="str">
        <f t="shared" si="42"/>
        <v/>
      </c>
      <c r="S89" s="22" t="str">
        <f t="shared" si="43"/>
        <v/>
      </c>
      <c r="T89" s="89" t="str">
        <f t="shared" si="44"/>
        <v/>
      </c>
      <c r="U89" s="7" t="str">
        <f t="shared" si="45"/>
        <v/>
      </c>
      <c r="V89" s="7" t="str">
        <f t="shared" si="46"/>
        <v/>
      </c>
      <c r="W89" s="10" t="str">
        <f t="shared" si="31"/>
        <v/>
      </c>
      <c r="X89" s="10" t="str">
        <f t="shared" si="32"/>
        <v/>
      </c>
      <c r="Y89" s="260" t="str">
        <f t="shared" si="47"/>
        <v/>
      </c>
      <c r="Z89" s="267" t="str">
        <f t="shared" si="33"/>
        <v/>
      </c>
      <c r="AA89" s="7" t="str">
        <f t="shared" si="34"/>
        <v/>
      </c>
      <c r="AB89" s="7" t="str">
        <f t="shared" si="35"/>
        <v/>
      </c>
      <c r="AC89" s="7" t="str">
        <f t="shared" si="36"/>
        <v/>
      </c>
      <c r="AD89" s="10" t="str">
        <f t="shared" si="37"/>
        <v/>
      </c>
      <c r="AE89" s="91" t="str">
        <f t="shared" si="48"/>
        <v/>
      </c>
      <c r="AF89" s="59"/>
      <c r="AG89" s="99" t="str" cm="1">
        <f t="array" ref="AG89">_xlfn.IFS(O89="","",AE89&gt;O89,"KO : Le montant retenu est supérieur au montant présenté. Merci de revoir la ligne de dépense ou plafonner son montant.",AE89=0,"Attention : montant présenté entièrement écarté",AE89=O89,"OK",AE89&lt;O89,"Attention : montant présenté partiellement écarté")</f>
        <v/>
      </c>
      <c r="AH89" s="60" t="str">
        <f t="shared" si="38"/>
        <v/>
      </c>
    </row>
    <row r="90" spans="1:34" s="3" customFormat="1">
      <c r="A90" s="244">
        <v>81</v>
      </c>
      <c r="B90" s="245"/>
      <c r="C90" s="89" t="str">
        <f>IF(B90="","",'0-Présentation typeaction'!$B$16)</f>
        <v/>
      </c>
      <c r="D90" s="251"/>
      <c r="E90" s="251"/>
      <c r="F90" s="243"/>
      <c r="G90" s="168"/>
      <c r="H90" s="6"/>
      <c r="I90" s="6"/>
      <c r="J90" s="406" t="str">
        <f t="shared" si="39"/>
        <v/>
      </c>
      <c r="K90" s="265"/>
      <c r="L90" s="11"/>
      <c r="M90" s="11"/>
      <c r="N90" s="5"/>
      <c r="O90" s="406" t="str">
        <f t="shared" si="40"/>
        <v/>
      </c>
      <c r="P90" s="298"/>
      <c r="Q90" s="7" t="str">
        <f t="shared" si="41"/>
        <v/>
      </c>
      <c r="R90" s="7" t="str">
        <f t="shared" si="42"/>
        <v/>
      </c>
      <c r="S90" s="22" t="str">
        <f t="shared" si="43"/>
        <v/>
      </c>
      <c r="T90" s="89" t="str">
        <f t="shared" si="44"/>
        <v/>
      </c>
      <c r="U90" s="7" t="str">
        <f t="shared" si="45"/>
        <v/>
      </c>
      <c r="V90" s="7" t="str">
        <f t="shared" si="46"/>
        <v/>
      </c>
      <c r="W90" s="10" t="str">
        <f t="shared" si="31"/>
        <v/>
      </c>
      <c r="X90" s="10" t="str">
        <f t="shared" si="32"/>
        <v/>
      </c>
      <c r="Y90" s="260" t="str">
        <f t="shared" si="47"/>
        <v/>
      </c>
      <c r="Z90" s="267" t="str">
        <f t="shared" si="33"/>
        <v/>
      </c>
      <c r="AA90" s="7" t="str">
        <f t="shared" si="34"/>
        <v/>
      </c>
      <c r="AB90" s="7" t="str">
        <f t="shared" si="35"/>
        <v/>
      </c>
      <c r="AC90" s="7" t="str">
        <f t="shared" si="36"/>
        <v/>
      </c>
      <c r="AD90" s="10" t="str">
        <f t="shared" si="37"/>
        <v/>
      </c>
      <c r="AE90" s="91" t="str">
        <f t="shared" si="48"/>
        <v/>
      </c>
      <c r="AF90" s="59"/>
      <c r="AG90" s="99" t="str" cm="1">
        <f t="array" ref="AG90">_xlfn.IFS(O90="","",AE90&gt;O90,"KO : Le montant retenu est supérieur au montant présenté. Merci de revoir la ligne de dépense ou plafonner son montant.",AE90=0,"Attention : montant présenté entièrement écarté",AE90=O90,"OK",AE90&lt;O90,"Attention : montant présenté partiellement écarté")</f>
        <v/>
      </c>
      <c r="AH90" s="60" t="str">
        <f t="shared" si="38"/>
        <v/>
      </c>
    </row>
    <row r="91" spans="1:34" s="3" customFormat="1">
      <c r="A91" s="244">
        <v>82</v>
      </c>
      <c r="B91" s="245"/>
      <c r="C91" s="89" t="str">
        <f>IF(B91="","",'0-Présentation typeaction'!$B$16)</f>
        <v/>
      </c>
      <c r="D91" s="251"/>
      <c r="E91" s="251"/>
      <c r="F91" s="243"/>
      <c r="G91" s="168"/>
      <c r="H91" s="6"/>
      <c r="I91" s="6"/>
      <c r="J91" s="406" t="str">
        <f t="shared" si="39"/>
        <v/>
      </c>
      <c r="K91" s="265"/>
      <c r="L91" s="11"/>
      <c r="M91" s="11"/>
      <c r="N91" s="5"/>
      <c r="O91" s="406" t="str">
        <f t="shared" si="40"/>
        <v/>
      </c>
      <c r="P91" s="298"/>
      <c r="Q91" s="7" t="str">
        <f t="shared" si="41"/>
        <v/>
      </c>
      <c r="R91" s="7" t="str">
        <f t="shared" si="42"/>
        <v/>
      </c>
      <c r="S91" s="22" t="str">
        <f t="shared" si="43"/>
        <v/>
      </c>
      <c r="T91" s="89" t="str">
        <f t="shared" si="44"/>
        <v/>
      </c>
      <c r="U91" s="7" t="str">
        <f t="shared" si="45"/>
        <v/>
      </c>
      <c r="V91" s="7" t="str">
        <f t="shared" si="46"/>
        <v/>
      </c>
      <c r="W91" s="10" t="str">
        <f t="shared" si="31"/>
        <v/>
      </c>
      <c r="X91" s="10" t="str">
        <f t="shared" si="32"/>
        <v/>
      </c>
      <c r="Y91" s="260" t="str">
        <f t="shared" si="47"/>
        <v/>
      </c>
      <c r="Z91" s="267" t="str">
        <f t="shared" si="33"/>
        <v/>
      </c>
      <c r="AA91" s="7" t="str">
        <f t="shared" si="34"/>
        <v/>
      </c>
      <c r="AB91" s="7" t="str">
        <f t="shared" si="35"/>
        <v/>
      </c>
      <c r="AC91" s="7" t="str">
        <f t="shared" si="36"/>
        <v/>
      </c>
      <c r="AD91" s="10" t="str">
        <f t="shared" si="37"/>
        <v/>
      </c>
      <c r="AE91" s="91" t="str">
        <f t="shared" si="48"/>
        <v/>
      </c>
      <c r="AF91" s="59"/>
      <c r="AG91" s="99" t="str" cm="1">
        <f t="array" ref="AG91">_xlfn.IFS(O91="","",AE91&gt;O91,"KO : Le montant retenu est supérieur au montant présenté. Merci de revoir la ligne de dépense ou plafonner son montant.",AE91=0,"Attention : montant présenté entièrement écarté",AE91=O91,"OK",AE91&lt;O91,"Attention : montant présenté partiellement écarté")</f>
        <v/>
      </c>
      <c r="AH91" s="60" t="str">
        <f t="shared" si="38"/>
        <v/>
      </c>
    </row>
    <row r="92" spans="1:34" s="3" customFormat="1">
      <c r="A92" s="244">
        <v>83</v>
      </c>
      <c r="B92" s="245"/>
      <c r="C92" s="89" t="str">
        <f>IF(B92="","",'0-Présentation typeaction'!$B$16)</f>
        <v/>
      </c>
      <c r="D92" s="251"/>
      <c r="E92" s="251"/>
      <c r="F92" s="243"/>
      <c r="G92" s="168"/>
      <c r="H92" s="6"/>
      <c r="I92" s="6"/>
      <c r="J92" s="406" t="str">
        <f t="shared" si="39"/>
        <v/>
      </c>
      <c r="K92" s="265"/>
      <c r="L92" s="11"/>
      <c r="M92" s="11"/>
      <c r="N92" s="5"/>
      <c r="O92" s="406" t="str">
        <f t="shared" si="40"/>
        <v/>
      </c>
      <c r="P92" s="298"/>
      <c r="Q92" s="7" t="str">
        <f t="shared" si="41"/>
        <v/>
      </c>
      <c r="R92" s="7" t="str">
        <f t="shared" si="42"/>
        <v/>
      </c>
      <c r="S92" s="22" t="str">
        <f t="shared" si="43"/>
        <v/>
      </c>
      <c r="T92" s="89" t="str">
        <f t="shared" si="44"/>
        <v/>
      </c>
      <c r="U92" s="7" t="str">
        <f t="shared" si="45"/>
        <v/>
      </c>
      <c r="V92" s="7" t="str">
        <f t="shared" si="46"/>
        <v/>
      </c>
      <c r="W92" s="10" t="str">
        <f t="shared" si="31"/>
        <v/>
      </c>
      <c r="X92" s="10" t="str">
        <f t="shared" si="32"/>
        <v/>
      </c>
      <c r="Y92" s="260" t="str">
        <f t="shared" si="47"/>
        <v/>
      </c>
      <c r="Z92" s="267" t="str">
        <f t="shared" si="33"/>
        <v/>
      </c>
      <c r="AA92" s="7" t="str">
        <f t="shared" si="34"/>
        <v/>
      </c>
      <c r="AB92" s="7" t="str">
        <f t="shared" si="35"/>
        <v/>
      </c>
      <c r="AC92" s="7" t="str">
        <f t="shared" si="36"/>
        <v/>
      </c>
      <c r="AD92" s="10" t="str">
        <f t="shared" si="37"/>
        <v/>
      </c>
      <c r="AE92" s="91" t="str">
        <f t="shared" si="48"/>
        <v/>
      </c>
      <c r="AF92" s="59"/>
      <c r="AG92" s="99" t="str" cm="1">
        <f t="array" ref="AG92">_xlfn.IFS(O92="","",AE92&gt;O92,"KO : Le montant retenu est supérieur au montant présenté. Merci de revoir la ligne de dépense ou plafonner son montant.",AE92=0,"Attention : montant présenté entièrement écarté",AE92=O92,"OK",AE92&lt;O92,"Attention : montant présenté partiellement écarté")</f>
        <v/>
      </c>
      <c r="AH92" s="60" t="str">
        <f t="shared" si="38"/>
        <v/>
      </c>
    </row>
    <row r="93" spans="1:34" s="3" customFormat="1">
      <c r="A93" s="244">
        <v>84</v>
      </c>
      <c r="B93" s="245"/>
      <c r="C93" s="89" t="str">
        <f>IF(B93="","",'0-Présentation typeaction'!$B$16)</f>
        <v/>
      </c>
      <c r="D93" s="251"/>
      <c r="E93" s="251"/>
      <c r="F93" s="243"/>
      <c r="G93" s="168"/>
      <c r="H93" s="6"/>
      <c r="I93" s="6"/>
      <c r="J93" s="406" t="str">
        <f t="shared" si="39"/>
        <v/>
      </c>
      <c r="K93" s="265"/>
      <c r="L93" s="11"/>
      <c r="M93" s="11"/>
      <c r="N93" s="5"/>
      <c r="O93" s="406" t="str">
        <f t="shared" si="40"/>
        <v/>
      </c>
      <c r="P93" s="298"/>
      <c r="Q93" s="7" t="str">
        <f t="shared" si="41"/>
        <v/>
      </c>
      <c r="R93" s="7" t="str">
        <f t="shared" si="42"/>
        <v/>
      </c>
      <c r="S93" s="22" t="str">
        <f t="shared" si="43"/>
        <v/>
      </c>
      <c r="T93" s="89" t="str">
        <f t="shared" si="44"/>
        <v/>
      </c>
      <c r="U93" s="7" t="str">
        <f t="shared" si="45"/>
        <v/>
      </c>
      <c r="V93" s="7" t="str">
        <f t="shared" si="46"/>
        <v/>
      </c>
      <c r="W93" s="10" t="str">
        <f t="shared" si="31"/>
        <v/>
      </c>
      <c r="X93" s="10" t="str">
        <f t="shared" si="32"/>
        <v/>
      </c>
      <c r="Y93" s="260" t="str">
        <f t="shared" si="47"/>
        <v/>
      </c>
      <c r="Z93" s="267" t="str">
        <f t="shared" si="33"/>
        <v/>
      </c>
      <c r="AA93" s="7" t="str">
        <f t="shared" si="34"/>
        <v/>
      </c>
      <c r="AB93" s="7" t="str">
        <f t="shared" si="35"/>
        <v/>
      </c>
      <c r="AC93" s="7" t="str">
        <f t="shared" si="36"/>
        <v/>
      </c>
      <c r="AD93" s="10" t="str">
        <f t="shared" si="37"/>
        <v/>
      </c>
      <c r="AE93" s="91" t="str">
        <f t="shared" si="48"/>
        <v/>
      </c>
      <c r="AF93" s="59"/>
      <c r="AG93" s="99" t="str" cm="1">
        <f t="array" ref="AG93">_xlfn.IFS(O93="","",AE93&gt;O93,"KO : Le montant retenu est supérieur au montant présenté. Merci de revoir la ligne de dépense ou plafonner son montant.",AE93=0,"Attention : montant présenté entièrement écarté",AE93=O93,"OK",AE93&lt;O93,"Attention : montant présenté partiellement écarté")</f>
        <v/>
      </c>
      <c r="AH93" s="60" t="str">
        <f t="shared" si="38"/>
        <v/>
      </c>
    </row>
    <row r="94" spans="1:34" s="3" customFormat="1">
      <c r="A94" s="244">
        <v>85</v>
      </c>
      <c r="B94" s="245"/>
      <c r="C94" s="89" t="str">
        <f>IF(B94="","",'0-Présentation typeaction'!$B$16)</f>
        <v/>
      </c>
      <c r="D94" s="251"/>
      <c r="E94" s="251"/>
      <c r="F94" s="243"/>
      <c r="G94" s="168"/>
      <c r="H94" s="6"/>
      <c r="I94" s="6"/>
      <c r="J94" s="406" t="str">
        <f t="shared" si="39"/>
        <v/>
      </c>
      <c r="K94" s="265"/>
      <c r="L94" s="11"/>
      <c r="M94" s="11"/>
      <c r="N94" s="5"/>
      <c r="O94" s="406" t="str">
        <f t="shared" si="40"/>
        <v/>
      </c>
      <c r="P94" s="298"/>
      <c r="Q94" s="7" t="str">
        <f t="shared" si="41"/>
        <v/>
      </c>
      <c r="R94" s="7" t="str">
        <f t="shared" si="42"/>
        <v/>
      </c>
      <c r="S94" s="22" t="str">
        <f t="shared" si="43"/>
        <v/>
      </c>
      <c r="T94" s="89" t="str">
        <f t="shared" si="44"/>
        <v/>
      </c>
      <c r="U94" s="7" t="str">
        <f t="shared" si="45"/>
        <v/>
      </c>
      <c r="V94" s="7" t="str">
        <f t="shared" si="46"/>
        <v/>
      </c>
      <c r="W94" s="10" t="str">
        <f t="shared" ref="W94:W109" si="49">IF(H94="","",H94)</f>
        <v/>
      </c>
      <c r="X94" s="10" t="str">
        <f t="shared" ref="X94:X109" si="50">IF(I94="","",I94)</f>
        <v/>
      </c>
      <c r="Y94" s="260" t="str">
        <f t="shared" si="47"/>
        <v/>
      </c>
      <c r="Z94" s="267" t="str">
        <f t="shared" si="33"/>
        <v/>
      </c>
      <c r="AA94" s="7" t="str">
        <f t="shared" si="34"/>
        <v/>
      </c>
      <c r="AB94" s="7" t="str">
        <f t="shared" si="35"/>
        <v/>
      </c>
      <c r="AC94" s="7" t="str">
        <f t="shared" si="36"/>
        <v/>
      </c>
      <c r="AD94" s="10" t="str">
        <f t="shared" si="37"/>
        <v/>
      </c>
      <c r="AE94" s="91" t="str">
        <f t="shared" si="48"/>
        <v/>
      </c>
      <c r="AF94" s="59"/>
      <c r="AG94" s="99" t="str" cm="1">
        <f t="array" ref="AG94">_xlfn.IFS(O94="","",AE94&gt;O94,"KO : Le montant retenu est supérieur au montant présenté. Merci de revoir la ligne de dépense ou plafonner son montant.",AE94=0,"Attention : montant présenté entièrement écarté",AE94=O94,"OK",AE94&lt;O94,"Attention : montant présenté partiellement écarté")</f>
        <v/>
      </c>
      <c r="AH94" s="60" t="str">
        <f t="shared" si="38"/>
        <v/>
      </c>
    </row>
    <row r="95" spans="1:34" s="3" customFormat="1">
      <c r="A95" s="244">
        <v>86</v>
      </c>
      <c r="B95" s="245"/>
      <c r="C95" s="89" t="str">
        <f>IF(B95="","",'0-Présentation typeaction'!$B$16)</f>
        <v/>
      </c>
      <c r="D95" s="251"/>
      <c r="E95" s="251"/>
      <c r="F95" s="243"/>
      <c r="G95" s="168"/>
      <c r="H95" s="6"/>
      <c r="I95" s="6"/>
      <c r="J95" s="406" t="str">
        <f t="shared" si="39"/>
        <v/>
      </c>
      <c r="K95" s="265"/>
      <c r="L95" s="11"/>
      <c r="M95" s="11"/>
      <c r="N95" s="5"/>
      <c r="O95" s="406" t="str">
        <f t="shared" si="40"/>
        <v/>
      </c>
      <c r="P95" s="298"/>
      <c r="Q95" s="7" t="str">
        <f t="shared" si="41"/>
        <v/>
      </c>
      <c r="R95" s="7" t="str">
        <f t="shared" si="42"/>
        <v/>
      </c>
      <c r="S95" s="22" t="str">
        <f t="shared" si="43"/>
        <v/>
      </c>
      <c r="T95" s="89" t="str">
        <f t="shared" si="44"/>
        <v/>
      </c>
      <c r="U95" s="7" t="str">
        <f t="shared" ref="U95:V109" si="51">IF(F95="","",F95)</f>
        <v/>
      </c>
      <c r="V95" s="7" t="str">
        <f t="shared" si="51"/>
        <v/>
      </c>
      <c r="W95" s="10" t="str">
        <f t="shared" si="49"/>
        <v/>
      </c>
      <c r="X95" s="10" t="str">
        <f t="shared" si="50"/>
        <v/>
      </c>
      <c r="Y95" s="260" t="str">
        <f t="shared" si="47"/>
        <v/>
      </c>
      <c r="Z95" s="267" t="str">
        <f t="shared" si="33"/>
        <v/>
      </c>
      <c r="AA95" s="7" t="str">
        <f t="shared" si="34"/>
        <v/>
      </c>
      <c r="AB95" s="7" t="str">
        <f t="shared" si="35"/>
        <v/>
      </c>
      <c r="AC95" s="7" t="str">
        <f t="shared" si="36"/>
        <v/>
      </c>
      <c r="AD95" s="10" t="str">
        <f t="shared" si="37"/>
        <v/>
      </c>
      <c r="AE95" s="91" t="str">
        <f t="shared" si="48"/>
        <v/>
      </c>
      <c r="AF95" s="59"/>
      <c r="AG95" s="99" t="str" cm="1">
        <f t="array" ref="AG95">_xlfn.IFS(O95="","",AE95&gt;O95,"KO : Le montant retenu est supérieur au montant présenté. Merci de revoir la ligne de dépense ou plafonner son montant.",AE95=0,"Attention : montant présenté entièrement écarté",AE95=O95,"OK",AE95&lt;O95,"Attention : montant présenté partiellement écarté")</f>
        <v/>
      </c>
      <c r="AH95" s="60" t="str">
        <f t="shared" si="38"/>
        <v/>
      </c>
    </row>
    <row r="96" spans="1:34" s="3" customFormat="1">
      <c r="A96" s="244">
        <v>87</v>
      </c>
      <c r="B96" s="245"/>
      <c r="C96" s="89" t="str">
        <f>IF(B96="","",'0-Présentation typeaction'!$B$16)</f>
        <v/>
      </c>
      <c r="D96" s="251"/>
      <c r="E96" s="251"/>
      <c r="F96" s="243"/>
      <c r="G96" s="168"/>
      <c r="H96" s="6"/>
      <c r="I96" s="6"/>
      <c r="J96" s="406" t="str">
        <f t="shared" si="39"/>
        <v/>
      </c>
      <c r="K96" s="265"/>
      <c r="L96" s="11"/>
      <c r="M96" s="11"/>
      <c r="N96" s="5"/>
      <c r="O96" s="406" t="str">
        <f t="shared" si="40"/>
        <v/>
      </c>
      <c r="P96" s="298"/>
      <c r="Q96" s="7" t="str">
        <f t="shared" si="41"/>
        <v/>
      </c>
      <c r="R96" s="7" t="str">
        <f t="shared" si="42"/>
        <v/>
      </c>
      <c r="S96" s="22" t="str">
        <f t="shared" si="43"/>
        <v/>
      </c>
      <c r="T96" s="89" t="str">
        <f t="shared" si="44"/>
        <v/>
      </c>
      <c r="U96" s="7" t="str">
        <f t="shared" si="51"/>
        <v/>
      </c>
      <c r="V96" s="7" t="str">
        <f t="shared" si="51"/>
        <v/>
      </c>
      <c r="W96" s="10" t="str">
        <f t="shared" si="49"/>
        <v/>
      </c>
      <c r="X96" s="10" t="str">
        <f t="shared" si="50"/>
        <v/>
      </c>
      <c r="Y96" s="260" t="str">
        <f t="shared" si="47"/>
        <v/>
      </c>
      <c r="Z96" s="267" t="str">
        <f t="shared" si="33"/>
        <v/>
      </c>
      <c r="AA96" s="7" t="str">
        <f t="shared" si="34"/>
        <v/>
      </c>
      <c r="AB96" s="7" t="str">
        <f t="shared" si="35"/>
        <v/>
      </c>
      <c r="AC96" s="7" t="str">
        <f t="shared" si="36"/>
        <v/>
      </c>
      <c r="AD96" s="10" t="str">
        <f t="shared" si="37"/>
        <v/>
      </c>
      <c r="AE96" s="91" t="str">
        <f t="shared" si="48"/>
        <v/>
      </c>
      <c r="AF96" s="59"/>
      <c r="AG96" s="99" t="str" cm="1">
        <f t="array" ref="AG96">_xlfn.IFS(O96="","",AE96&gt;O96,"KO : Le montant retenu est supérieur au montant présenté. Merci de revoir la ligne de dépense ou plafonner son montant.",AE96=0,"Attention : montant présenté entièrement écarté",AE96=O96,"OK",AE96&lt;O96,"Attention : montant présenté partiellement écarté")</f>
        <v/>
      </c>
      <c r="AH96" s="60" t="str">
        <f t="shared" si="38"/>
        <v/>
      </c>
    </row>
    <row r="97" spans="1:34" s="3" customFormat="1">
      <c r="A97" s="244">
        <v>88</v>
      </c>
      <c r="B97" s="245"/>
      <c r="C97" s="89" t="str">
        <f>IF(B97="","",'0-Présentation typeaction'!$B$16)</f>
        <v/>
      </c>
      <c r="D97" s="251"/>
      <c r="E97" s="251"/>
      <c r="F97" s="243"/>
      <c r="G97" s="168"/>
      <c r="H97" s="6"/>
      <c r="I97" s="6"/>
      <c r="J97" s="406" t="str">
        <f t="shared" si="39"/>
        <v/>
      </c>
      <c r="K97" s="265"/>
      <c r="L97" s="11"/>
      <c r="M97" s="11"/>
      <c r="N97" s="5"/>
      <c r="O97" s="406" t="str">
        <f t="shared" si="40"/>
        <v/>
      </c>
      <c r="P97" s="298"/>
      <c r="Q97" s="7" t="str">
        <f t="shared" si="41"/>
        <v/>
      </c>
      <c r="R97" s="7" t="str">
        <f t="shared" si="42"/>
        <v/>
      </c>
      <c r="S97" s="22" t="str">
        <f t="shared" si="43"/>
        <v/>
      </c>
      <c r="T97" s="89" t="str">
        <f t="shared" si="44"/>
        <v/>
      </c>
      <c r="U97" s="7" t="str">
        <f t="shared" si="51"/>
        <v/>
      </c>
      <c r="V97" s="7" t="str">
        <f t="shared" si="51"/>
        <v/>
      </c>
      <c r="W97" s="10" t="str">
        <f t="shared" si="49"/>
        <v/>
      </c>
      <c r="X97" s="10" t="str">
        <f t="shared" si="50"/>
        <v/>
      </c>
      <c r="Y97" s="260" t="str">
        <f t="shared" si="47"/>
        <v/>
      </c>
      <c r="Z97" s="267" t="str">
        <f t="shared" si="33"/>
        <v/>
      </c>
      <c r="AA97" s="7" t="str">
        <f t="shared" si="34"/>
        <v/>
      </c>
      <c r="AB97" s="7" t="str">
        <f t="shared" si="35"/>
        <v/>
      </c>
      <c r="AC97" s="7" t="str">
        <f t="shared" si="36"/>
        <v/>
      </c>
      <c r="AD97" s="10" t="str">
        <f t="shared" si="37"/>
        <v/>
      </c>
      <c r="AE97" s="91" t="str">
        <f t="shared" si="48"/>
        <v/>
      </c>
      <c r="AF97" s="59"/>
      <c r="AG97" s="99" t="str" cm="1">
        <f t="array" ref="AG97">_xlfn.IFS(O97="","",AE97&gt;O97,"KO : Le montant retenu est supérieur au montant présenté. Merci de revoir la ligne de dépense ou plafonner son montant.",AE97=0,"Attention : montant présenté entièrement écarté",AE97=O97,"OK",AE97&lt;O97,"Attention : montant présenté partiellement écarté")</f>
        <v/>
      </c>
      <c r="AH97" s="60" t="str">
        <f t="shared" si="38"/>
        <v/>
      </c>
    </row>
    <row r="98" spans="1:34" s="3" customFormat="1">
      <c r="A98" s="244">
        <v>89</v>
      </c>
      <c r="B98" s="245"/>
      <c r="C98" s="89" t="str">
        <f>IF(B98="","",'0-Présentation typeaction'!$B$16)</f>
        <v/>
      </c>
      <c r="D98" s="251"/>
      <c r="E98" s="251"/>
      <c r="F98" s="243"/>
      <c r="G98" s="168"/>
      <c r="H98" s="6"/>
      <c r="I98" s="6"/>
      <c r="J98" s="406" t="str">
        <f t="shared" si="39"/>
        <v/>
      </c>
      <c r="K98" s="265"/>
      <c r="L98" s="11"/>
      <c r="M98" s="11"/>
      <c r="N98" s="5"/>
      <c r="O98" s="406" t="str">
        <f t="shared" si="40"/>
        <v/>
      </c>
      <c r="P98" s="298"/>
      <c r="Q98" s="7" t="str">
        <f t="shared" si="41"/>
        <v/>
      </c>
      <c r="R98" s="7" t="str">
        <f t="shared" si="42"/>
        <v/>
      </c>
      <c r="S98" s="22" t="str">
        <f t="shared" si="43"/>
        <v/>
      </c>
      <c r="T98" s="89" t="str">
        <f t="shared" si="44"/>
        <v/>
      </c>
      <c r="U98" s="7" t="str">
        <f t="shared" si="51"/>
        <v/>
      </c>
      <c r="V98" s="7" t="str">
        <f t="shared" si="51"/>
        <v/>
      </c>
      <c r="W98" s="10" t="str">
        <f t="shared" si="49"/>
        <v/>
      </c>
      <c r="X98" s="10" t="str">
        <f t="shared" si="50"/>
        <v/>
      </c>
      <c r="Y98" s="260" t="str">
        <f t="shared" si="47"/>
        <v/>
      </c>
      <c r="Z98" s="267" t="str">
        <f t="shared" si="33"/>
        <v/>
      </c>
      <c r="AA98" s="7" t="str">
        <f t="shared" si="34"/>
        <v/>
      </c>
      <c r="AB98" s="7" t="str">
        <f t="shared" si="35"/>
        <v/>
      </c>
      <c r="AC98" s="7" t="str">
        <f t="shared" si="36"/>
        <v/>
      </c>
      <c r="AD98" s="10" t="str">
        <f t="shared" si="37"/>
        <v/>
      </c>
      <c r="AE98" s="91" t="str">
        <f t="shared" si="48"/>
        <v/>
      </c>
      <c r="AF98" s="59"/>
      <c r="AG98" s="99" t="str" cm="1">
        <f t="array" ref="AG98">_xlfn.IFS(O98="","",AE98&gt;O98,"KO : Le montant retenu est supérieur au montant présenté. Merci de revoir la ligne de dépense ou plafonner son montant.",AE98=0,"Attention : montant présenté entièrement écarté",AE98=O98,"OK",AE98&lt;O98,"Attention : montant présenté partiellement écarté")</f>
        <v/>
      </c>
      <c r="AH98" s="60" t="str">
        <f t="shared" si="38"/>
        <v/>
      </c>
    </row>
    <row r="99" spans="1:34" s="3" customFormat="1">
      <c r="A99" s="244">
        <v>90</v>
      </c>
      <c r="B99" s="245"/>
      <c r="C99" s="89" t="str">
        <f>IF(B99="","",'0-Présentation typeaction'!$B$16)</f>
        <v/>
      </c>
      <c r="D99" s="251"/>
      <c r="E99" s="251"/>
      <c r="F99" s="243"/>
      <c r="G99" s="168"/>
      <c r="H99" s="6"/>
      <c r="I99" s="6"/>
      <c r="J99" s="406" t="str">
        <f t="shared" si="39"/>
        <v/>
      </c>
      <c r="K99" s="265"/>
      <c r="L99" s="11"/>
      <c r="M99" s="11"/>
      <c r="N99" s="5"/>
      <c r="O99" s="406" t="str">
        <f t="shared" si="40"/>
        <v/>
      </c>
      <c r="P99" s="298"/>
      <c r="Q99" s="7" t="str">
        <f t="shared" si="41"/>
        <v/>
      </c>
      <c r="R99" s="7" t="str">
        <f t="shared" si="42"/>
        <v/>
      </c>
      <c r="S99" s="22" t="str">
        <f t="shared" si="43"/>
        <v/>
      </c>
      <c r="T99" s="89" t="str">
        <f t="shared" si="44"/>
        <v/>
      </c>
      <c r="U99" s="7" t="str">
        <f t="shared" si="51"/>
        <v/>
      </c>
      <c r="V99" s="7" t="str">
        <f t="shared" si="51"/>
        <v/>
      </c>
      <c r="W99" s="10" t="str">
        <f t="shared" si="49"/>
        <v/>
      </c>
      <c r="X99" s="10" t="str">
        <f t="shared" si="50"/>
        <v/>
      </c>
      <c r="Y99" s="260" t="str">
        <f t="shared" si="47"/>
        <v/>
      </c>
      <c r="Z99" s="267" t="str">
        <f t="shared" si="33"/>
        <v/>
      </c>
      <c r="AA99" s="7" t="str">
        <f t="shared" si="34"/>
        <v/>
      </c>
      <c r="AB99" s="7" t="str">
        <f t="shared" si="35"/>
        <v/>
      </c>
      <c r="AC99" s="7" t="str">
        <f t="shared" si="36"/>
        <v/>
      </c>
      <c r="AD99" s="10" t="str">
        <f t="shared" si="37"/>
        <v/>
      </c>
      <c r="AE99" s="91" t="str">
        <f t="shared" si="48"/>
        <v/>
      </c>
      <c r="AF99" s="59"/>
      <c r="AG99" s="99" t="str" cm="1">
        <f t="array" ref="AG99">_xlfn.IFS(O99="","",AE99&gt;O99,"KO : Le montant retenu est supérieur au montant présenté. Merci de revoir la ligne de dépense ou plafonner son montant.",AE99=0,"Attention : montant présenté entièrement écarté",AE99=O99,"OK",AE99&lt;O99,"Attention : montant présenté partiellement écarté")</f>
        <v/>
      </c>
      <c r="AH99" s="60" t="str">
        <f t="shared" si="38"/>
        <v/>
      </c>
    </row>
    <row r="100" spans="1:34" s="3" customFormat="1">
      <c r="A100" s="244">
        <v>91</v>
      </c>
      <c r="B100" s="245"/>
      <c r="C100" s="89" t="str">
        <f>IF(B100="","",'0-Présentation typeaction'!$B$16)</f>
        <v/>
      </c>
      <c r="D100" s="251"/>
      <c r="E100" s="251"/>
      <c r="F100" s="243"/>
      <c r="G100" s="168"/>
      <c r="H100" s="6"/>
      <c r="I100" s="6"/>
      <c r="J100" s="406" t="str">
        <f t="shared" si="39"/>
        <v/>
      </c>
      <c r="K100" s="265"/>
      <c r="L100" s="11"/>
      <c r="M100" s="11"/>
      <c r="N100" s="5"/>
      <c r="O100" s="406" t="str">
        <f t="shared" si="40"/>
        <v/>
      </c>
      <c r="P100" s="298"/>
      <c r="Q100" s="7" t="str">
        <f t="shared" si="41"/>
        <v/>
      </c>
      <c r="R100" s="7" t="str">
        <f t="shared" si="42"/>
        <v/>
      </c>
      <c r="S100" s="22" t="str">
        <f t="shared" si="43"/>
        <v/>
      </c>
      <c r="T100" s="89" t="str">
        <f t="shared" si="44"/>
        <v/>
      </c>
      <c r="U100" s="7" t="str">
        <f t="shared" si="51"/>
        <v/>
      </c>
      <c r="V100" s="7" t="str">
        <f t="shared" si="51"/>
        <v/>
      </c>
      <c r="W100" s="10" t="str">
        <f t="shared" si="49"/>
        <v/>
      </c>
      <c r="X100" s="10" t="str">
        <f t="shared" si="50"/>
        <v/>
      </c>
      <c r="Y100" s="260" t="str">
        <f t="shared" si="47"/>
        <v/>
      </c>
      <c r="Z100" s="267" t="str">
        <f t="shared" si="33"/>
        <v/>
      </c>
      <c r="AA100" s="7" t="str">
        <f t="shared" si="34"/>
        <v/>
      </c>
      <c r="AB100" s="7" t="str">
        <f t="shared" si="35"/>
        <v/>
      </c>
      <c r="AC100" s="7" t="str">
        <f t="shared" si="36"/>
        <v/>
      </c>
      <c r="AD100" s="10" t="str">
        <f t="shared" si="37"/>
        <v/>
      </c>
      <c r="AE100" s="91" t="str">
        <f t="shared" si="48"/>
        <v/>
      </c>
      <c r="AF100" s="59"/>
      <c r="AG100" s="99" t="str" cm="1">
        <f t="array" ref="AG100">_xlfn.IFS(O100="","",AE100&gt;O100,"KO : Le montant retenu est supérieur au montant présenté. Merci de revoir la ligne de dépense ou plafonner son montant.",AE100=0,"Attention : montant présenté entièrement écarté",AE100=O100,"OK",AE100&lt;O100,"Attention : montant présenté partiellement écarté")</f>
        <v/>
      </c>
      <c r="AH100" s="60" t="str">
        <f t="shared" si="38"/>
        <v/>
      </c>
    </row>
    <row r="101" spans="1:34" s="3" customFormat="1">
      <c r="A101" s="244">
        <v>92</v>
      </c>
      <c r="B101" s="245"/>
      <c r="C101" s="89" t="str">
        <f>IF(B101="","",'0-Présentation typeaction'!$B$16)</f>
        <v/>
      </c>
      <c r="D101" s="251"/>
      <c r="E101" s="251"/>
      <c r="F101" s="243"/>
      <c r="G101" s="168"/>
      <c r="H101" s="6"/>
      <c r="I101" s="6"/>
      <c r="J101" s="406" t="str">
        <f t="shared" si="39"/>
        <v/>
      </c>
      <c r="K101" s="265"/>
      <c r="L101" s="11"/>
      <c r="M101" s="11"/>
      <c r="N101" s="5"/>
      <c r="O101" s="406" t="str">
        <f t="shared" si="40"/>
        <v/>
      </c>
      <c r="P101" s="298"/>
      <c r="Q101" s="7" t="str">
        <f t="shared" si="41"/>
        <v/>
      </c>
      <c r="R101" s="7" t="str">
        <f t="shared" si="42"/>
        <v/>
      </c>
      <c r="S101" s="22" t="str">
        <f t="shared" si="43"/>
        <v/>
      </c>
      <c r="T101" s="89" t="str">
        <f t="shared" si="44"/>
        <v/>
      </c>
      <c r="U101" s="7" t="str">
        <f t="shared" si="51"/>
        <v/>
      </c>
      <c r="V101" s="7" t="str">
        <f t="shared" si="51"/>
        <v/>
      </c>
      <c r="W101" s="10" t="str">
        <f t="shared" si="49"/>
        <v/>
      </c>
      <c r="X101" s="10" t="str">
        <f t="shared" si="50"/>
        <v/>
      </c>
      <c r="Y101" s="260" t="str">
        <f t="shared" si="47"/>
        <v/>
      </c>
      <c r="Z101" s="267" t="str">
        <f t="shared" si="33"/>
        <v/>
      </c>
      <c r="AA101" s="7" t="str">
        <f t="shared" si="34"/>
        <v/>
      </c>
      <c r="AB101" s="7" t="str">
        <f t="shared" si="35"/>
        <v/>
      </c>
      <c r="AC101" s="7" t="str">
        <f t="shared" si="36"/>
        <v/>
      </c>
      <c r="AD101" s="10" t="str">
        <f t="shared" si="37"/>
        <v/>
      </c>
      <c r="AE101" s="91" t="str">
        <f t="shared" si="48"/>
        <v/>
      </c>
      <c r="AF101" s="59"/>
      <c r="AG101" s="99" t="str" cm="1">
        <f t="array" ref="AG101">_xlfn.IFS(O101="","",AE101&gt;O101,"KO : Le montant retenu est supérieur au montant présenté. Merci de revoir la ligne de dépense ou plafonner son montant.",AE101=0,"Attention : montant présenté entièrement écarté",AE101=O101,"OK",AE101&lt;O101,"Attention : montant présenté partiellement écarté")</f>
        <v/>
      </c>
      <c r="AH101" s="60" t="str">
        <f t="shared" si="38"/>
        <v/>
      </c>
    </row>
    <row r="102" spans="1:34" s="3" customFormat="1">
      <c r="A102" s="244">
        <v>93</v>
      </c>
      <c r="B102" s="245"/>
      <c r="C102" s="89" t="str">
        <f>IF(B102="","",'0-Présentation typeaction'!$B$16)</f>
        <v/>
      </c>
      <c r="D102" s="251"/>
      <c r="E102" s="251"/>
      <c r="F102" s="243"/>
      <c r="G102" s="168"/>
      <c r="H102" s="6"/>
      <c r="I102" s="6"/>
      <c r="J102" s="406" t="str">
        <f t="shared" si="39"/>
        <v/>
      </c>
      <c r="K102" s="265"/>
      <c r="L102" s="11"/>
      <c r="M102" s="11"/>
      <c r="N102" s="5"/>
      <c r="O102" s="406" t="str">
        <f t="shared" si="40"/>
        <v/>
      </c>
      <c r="P102" s="298"/>
      <c r="Q102" s="7" t="str">
        <f t="shared" si="41"/>
        <v/>
      </c>
      <c r="R102" s="7" t="str">
        <f t="shared" si="42"/>
        <v/>
      </c>
      <c r="S102" s="22" t="str">
        <f t="shared" si="43"/>
        <v/>
      </c>
      <c r="T102" s="89" t="str">
        <f t="shared" si="44"/>
        <v/>
      </c>
      <c r="U102" s="7" t="str">
        <f t="shared" si="51"/>
        <v/>
      </c>
      <c r="V102" s="7" t="str">
        <f t="shared" si="51"/>
        <v/>
      </c>
      <c r="W102" s="10" t="str">
        <f t="shared" si="49"/>
        <v/>
      </c>
      <c r="X102" s="10" t="str">
        <f t="shared" si="50"/>
        <v/>
      </c>
      <c r="Y102" s="260" t="str">
        <f t="shared" si="47"/>
        <v/>
      </c>
      <c r="Z102" s="267" t="str">
        <f t="shared" si="33"/>
        <v/>
      </c>
      <c r="AA102" s="7" t="str">
        <f t="shared" si="34"/>
        <v/>
      </c>
      <c r="AB102" s="7" t="str">
        <f t="shared" si="35"/>
        <v/>
      </c>
      <c r="AC102" s="7" t="str">
        <f t="shared" si="36"/>
        <v/>
      </c>
      <c r="AD102" s="10" t="str">
        <f t="shared" si="37"/>
        <v/>
      </c>
      <c r="AE102" s="91" t="str">
        <f t="shared" si="48"/>
        <v/>
      </c>
      <c r="AF102" s="59"/>
      <c r="AG102" s="99" t="str" cm="1">
        <f t="array" ref="AG102">_xlfn.IFS(O102="","",AE102&gt;O102,"KO : Le montant retenu est supérieur au montant présenté. Merci de revoir la ligne de dépense ou plafonner son montant.",AE102=0,"Attention : montant présenté entièrement écarté",AE102=O102,"OK",AE102&lt;O102,"Attention : montant présenté partiellement écarté")</f>
        <v/>
      </c>
      <c r="AH102" s="60" t="str">
        <f t="shared" si="38"/>
        <v/>
      </c>
    </row>
    <row r="103" spans="1:34" s="3" customFormat="1">
      <c r="A103" s="244">
        <v>94</v>
      </c>
      <c r="B103" s="245"/>
      <c r="C103" s="89" t="str">
        <f>IF(B103="","",'0-Présentation typeaction'!$B$16)</f>
        <v/>
      </c>
      <c r="D103" s="251"/>
      <c r="E103" s="251"/>
      <c r="F103" s="243"/>
      <c r="G103" s="168"/>
      <c r="H103" s="6"/>
      <c r="I103" s="6"/>
      <c r="J103" s="406" t="str">
        <f t="shared" si="39"/>
        <v/>
      </c>
      <c r="K103" s="265"/>
      <c r="L103" s="11"/>
      <c r="M103" s="11"/>
      <c r="N103" s="5"/>
      <c r="O103" s="406" t="str">
        <f t="shared" si="40"/>
        <v/>
      </c>
      <c r="P103" s="298"/>
      <c r="Q103" s="7" t="str">
        <f t="shared" si="41"/>
        <v/>
      </c>
      <c r="R103" s="7" t="str">
        <f t="shared" si="42"/>
        <v/>
      </c>
      <c r="S103" s="22" t="str">
        <f t="shared" si="43"/>
        <v/>
      </c>
      <c r="T103" s="89" t="str">
        <f t="shared" si="44"/>
        <v/>
      </c>
      <c r="U103" s="7" t="str">
        <f t="shared" si="51"/>
        <v/>
      </c>
      <c r="V103" s="7" t="str">
        <f t="shared" si="51"/>
        <v/>
      </c>
      <c r="W103" s="10" t="str">
        <f t="shared" si="49"/>
        <v/>
      </c>
      <c r="X103" s="10" t="str">
        <f t="shared" si="50"/>
        <v/>
      </c>
      <c r="Y103" s="260" t="str">
        <f t="shared" si="47"/>
        <v/>
      </c>
      <c r="Z103" s="267" t="str">
        <f t="shared" si="33"/>
        <v/>
      </c>
      <c r="AA103" s="7" t="str">
        <f t="shared" si="34"/>
        <v/>
      </c>
      <c r="AB103" s="7" t="str">
        <f t="shared" si="35"/>
        <v/>
      </c>
      <c r="AC103" s="7" t="str">
        <f t="shared" si="36"/>
        <v/>
      </c>
      <c r="AD103" s="10" t="str">
        <f t="shared" si="37"/>
        <v/>
      </c>
      <c r="AE103" s="91" t="str">
        <f t="shared" si="48"/>
        <v/>
      </c>
      <c r="AF103" s="59"/>
      <c r="AG103" s="99" t="str" cm="1">
        <f t="array" ref="AG103">_xlfn.IFS(O103="","",AE103&gt;O103,"KO : Le montant retenu est supérieur au montant présenté. Merci de revoir la ligne de dépense ou plafonner son montant.",AE103=0,"Attention : montant présenté entièrement écarté",AE103=O103,"OK",AE103&lt;O103,"Attention : montant présenté partiellement écarté")</f>
        <v/>
      </c>
      <c r="AH103" s="60" t="str">
        <f t="shared" si="38"/>
        <v/>
      </c>
    </row>
    <row r="104" spans="1:34" s="3" customFormat="1">
      <c r="A104" s="244">
        <v>95</v>
      </c>
      <c r="B104" s="245"/>
      <c r="C104" s="89" t="str">
        <f>IF(B104="","",'0-Présentation typeaction'!$B$16)</f>
        <v/>
      </c>
      <c r="D104" s="251"/>
      <c r="E104" s="251"/>
      <c r="F104" s="243"/>
      <c r="G104" s="168"/>
      <c r="H104" s="6"/>
      <c r="I104" s="6"/>
      <c r="J104" s="406" t="str">
        <f t="shared" si="39"/>
        <v/>
      </c>
      <c r="K104" s="265"/>
      <c r="L104" s="11"/>
      <c r="M104" s="11"/>
      <c r="N104" s="5"/>
      <c r="O104" s="406" t="str">
        <f t="shared" si="40"/>
        <v/>
      </c>
      <c r="P104" s="298"/>
      <c r="Q104" s="7" t="str">
        <f t="shared" si="41"/>
        <v/>
      </c>
      <c r="R104" s="7" t="str">
        <f t="shared" si="42"/>
        <v/>
      </c>
      <c r="S104" s="22" t="str">
        <f t="shared" si="43"/>
        <v/>
      </c>
      <c r="T104" s="89" t="str">
        <f t="shared" si="44"/>
        <v/>
      </c>
      <c r="U104" s="7" t="str">
        <f t="shared" si="51"/>
        <v/>
      </c>
      <c r="V104" s="7" t="str">
        <f t="shared" si="51"/>
        <v/>
      </c>
      <c r="W104" s="10" t="str">
        <f t="shared" si="49"/>
        <v/>
      </c>
      <c r="X104" s="10" t="str">
        <f t="shared" si="50"/>
        <v/>
      </c>
      <c r="Y104" s="260" t="str">
        <f t="shared" si="47"/>
        <v/>
      </c>
      <c r="Z104" s="267" t="str">
        <f t="shared" si="33"/>
        <v/>
      </c>
      <c r="AA104" s="7" t="str">
        <f t="shared" si="34"/>
        <v/>
      </c>
      <c r="AB104" s="7" t="str">
        <f t="shared" si="35"/>
        <v/>
      </c>
      <c r="AC104" s="7" t="str">
        <f t="shared" si="36"/>
        <v/>
      </c>
      <c r="AD104" s="10" t="str">
        <f t="shared" si="37"/>
        <v/>
      </c>
      <c r="AE104" s="91" t="str">
        <f t="shared" si="48"/>
        <v/>
      </c>
      <c r="AF104" s="59"/>
      <c r="AG104" s="99" t="str" cm="1">
        <f t="array" ref="AG104">_xlfn.IFS(O104="","",AE104&gt;O104,"KO : Le montant retenu est supérieur au montant présenté. Merci de revoir la ligne de dépense ou plafonner son montant.",AE104=0,"Attention : montant présenté entièrement écarté",AE104=O104,"OK",AE104&lt;O104,"Attention : montant présenté partiellement écarté")</f>
        <v/>
      </c>
      <c r="AH104" s="60" t="str">
        <f t="shared" si="38"/>
        <v/>
      </c>
    </row>
    <row r="105" spans="1:34" s="3" customFormat="1">
      <c r="A105" s="244">
        <v>96</v>
      </c>
      <c r="B105" s="245"/>
      <c r="C105" s="89" t="str">
        <f>IF(B105="","",'0-Présentation typeaction'!$B$16)</f>
        <v/>
      </c>
      <c r="D105" s="251"/>
      <c r="E105" s="251"/>
      <c r="F105" s="243"/>
      <c r="G105" s="168"/>
      <c r="H105" s="6"/>
      <c r="I105" s="6"/>
      <c r="J105" s="406" t="str">
        <f t="shared" si="39"/>
        <v/>
      </c>
      <c r="K105" s="265"/>
      <c r="L105" s="11"/>
      <c r="M105" s="11"/>
      <c r="N105" s="5"/>
      <c r="O105" s="406" t="str">
        <f t="shared" si="40"/>
        <v/>
      </c>
      <c r="P105" s="298"/>
      <c r="Q105" s="7" t="str">
        <f t="shared" si="41"/>
        <v/>
      </c>
      <c r="R105" s="7" t="str">
        <f t="shared" si="42"/>
        <v/>
      </c>
      <c r="S105" s="22" t="str">
        <f t="shared" si="43"/>
        <v/>
      </c>
      <c r="T105" s="89" t="str">
        <f t="shared" si="44"/>
        <v/>
      </c>
      <c r="U105" s="7" t="str">
        <f t="shared" si="51"/>
        <v/>
      </c>
      <c r="V105" s="7" t="str">
        <f t="shared" si="51"/>
        <v/>
      </c>
      <c r="W105" s="10" t="str">
        <f t="shared" si="49"/>
        <v/>
      </c>
      <c r="X105" s="10" t="str">
        <f t="shared" si="50"/>
        <v/>
      </c>
      <c r="Y105" s="260" t="str">
        <f t="shared" si="47"/>
        <v/>
      </c>
      <c r="Z105" s="267" t="str">
        <f t="shared" si="33"/>
        <v/>
      </c>
      <c r="AA105" s="7" t="str">
        <f t="shared" si="34"/>
        <v/>
      </c>
      <c r="AB105" s="7" t="str">
        <f t="shared" si="35"/>
        <v/>
      </c>
      <c r="AC105" s="7" t="str">
        <f t="shared" si="36"/>
        <v/>
      </c>
      <c r="AD105" s="10" t="str">
        <f t="shared" si="37"/>
        <v/>
      </c>
      <c r="AE105" s="91" t="str">
        <f t="shared" si="48"/>
        <v/>
      </c>
      <c r="AF105" s="59"/>
      <c r="AG105" s="99" t="str" cm="1">
        <f t="array" ref="AG105">_xlfn.IFS(O105="","",AE105&gt;O105,"KO : Le montant retenu est supérieur au montant présenté. Merci de revoir la ligne de dépense ou plafonner son montant.",AE105=0,"Attention : montant présenté entièrement écarté",AE105=O105,"OK",AE105&lt;O105,"Attention : montant présenté partiellement écarté")</f>
        <v/>
      </c>
      <c r="AH105" s="60" t="str">
        <f t="shared" si="38"/>
        <v/>
      </c>
    </row>
    <row r="106" spans="1:34" s="3" customFormat="1">
      <c r="A106" s="244">
        <v>97</v>
      </c>
      <c r="B106" s="245"/>
      <c r="C106" s="89" t="str">
        <f>IF(B106="","",'0-Présentation typeaction'!$B$16)</f>
        <v/>
      </c>
      <c r="D106" s="251"/>
      <c r="E106" s="251"/>
      <c r="F106" s="243"/>
      <c r="G106" s="168"/>
      <c r="H106" s="6"/>
      <c r="I106" s="6"/>
      <c r="J106" s="406" t="str">
        <f t="shared" si="39"/>
        <v/>
      </c>
      <c r="K106" s="265"/>
      <c r="L106" s="11"/>
      <c r="M106" s="11"/>
      <c r="N106" s="5"/>
      <c r="O106" s="406" t="str">
        <f t="shared" si="40"/>
        <v/>
      </c>
      <c r="P106" s="298"/>
      <c r="Q106" s="7" t="str">
        <f t="shared" si="41"/>
        <v/>
      </c>
      <c r="R106" s="7" t="str">
        <f t="shared" si="42"/>
        <v/>
      </c>
      <c r="S106" s="22" t="str">
        <f t="shared" si="43"/>
        <v/>
      </c>
      <c r="T106" s="89" t="str">
        <f t="shared" si="44"/>
        <v/>
      </c>
      <c r="U106" s="7" t="str">
        <f t="shared" si="51"/>
        <v/>
      </c>
      <c r="V106" s="7" t="str">
        <f t="shared" si="51"/>
        <v/>
      </c>
      <c r="W106" s="10" t="str">
        <f t="shared" si="49"/>
        <v/>
      </c>
      <c r="X106" s="10" t="str">
        <f t="shared" si="50"/>
        <v/>
      </c>
      <c r="Y106" s="260" t="str">
        <f t="shared" si="47"/>
        <v/>
      </c>
      <c r="Z106" s="267" t="str">
        <f t="shared" si="33"/>
        <v/>
      </c>
      <c r="AA106" s="7" t="str">
        <f t="shared" si="34"/>
        <v/>
      </c>
      <c r="AB106" s="7" t="str">
        <f t="shared" si="35"/>
        <v/>
      </c>
      <c r="AC106" s="7" t="str">
        <f t="shared" si="36"/>
        <v/>
      </c>
      <c r="AD106" s="10" t="str">
        <f t="shared" si="37"/>
        <v/>
      </c>
      <c r="AE106" s="91" t="str">
        <f t="shared" si="48"/>
        <v/>
      </c>
      <c r="AF106" s="59"/>
      <c r="AG106" s="99" t="str" cm="1">
        <f t="array" ref="AG106">_xlfn.IFS(O106="","",AE106&gt;O106,"KO : Le montant retenu est supérieur au montant présenté. Merci de revoir la ligne de dépense ou plafonner son montant.",AE106=0,"Attention : montant présenté entièrement écarté",AE106=O106,"OK",AE106&lt;O106,"Attention : montant présenté partiellement écarté")</f>
        <v/>
      </c>
      <c r="AH106" s="60" t="str">
        <f t="shared" si="38"/>
        <v/>
      </c>
    </row>
    <row r="107" spans="1:34" s="3" customFormat="1">
      <c r="A107" s="244">
        <v>98</v>
      </c>
      <c r="B107" s="245"/>
      <c r="C107" s="89" t="str">
        <f>IF(B107="","",'0-Présentation typeaction'!$B$16)</f>
        <v/>
      </c>
      <c r="D107" s="251"/>
      <c r="E107" s="251"/>
      <c r="F107" s="243"/>
      <c r="G107" s="168"/>
      <c r="H107" s="6"/>
      <c r="I107" s="6"/>
      <c r="J107" s="406" t="str">
        <f t="shared" si="39"/>
        <v/>
      </c>
      <c r="K107" s="265"/>
      <c r="L107" s="11"/>
      <c r="M107" s="11"/>
      <c r="N107" s="5"/>
      <c r="O107" s="406" t="str">
        <f t="shared" si="40"/>
        <v/>
      </c>
      <c r="P107" s="298"/>
      <c r="Q107" s="7" t="str">
        <f t="shared" si="41"/>
        <v/>
      </c>
      <c r="R107" s="7" t="str">
        <f t="shared" si="42"/>
        <v/>
      </c>
      <c r="S107" s="22" t="str">
        <f t="shared" si="43"/>
        <v/>
      </c>
      <c r="T107" s="89" t="str">
        <f t="shared" si="44"/>
        <v/>
      </c>
      <c r="U107" s="7" t="str">
        <f t="shared" si="51"/>
        <v/>
      </c>
      <c r="V107" s="7" t="str">
        <f t="shared" si="51"/>
        <v/>
      </c>
      <c r="W107" s="10" t="str">
        <f t="shared" si="49"/>
        <v/>
      </c>
      <c r="X107" s="10" t="str">
        <f t="shared" si="50"/>
        <v/>
      </c>
      <c r="Y107" s="260" t="str">
        <f t="shared" si="47"/>
        <v/>
      </c>
      <c r="Z107" s="267" t="str">
        <f t="shared" si="33"/>
        <v/>
      </c>
      <c r="AA107" s="7" t="str">
        <f t="shared" si="34"/>
        <v/>
      </c>
      <c r="AB107" s="7" t="str">
        <f t="shared" si="35"/>
        <v/>
      </c>
      <c r="AC107" s="7" t="str">
        <f t="shared" si="36"/>
        <v/>
      </c>
      <c r="AD107" s="10" t="str">
        <f t="shared" si="37"/>
        <v/>
      </c>
      <c r="AE107" s="91" t="str">
        <f t="shared" si="48"/>
        <v/>
      </c>
      <c r="AF107" s="59"/>
      <c r="AG107" s="99" t="str" cm="1">
        <f t="array" ref="AG107">_xlfn.IFS(O107="","",AE107&gt;O107,"KO : Le montant retenu est supérieur au montant présenté. Merci de revoir la ligne de dépense ou plafonner son montant.",AE107=0,"Attention : montant présenté entièrement écarté",AE107=O107,"OK",AE107&lt;O107,"Attention : montant présenté partiellement écarté")</f>
        <v/>
      </c>
      <c r="AH107" s="60" t="str">
        <f t="shared" si="38"/>
        <v/>
      </c>
    </row>
    <row r="108" spans="1:34" s="3" customFormat="1">
      <c r="A108" s="244">
        <v>99</v>
      </c>
      <c r="B108" s="245"/>
      <c r="C108" s="89" t="str">
        <f>IF(B108="","",'0-Présentation typeaction'!$B$16)</f>
        <v/>
      </c>
      <c r="D108" s="251"/>
      <c r="E108" s="251"/>
      <c r="F108" s="243"/>
      <c r="G108" s="168"/>
      <c r="H108" s="6"/>
      <c r="I108" s="6"/>
      <c r="J108" s="406" t="str">
        <f t="shared" si="39"/>
        <v/>
      </c>
      <c r="K108" s="265"/>
      <c r="L108" s="11"/>
      <c r="M108" s="11"/>
      <c r="N108" s="5"/>
      <c r="O108" s="406" t="str">
        <f t="shared" si="40"/>
        <v/>
      </c>
      <c r="P108" s="298"/>
      <c r="Q108" s="7" t="str">
        <f t="shared" si="41"/>
        <v/>
      </c>
      <c r="R108" s="7" t="str">
        <f t="shared" si="42"/>
        <v/>
      </c>
      <c r="S108" s="22" t="str">
        <f t="shared" si="43"/>
        <v/>
      </c>
      <c r="T108" s="89" t="str">
        <f t="shared" si="44"/>
        <v/>
      </c>
      <c r="U108" s="7" t="str">
        <f t="shared" si="51"/>
        <v/>
      </c>
      <c r="V108" s="7" t="str">
        <f t="shared" si="51"/>
        <v/>
      </c>
      <c r="W108" s="10" t="str">
        <f t="shared" si="49"/>
        <v/>
      </c>
      <c r="X108" s="10" t="str">
        <f t="shared" si="50"/>
        <v/>
      </c>
      <c r="Y108" s="260" t="str">
        <f t="shared" si="47"/>
        <v/>
      </c>
      <c r="Z108" s="267" t="str">
        <f t="shared" si="33"/>
        <v/>
      </c>
      <c r="AA108" s="7" t="str">
        <f t="shared" si="34"/>
        <v/>
      </c>
      <c r="AB108" s="7" t="str">
        <f t="shared" si="35"/>
        <v/>
      </c>
      <c r="AC108" s="7" t="str">
        <f t="shared" si="36"/>
        <v/>
      </c>
      <c r="AD108" s="10" t="str">
        <f t="shared" si="37"/>
        <v/>
      </c>
      <c r="AE108" s="91" t="str">
        <f t="shared" si="48"/>
        <v/>
      </c>
      <c r="AF108" s="59"/>
      <c r="AG108" s="99" t="str" cm="1">
        <f t="array" ref="AG108">_xlfn.IFS(O108="","",AE108&gt;O108,"KO : Le montant retenu est supérieur au montant présenté. Merci de revoir la ligne de dépense ou plafonner son montant.",AE108=0,"Attention : montant présenté entièrement écarté",AE108=O108,"OK",AE108&lt;O108,"Attention : montant présenté partiellement écarté")</f>
        <v/>
      </c>
      <c r="AH108" s="60" t="str">
        <f t="shared" si="38"/>
        <v/>
      </c>
    </row>
    <row r="109" spans="1:34" s="3" customFormat="1">
      <c r="A109" s="244">
        <v>100</v>
      </c>
      <c r="B109" s="245"/>
      <c r="C109" s="89" t="str">
        <f>IF(B109="","",'0-Présentation typeaction'!$B$16)</f>
        <v/>
      </c>
      <c r="D109" s="251"/>
      <c r="E109" s="251"/>
      <c r="F109" s="243"/>
      <c r="G109" s="168"/>
      <c r="H109" s="6"/>
      <c r="I109" s="6"/>
      <c r="J109" s="406" t="str">
        <f t="shared" si="39"/>
        <v/>
      </c>
      <c r="K109" s="265"/>
      <c r="L109" s="11"/>
      <c r="M109" s="11"/>
      <c r="N109" s="5"/>
      <c r="O109" s="406" t="str">
        <f t="shared" si="40"/>
        <v/>
      </c>
      <c r="P109" s="298"/>
      <c r="Q109" s="7" t="str">
        <f t="shared" si="41"/>
        <v/>
      </c>
      <c r="R109" s="7" t="str">
        <f t="shared" si="42"/>
        <v/>
      </c>
      <c r="S109" s="22" t="str">
        <f t="shared" si="43"/>
        <v/>
      </c>
      <c r="T109" s="89" t="str">
        <f t="shared" si="44"/>
        <v/>
      </c>
      <c r="U109" s="7" t="str">
        <f t="shared" si="51"/>
        <v/>
      </c>
      <c r="V109" s="7" t="str">
        <f t="shared" si="51"/>
        <v/>
      </c>
      <c r="W109" s="10" t="str">
        <f t="shared" si="49"/>
        <v/>
      </c>
      <c r="X109" s="10" t="str">
        <f t="shared" si="50"/>
        <v/>
      </c>
      <c r="Y109" s="260" t="str">
        <f t="shared" si="47"/>
        <v/>
      </c>
      <c r="Z109" s="267" t="str">
        <f t="shared" si="33"/>
        <v/>
      </c>
      <c r="AA109" s="7" t="str">
        <f t="shared" si="34"/>
        <v/>
      </c>
      <c r="AB109" s="7" t="str">
        <f t="shared" si="35"/>
        <v/>
      </c>
      <c r="AC109" s="7" t="str">
        <f t="shared" si="36"/>
        <v/>
      </c>
      <c r="AD109" s="10" t="str">
        <f t="shared" si="37"/>
        <v/>
      </c>
      <c r="AE109" s="91" t="str">
        <f t="shared" si="48"/>
        <v/>
      </c>
      <c r="AF109" s="59"/>
      <c r="AG109" s="99" t="str" cm="1">
        <f t="array" ref="AG109">_xlfn.IFS(O109="","",AE109&gt;O109,"KO : Le montant retenu est supérieur au montant présenté. Merci de revoir la ligne de dépense ou plafonner son montant.",AE109=0,"Attention : montant présenté entièrement écarté",AE109=O109,"OK",AE109&lt;O109,"Attention : montant présenté partiellement écarté")</f>
        <v/>
      </c>
      <c r="AH109" s="60" t="str">
        <f t="shared" si="38"/>
        <v/>
      </c>
    </row>
    <row r="110" spans="1:34" ht="15.75" thickBot="1">
      <c r="A110" s="600"/>
      <c r="B110" s="601"/>
      <c r="C110" s="601"/>
      <c r="D110" s="601"/>
      <c r="E110" s="601"/>
      <c r="F110" s="601"/>
      <c r="G110" s="601"/>
      <c r="H110" s="601"/>
      <c r="I110" s="601"/>
      <c r="J110" s="601"/>
      <c r="K110" s="601"/>
      <c r="L110" s="164"/>
      <c r="M110" s="164"/>
      <c r="N110" s="62" t="s">
        <v>117</v>
      </c>
      <c r="O110" s="63">
        <f>SUM(O10:O109)</f>
        <v>0</v>
      </c>
      <c r="P110" s="64"/>
      <c r="Q110" s="65"/>
      <c r="R110" s="66"/>
      <c r="S110" s="66"/>
      <c r="T110" s="66"/>
      <c r="U110" s="66"/>
      <c r="V110" s="66"/>
      <c r="W110" s="66"/>
      <c r="X110" s="66"/>
      <c r="Y110" s="66"/>
      <c r="Z110" s="268"/>
      <c r="AA110" s="66"/>
      <c r="AB110" s="66"/>
      <c r="AC110" s="67"/>
      <c r="AD110" s="62" t="s">
        <v>118</v>
      </c>
      <c r="AE110" s="63">
        <f>SUM(AE10:AE109)</f>
        <v>0</v>
      </c>
      <c r="AF110" s="602"/>
      <c r="AG110" s="603"/>
      <c r="AH110" s="68">
        <f>SUM(AH10:AH109)</f>
        <v>0</v>
      </c>
    </row>
    <row r="114" spans="15:15">
      <c r="O114" s="69"/>
    </row>
  </sheetData>
  <sheetProtection algorithmName="SHA-512" hashValue="mv3FJWUB8lAS7zT2saWKLQwT81v8olwLPRhLH7iHwT29NvXEU+bOCqz5UNMzg/WTcnEpahkEMXcw99JmTOUgkw==" saltValue="fOaryOEsDKMcOVF2JUUqYg==" spinCount="100000" sheet="1" objects="1" scenarios="1" formatColumns="0" formatRows="0" insertRows="0" autoFilter="0"/>
  <mergeCells count="17">
    <mergeCell ref="A110:K110"/>
    <mergeCell ref="AF110:AG110"/>
    <mergeCell ref="A2:P2"/>
    <mergeCell ref="Q2:AH2"/>
    <mergeCell ref="A7:A8"/>
    <mergeCell ref="H7:J7"/>
    <mergeCell ref="W7:Y7"/>
    <mergeCell ref="AF5:AF6"/>
    <mergeCell ref="AD5:AE6"/>
    <mergeCell ref="AG5:AG6"/>
    <mergeCell ref="AH5:AH6"/>
    <mergeCell ref="A5:K6"/>
    <mergeCell ref="O5:O6"/>
    <mergeCell ref="P5:P6"/>
    <mergeCell ref="L5:N6"/>
    <mergeCell ref="Q5:Z6"/>
    <mergeCell ref="AA5:AC6"/>
  </mergeCells>
  <conditionalFormatting sqref="K10:M19">
    <cfRule type="expression" dxfId="35" priority="10">
      <formula>AND(K10&lt;&gt;0,K10&lt;15%)</formula>
    </cfRule>
  </conditionalFormatting>
  <conditionalFormatting sqref="Q10:AE109">
    <cfRule type="expression" dxfId="34" priority="1">
      <formula>Q10&lt;&gt;B10</formula>
    </cfRule>
  </conditionalFormatting>
  <conditionalFormatting sqref="S9">
    <cfRule type="expression" dxfId="33" priority="5">
      <formula>S9&lt;&gt;#REF!</formula>
    </cfRule>
  </conditionalFormatting>
  <conditionalFormatting sqref="V9">
    <cfRule type="expression" dxfId="32" priority="3">
      <formula>V9&lt;&gt;#REF!</formula>
    </cfRule>
  </conditionalFormatting>
  <conditionalFormatting sqref="AG10:AG109">
    <cfRule type="containsText" dxfId="31" priority="11" operator="containsText" text="OK">
      <formula>NOT(ISERROR(SEARCH("OK",AG10)))</formula>
    </cfRule>
    <cfRule type="containsText" dxfId="30" priority="12" operator="containsText" text="KO">
      <formula>NOT(ISERROR(SEARCH("KO",AG10)))</formula>
    </cfRule>
    <cfRule type="containsText" dxfId="29" priority="13" operator="containsText" text="Attention">
      <formula>NOT(ISERROR(SEARCH("Attention",AG10)))</formula>
    </cfRule>
  </conditionalFormatting>
  <dataValidations count="5">
    <dataValidation type="list" allowBlank="1" showInputMessage="1" showErrorMessage="1" sqref="N10:N109" xr:uid="{E8F675D9-1A39-46A0-BDE2-1D2B71C230C1}">
      <formula1>"Fiche de poste,Lettre de mission,Contrat de travail,Autres"</formula1>
    </dataValidation>
    <dataValidation type="list" allowBlank="1" showInputMessage="1" showErrorMessage="1" sqref="M10:M109" xr:uid="{006A66F7-E8C0-4DD4-B602-CD5D242FE5E0}">
      <formula1>"Fiche de paie,Journal de paie,Déclaration sociale nominative,Autre document probant"</formula1>
    </dataValidation>
    <dataValidation type="list" allowBlank="1" showInputMessage="1" showErrorMessage="1" sqref="L10:M109" xr:uid="{F619D565-B9FA-4BAA-AB33-BFA098D7BAE7}">
      <formula1>"Oui,Non"</formula1>
    </dataValidation>
    <dataValidation allowBlank="1" showErrorMessage="1" promptTitle="Sélectionnez un type d'action" sqref="C10:C109" xr:uid="{CB478ED1-231D-4523-8174-597499C73A5F}"/>
    <dataValidation type="list" allowBlank="1" showInputMessage="1" showErrorMessage="1" sqref="F10:F109" xr:uid="{EE1DAE5D-57A6-4482-AB29-585EB8946C6C}">
      <formula1>"Directeur chercheur, Ingénieur, Technicien,Non"</formula1>
    </dataValidation>
  </dataValidations>
  <pageMargins left="0.7" right="0.7" top="0.75" bottom="0.75" header="0.3" footer="0.3"/>
  <pageSetup paperSize="9" scale="11" orientation="portrait" r:id="rId1"/>
  <drawing r:id="rId2"/>
  <legacyDrawing r:id="rId3"/>
  <extLst>
    <ext xmlns:x14="http://schemas.microsoft.com/office/spreadsheetml/2009/9/main" uri="{CCE6A557-97BC-4b89-ADB6-D9C93CAAB3DF}">
      <x14:dataValidations xmlns:xm="http://schemas.microsoft.com/office/excel/2006/main" count="3">
        <x14:dataValidation type="list" allowBlank="1" showErrorMessage="1" promptTitle="Sélectionnez un type d'action" xr:uid="{70DE7BCC-AD96-49E3-9D89-59BFDFAD4565}">
          <x14:formula1>
            <xm:f>'0-Présentation typeaction'!$H$7:$H$8</xm:f>
          </x14:formula1>
          <xm:sqref>C9</xm:sqref>
        </x14:dataValidation>
        <x14:dataValidation type="list" allowBlank="1" showInputMessage="1" showErrorMessage="1" xr:uid="{57226ABA-4047-407F-B358-AFA0099B2395}">
          <x14:formula1>
            <xm:f>'0-Présentation typeaction'!$H$23:$H$34</xm:f>
          </x14:formula1>
          <xm:sqref>B9:B109</xm:sqref>
        </x14:dataValidation>
        <x14:dataValidation type="list" allowBlank="1" showInputMessage="1" showErrorMessage="1" xr:uid="{DC7A30C1-6DD8-4030-899F-C74925A453E6}">
          <x14:formula1>
            <xm:f>'0-Présentation typeaction'!$H$38:$H$41</xm:f>
          </x14:formula1>
          <xm:sqref>F9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5E01D0-B2A2-48FD-81C8-03E1AA770FF2}">
  <sheetPr>
    <tabColor rgb="FF227A56"/>
    <pageSetUpPr autoPageBreaks="0"/>
  </sheetPr>
  <dimension ref="A2:AE20"/>
  <sheetViews>
    <sheetView showGridLines="0" topLeftCell="A5" zoomScale="70" zoomScaleNormal="55" workbookViewId="0">
      <selection activeCell="D11" sqref="D11"/>
    </sheetView>
  </sheetViews>
  <sheetFormatPr baseColWidth="10" defaultColWidth="11.42578125" defaultRowHeight="15" outlineLevelCol="2"/>
  <cols>
    <col min="1" max="1" width="11.42578125" customWidth="1"/>
    <col min="2" max="2" width="23.5703125" customWidth="1"/>
    <col min="3" max="5" width="27.42578125" customWidth="1"/>
    <col min="6" max="6" width="37.85546875" customWidth="1"/>
    <col min="7" max="7" width="29.85546875" customWidth="1"/>
    <col min="8" max="8" width="42.28515625" customWidth="1"/>
    <col min="9" max="9" width="48.42578125" customWidth="1"/>
    <col min="10" max="10" width="24.85546875" hidden="1" customWidth="1" outlineLevel="2"/>
    <col min="11" max="11" width="26.5703125" hidden="1" customWidth="1" outlineLevel="2"/>
    <col min="12" max="12" width="35.42578125" hidden="1" customWidth="1" outlineLevel="2"/>
    <col min="13" max="13" width="27.42578125" hidden="1" customWidth="1" outlineLevel="2"/>
    <col min="14" max="14" width="20" hidden="1" customWidth="1" outlineLevel="2"/>
    <col min="15" max="15" width="22.5703125" hidden="1" customWidth="1" outlineLevel="2"/>
    <col min="16" max="16" width="36.85546875" hidden="1" customWidth="1" outlineLevel="2"/>
    <col min="17" max="17" width="35.140625" hidden="1" customWidth="1" outlineLevel="2"/>
    <col min="18" max="18" width="24.85546875" hidden="1" customWidth="1" outlineLevel="2"/>
    <col min="19" max="19" width="11.42578125" collapsed="1"/>
  </cols>
  <sheetData>
    <row r="2" spans="1:31" ht="75.95" customHeight="1">
      <c r="A2" s="617" t="s">
        <v>119</v>
      </c>
      <c r="B2" s="618"/>
      <c r="C2" s="618"/>
      <c r="D2" s="618"/>
      <c r="E2" s="618"/>
      <c r="F2" s="618"/>
      <c r="G2" s="618"/>
      <c r="H2" s="618"/>
      <c r="I2" s="619"/>
      <c r="J2" s="620" t="s">
        <v>120</v>
      </c>
      <c r="K2" s="621"/>
      <c r="L2" s="621"/>
      <c r="M2" s="621"/>
      <c r="N2" s="621"/>
      <c r="O2" s="621"/>
      <c r="P2" s="621"/>
      <c r="Q2" s="621"/>
      <c r="R2" s="621"/>
    </row>
    <row r="3" spans="1:31" s="51" customFormat="1" ht="57" customHeight="1">
      <c r="A3" s="84"/>
      <c r="B3" s="84"/>
      <c r="C3" s="84"/>
      <c r="D3" s="84"/>
      <c r="E3" s="84"/>
      <c r="F3" s="84"/>
      <c r="G3" s="84"/>
      <c r="H3" s="84"/>
      <c r="I3" s="84"/>
      <c r="J3" s="84"/>
      <c r="K3" s="84"/>
      <c r="L3" s="84"/>
      <c r="M3" s="84"/>
      <c r="N3" s="84"/>
      <c r="O3" s="84"/>
      <c r="P3" s="84"/>
      <c r="Q3" s="84"/>
      <c r="R3" s="84"/>
    </row>
    <row r="4" spans="1:31" s="51" customFormat="1" ht="57" customHeight="1">
      <c r="A4" s="84"/>
      <c r="B4" s="84"/>
      <c r="C4" s="84"/>
      <c r="D4" s="84"/>
      <c r="E4" s="84"/>
      <c r="F4" s="84"/>
      <c r="G4" s="84"/>
      <c r="H4" s="84"/>
      <c r="I4" s="84"/>
      <c r="J4" s="84"/>
      <c r="K4" s="84"/>
      <c r="L4" s="84"/>
      <c r="M4" s="84"/>
      <c r="N4" s="84"/>
      <c r="O4" s="84"/>
      <c r="P4" s="84"/>
      <c r="Q4" s="84"/>
      <c r="R4" s="84"/>
    </row>
    <row r="5" spans="1:31" s="85" customFormat="1" ht="73.5" customHeight="1">
      <c r="A5" s="584" t="s">
        <v>121</v>
      </c>
      <c r="B5" s="585"/>
      <c r="C5" s="585"/>
      <c r="D5" s="585"/>
      <c r="E5" s="585"/>
      <c r="F5" s="585"/>
      <c r="G5" s="607" t="s">
        <v>122</v>
      </c>
      <c r="H5" s="609" t="s">
        <v>62</v>
      </c>
      <c r="I5" s="611" t="s">
        <v>123</v>
      </c>
      <c r="J5" s="612" t="s">
        <v>124</v>
      </c>
      <c r="K5" s="612"/>
      <c r="L5" s="612"/>
      <c r="M5" s="612"/>
      <c r="N5" s="612"/>
      <c r="O5" s="614" t="s">
        <v>66</v>
      </c>
      <c r="P5" s="614" t="s">
        <v>125</v>
      </c>
      <c r="Q5" s="614" t="s">
        <v>126</v>
      </c>
      <c r="R5" s="614" t="s">
        <v>127</v>
      </c>
      <c r="S5" s="178"/>
      <c r="T5" s="178"/>
      <c r="U5" s="178"/>
      <c r="V5" s="178"/>
      <c r="W5" s="178"/>
      <c r="X5" s="178"/>
      <c r="Y5" s="178"/>
      <c r="Z5" s="178"/>
      <c r="AC5" s="616"/>
      <c r="AD5" s="616"/>
      <c r="AE5" s="604"/>
    </row>
    <row r="6" spans="1:31" s="85" customFormat="1" ht="73.5" customHeight="1" thickBot="1">
      <c r="A6" s="605"/>
      <c r="B6" s="606"/>
      <c r="C6" s="606"/>
      <c r="D6" s="606"/>
      <c r="E6" s="606"/>
      <c r="F6" s="606"/>
      <c r="G6" s="608"/>
      <c r="H6" s="610"/>
      <c r="I6" s="611"/>
      <c r="J6" s="613"/>
      <c r="K6" s="613"/>
      <c r="L6" s="613"/>
      <c r="M6" s="613"/>
      <c r="N6" s="613"/>
      <c r="O6" s="615"/>
      <c r="P6" s="615"/>
      <c r="Q6" s="615"/>
      <c r="R6" s="615"/>
      <c r="S6" s="178"/>
      <c r="T6" s="178"/>
      <c r="U6" s="178"/>
      <c r="V6" s="178"/>
      <c r="W6" s="178"/>
      <c r="X6" s="178"/>
      <c r="Y6" s="178"/>
      <c r="Z6" s="178"/>
      <c r="AC6" s="616"/>
      <c r="AD6" s="616"/>
      <c r="AE6" s="604"/>
    </row>
    <row r="7" spans="1:31" s="1" customFormat="1" ht="75">
      <c r="A7" s="622" t="s">
        <v>70</v>
      </c>
      <c r="B7" s="240" t="s">
        <v>51</v>
      </c>
      <c r="C7" s="185" t="s">
        <v>128</v>
      </c>
      <c r="D7" s="185" t="s">
        <v>129</v>
      </c>
      <c r="E7" s="186" t="s">
        <v>130</v>
      </c>
      <c r="F7" s="186" t="s">
        <v>131</v>
      </c>
      <c r="G7" s="169" t="s">
        <v>132</v>
      </c>
      <c r="H7" s="456" t="s">
        <v>133</v>
      </c>
      <c r="I7" s="418" t="s">
        <v>134</v>
      </c>
      <c r="J7" s="20" t="s">
        <v>135</v>
      </c>
      <c r="K7" s="9" t="s">
        <v>129</v>
      </c>
      <c r="L7" s="20" t="s">
        <v>136</v>
      </c>
      <c r="M7" s="180" t="s">
        <v>137</v>
      </c>
      <c r="N7" s="20" t="s">
        <v>138</v>
      </c>
      <c r="O7" s="197" t="s">
        <v>139</v>
      </c>
      <c r="P7" s="9" t="s">
        <v>84</v>
      </c>
      <c r="Q7" s="9" t="s">
        <v>85</v>
      </c>
      <c r="R7" s="9" t="s">
        <v>86</v>
      </c>
    </row>
    <row r="8" spans="1:31" s="1" customFormat="1" ht="105">
      <c r="A8" s="623"/>
      <c r="B8" s="241" t="s">
        <v>87</v>
      </c>
      <c r="C8" s="81" t="s">
        <v>140</v>
      </c>
      <c r="D8" s="83" t="s">
        <v>141</v>
      </c>
      <c r="E8" s="187" t="s">
        <v>142</v>
      </c>
      <c r="F8" s="83" t="s">
        <v>143</v>
      </c>
      <c r="G8" s="167" t="s">
        <v>144</v>
      </c>
      <c r="H8" s="457" t="s">
        <v>145</v>
      </c>
      <c r="I8" s="460" t="s">
        <v>146</v>
      </c>
      <c r="J8" s="21" t="s">
        <v>102</v>
      </c>
      <c r="K8" s="4" t="s">
        <v>102</v>
      </c>
      <c r="L8" s="21" t="s">
        <v>102</v>
      </c>
      <c r="M8" s="2" t="s">
        <v>106</v>
      </c>
      <c r="N8" s="21" t="s">
        <v>147</v>
      </c>
      <c r="O8" s="177" t="s">
        <v>109</v>
      </c>
      <c r="P8" s="2" t="s">
        <v>107</v>
      </c>
      <c r="Q8" s="2" t="s">
        <v>108</v>
      </c>
      <c r="R8" s="2" t="s">
        <v>109</v>
      </c>
    </row>
    <row r="9" spans="1:31" ht="90.75" thickBot="1">
      <c r="A9" s="92" t="s">
        <v>42</v>
      </c>
      <c r="B9" s="301" t="s">
        <v>11</v>
      </c>
      <c r="C9" s="227" t="s">
        <v>148</v>
      </c>
      <c r="D9" s="225" t="s">
        <v>38</v>
      </c>
      <c r="E9" s="189">
        <v>29700.86</v>
      </c>
      <c r="F9" s="226">
        <v>11880.35</v>
      </c>
      <c r="G9" s="226" t="s">
        <v>112</v>
      </c>
      <c r="H9" s="458">
        <v>11880.35</v>
      </c>
      <c r="I9" s="461"/>
      <c r="J9" s="454" t="s">
        <v>148</v>
      </c>
      <c r="K9" s="93" t="str">
        <f>D9</f>
        <v>Soutien à l’émergence de groupements ; regroupement d’organisations existantes et organisations de producteurs</v>
      </c>
      <c r="L9" s="189">
        <v>29700.86</v>
      </c>
      <c r="M9" s="226">
        <v>11880.35</v>
      </c>
      <c r="N9" s="226" t="s">
        <v>112</v>
      </c>
      <c r="O9" s="226">
        <v>11880.35</v>
      </c>
      <c r="P9" s="92" t="s">
        <v>149</v>
      </c>
      <c r="Q9" s="228" t="s">
        <v>150</v>
      </c>
      <c r="R9" s="229">
        <f>F9-M9</f>
        <v>0</v>
      </c>
    </row>
    <row r="10" spans="1:31" ht="64.5" customHeight="1">
      <c r="A10" s="152">
        <v>1</v>
      </c>
      <c r="B10" s="490" t="s">
        <v>52</v>
      </c>
      <c r="C10" s="89" t="s">
        <v>148</v>
      </c>
      <c r="D10" s="219" t="str">
        <f>IF('0-Présentation typeaction'!$B$16="","",'0-Présentation typeaction'!$B$16)</f>
        <v/>
      </c>
      <c r="E10" s="296">
        <f>IF(AND(D10="",C10=""),"",SUMIFS('1-Frais de personnel'!$O$10:$O$109,'1-Frais de personnel'!$C$10:$C$109,D10,'1-Frais de personnel'!$B$10:$B$109,B10))</f>
        <v>0</v>
      </c>
      <c r="F10" s="220">
        <f>IF(E10="","",0.4*E10)</f>
        <v>0</v>
      </c>
      <c r="G10" s="97"/>
      <c r="H10" s="459" t="str">
        <f>IF(AND(F10&lt;&gt;"",G10="Oui"),F10,"")</f>
        <v/>
      </c>
      <c r="I10" s="289"/>
      <c r="J10" s="455" t="str">
        <f>IF(B10="","",B10)</f>
        <v>Le groupement existant</v>
      </c>
      <c r="K10" s="89" t="str">
        <f>IF(D10="","",D10)</f>
        <v/>
      </c>
      <c r="L10" s="90">
        <f>IF(AND(K10="",J10=""),"",SUMIFS('1-Frais de personnel'!$AE$10:$AE$109,'1-Frais de personnel'!$R$10:$R$109,K10,'1-Frais de personnel'!$Q$10:$Q$109,J10))</f>
        <v>0</v>
      </c>
      <c r="M10" s="221">
        <f>IFERROR(0.4*L10,"")</f>
        <v>0</v>
      </c>
      <c r="N10" s="222" t="str">
        <f>IF(G10="","",G10)</f>
        <v/>
      </c>
      <c r="O10" s="221" t="str">
        <f>IF(AND(M10&lt;&gt;"",N10="Oui"),M10,"")</f>
        <v/>
      </c>
      <c r="P10" s="181"/>
      <c r="Q10" s="223" t="str" cm="1">
        <f t="array" ref="Q10">IF(OR(L10="",E10=""),"",_xlfn.IFS((IFERROR(VALUE(TRIM(SUBSTITUTE(L10,CHAR(160),""))),0))&gt;(IFERROR(VALUE(TRIM(SUBSTITUTE(E10,CHAR(160),""))),0)),"KO : Le montant retenu est supérieur au montant présenté.",(IFERROR(VALUE(TRIM(SUBSTITUTE(L10,CHAR(160),""))),0))=0,"",(IFERROR(VALUE(TRIM(SUBSTITUTE(L10,CHAR(160),""))),0))=ROUND(IFERROR(VALUE(TRIM(SUBSTITUTE(E10,CHAR(160),""))),0),2),"OK",ROUND(IFERROR(VALUE(TRIM(SUBSTITUTE(L10,CHAR(160),""))),0),2)&lt;ROUND(IFERROR(VALUE(TRIM(SUBSTITUTE(E10,CHAR(160),""))),0),2),"Attention : montant présenté partiellement écarté",TRUE,""))</f>
        <v/>
      </c>
      <c r="R10" s="224">
        <f>IF(OR(F10="",M10=""),"",(IFERROR(VALUE(TRIM(SUBSTITUTE(F10,CHAR(160),""))),0))-(IFERROR(VALUE(TRIM(SUBSTITUTE(M10,CHAR(160),""))),0)))</f>
        <v>0</v>
      </c>
    </row>
    <row r="11" spans="1:31" ht="64.5" customHeight="1">
      <c r="A11" s="170">
        <v>2</v>
      </c>
      <c r="B11" s="491" t="s">
        <v>11</v>
      </c>
      <c r="C11" s="7" t="s">
        <v>148</v>
      </c>
      <c r="D11" s="288" t="str">
        <f>IF('0-Présentation typeaction'!$B$16="","",'0-Présentation typeaction'!$B$16)</f>
        <v/>
      </c>
      <c r="E11" s="296">
        <f>IF(AND(D11="",C11=""),"",SUMIFS('1-Frais de personnel'!$O$10:$O$109,'1-Frais de personnel'!$C$10:$C$109,D11,'1-Frais de personnel'!$B$10:$B$109,B11))</f>
        <v>0</v>
      </c>
      <c r="F11" s="220">
        <f t="shared" ref="F11:F13" si="0">IF(E11="","",0.4*E11)</f>
        <v>0</v>
      </c>
      <c r="G11" s="11"/>
      <c r="H11" s="220" t="str">
        <f t="shared" ref="H11:H13" si="1">IF(AND(F11&lt;&gt;"",G11="Oui"),F11,"")</f>
        <v/>
      </c>
      <c r="I11" s="289"/>
      <c r="J11" s="290" t="str">
        <f t="shared" ref="J11:J13" si="2">IF(B11="","",B11)</f>
        <v>Chef de file</v>
      </c>
      <c r="K11" s="7" t="str">
        <f t="shared" ref="K11:K13" si="3">IF(D11="","",D11)</f>
        <v/>
      </c>
      <c r="L11" s="10">
        <f>IF(AND(K11="",J11=""),"",SUMIFS('1-Frais de personnel'!$AE$10:$AE$109,'1-Frais de personnel'!$R$10:$R$109,K11,'1-Frais de personnel'!$Q$10:$Q$109,J11))</f>
        <v>0</v>
      </c>
      <c r="M11" s="291">
        <f t="shared" ref="M11:M13" si="4">IFERROR(0.4*L11,"")</f>
        <v>0</v>
      </c>
      <c r="N11" s="292" t="str">
        <f t="shared" ref="N11:N13" si="5">IF(G11="","",G11)</f>
        <v/>
      </c>
      <c r="O11" s="291" t="str">
        <f t="shared" ref="O11:O13" si="6">IF(AND(M11&lt;&gt;"",N11="Oui"),M11,"")</f>
        <v/>
      </c>
      <c r="P11" s="293"/>
      <c r="Q11" s="294"/>
      <c r="R11" s="295">
        <f t="shared" ref="R11:R13" si="7">IF(OR(F11="",M11=""),"",(IFERROR(VALUE(TRIM(SUBSTITUTE(F11,CHAR(160),""))),0))-(IFERROR(VALUE(TRIM(SUBSTITUTE(M11,CHAR(160),""))),0)))</f>
        <v>0</v>
      </c>
    </row>
    <row r="12" spans="1:31" ht="64.5" customHeight="1">
      <c r="A12" s="170">
        <v>3</v>
      </c>
      <c r="B12" s="491" t="s">
        <v>12</v>
      </c>
      <c r="C12" s="7" t="s">
        <v>148</v>
      </c>
      <c r="D12" s="288" t="str">
        <f>IF('0-Présentation typeaction'!$B$16="","",'0-Présentation typeaction'!$B$16)</f>
        <v/>
      </c>
      <c r="E12" s="296">
        <f>IF(AND(D12="",C12=""),"",SUMIFS('1-Frais de personnel'!$O$10:$O$109,'1-Frais de personnel'!$C$10:$C$109,D12,'1-Frais de personnel'!$B$10:$B$109,B12))</f>
        <v>0</v>
      </c>
      <c r="F12" s="220">
        <f t="shared" si="0"/>
        <v>0</v>
      </c>
      <c r="G12" s="11"/>
      <c r="H12" s="220" t="str">
        <f t="shared" si="1"/>
        <v/>
      </c>
      <c r="I12" s="289"/>
      <c r="J12" s="290" t="str">
        <f t="shared" si="2"/>
        <v>Partenaire 1</v>
      </c>
      <c r="K12" s="7" t="str">
        <f t="shared" si="3"/>
        <v/>
      </c>
      <c r="L12" s="10">
        <f>IF(AND(K12="",J12=""),"",SUMIFS('1-Frais de personnel'!$AE$10:$AE$109,'1-Frais de personnel'!$R$10:$R$109,K12,'1-Frais de personnel'!$Q$10:$Q$109,J12))</f>
        <v>0</v>
      </c>
      <c r="M12" s="291">
        <f t="shared" si="4"/>
        <v>0</v>
      </c>
      <c r="N12" s="292" t="str">
        <f t="shared" si="5"/>
        <v/>
      </c>
      <c r="O12" s="291" t="str">
        <f t="shared" si="6"/>
        <v/>
      </c>
      <c r="P12" s="293"/>
      <c r="Q12" s="294"/>
      <c r="R12" s="295">
        <f>IF(OR(F12="",M12=""),"",(IFERROR(VALUE(TRIM(SUBSTITUTE(F12,CHAR(160),""))),0))-(IFERROR(VALUE(TRIM(SUBSTITUTE(M12,CHAR(160),""))),0)))</f>
        <v>0</v>
      </c>
    </row>
    <row r="13" spans="1:31" ht="64.5" customHeight="1">
      <c r="A13" s="170">
        <v>4</v>
      </c>
      <c r="B13" s="491" t="s">
        <v>13</v>
      </c>
      <c r="C13" s="7" t="s">
        <v>148</v>
      </c>
      <c r="D13" s="288" t="str">
        <f>IF('0-Présentation typeaction'!$B$16="","",'0-Présentation typeaction'!$B$16)</f>
        <v/>
      </c>
      <c r="E13" s="296">
        <f>IF(AND(D13="",C13=""),"",SUMIFS('1-Frais de personnel'!$O$10:$O$109,'1-Frais de personnel'!$C$10:$C$109,D13,'1-Frais de personnel'!$B$10:$B$109,B13))</f>
        <v>0</v>
      </c>
      <c r="F13" s="220">
        <f t="shared" si="0"/>
        <v>0</v>
      </c>
      <c r="G13" s="11"/>
      <c r="H13" s="220" t="str">
        <f t="shared" si="1"/>
        <v/>
      </c>
      <c r="I13" s="289"/>
      <c r="J13" s="290" t="str">
        <f t="shared" si="2"/>
        <v>Partenaire 2</v>
      </c>
      <c r="K13" s="7" t="str">
        <f t="shared" si="3"/>
        <v/>
      </c>
      <c r="L13" s="10">
        <f>IF(AND(K13="",J13=""),"",SUMIFS('1-Frais de personnel'!$AE$10:$AE$109,'1-Frais de personnel'!$R$10:$R$109,K13,'1-Frais de personnel'!$Q$10:$Q$109,J13))</f>
        <v>0</v>
      </c>
      <c r="M13" s="291">
        <f t="shared" si="4"/>
        <v>0</v>
      </c>
      <c r="N13" s="292" t="str">
        <f t="shared" si="5"/>
        <v/>
      </c>
      <c r="O13" s="291" t="str">
        <f t="shared" si="6"/>
        <v/>
      </c>
      <c r="P13" s="293"/>
      <c r="Q13" s="294"/>
      <c r="R13" s="295">
        <f t="shared" si="7"/>
        <v>0</v>
      </c>
    </row>
    <row r="14" spans="1:31" ht="14.45" customHeight="1">
      <c r="A14" s="624"/>
      <c r="B14" s="625"/>
      <c r="C14" s="625"/>
      <c r="D14" s="407" t="s">
        <v>117</v>
      </c>
      <c r="E14" s="408">
        <f>E10</f>
        <v>0</v>
      </c>
      <c r="F14" s="408">
        <f>SUM(F10:F13)</f>
        <v>0</v>
      </c>
      <c r="G14" s="172"/>
      <c r="H14" s="409">
        <f>SUM(H10:H13)</f>
        <v>0</v>
      </c>
      <c r="I14" s="172"/>
      <c r="J14" s="171"/>
      <c r="K14" s="172"/>
      <c r="L14" s="173">
        <f>SUM(L10:L13)</f>
        <v>0</v>
      </c>
      <c r="M14" s="172"/>
      <c r="N14" s="174" t="s">
        <v>151</v>
      </c>
      <c r="O14" s="175">
        <f>SUM(O10:O13)</f>
        <v>0</v>
      </c>
      <c r="P14" s="172"/>
      <c r="Q14" s="172"/>
      <c r="R14" s="176">
        <f>R10</f>
        <v>0</v>
      </c>
    </row>
    <row r="20" ht="53.1" customHeight="1"/>
  </sheetData>
  <sheetProtection algorithmName="SHA-512" hashValue="H4grY2k6Fp+oZ98zIBSdSWYgRJ1Zwr6cGd99cBIyo4wmtrTaG/04w+asevdWyAu4dlJoB4RM+W8iCKD1zOZcig==" saltValue="utRf4I35DOfjC1Il6127lA==" spinCount="100000" sheet="1" objects="1" scenarios="1" formatColumns="0" formatRows="0" insertRows="0" autoFilter="0"/>
  <mergeCells count="16">
    <mergeCell ref="A2:I2"/>
    <mergeCell ref="J2:R2"/>
    <mergeCell ref="A7:A8"/>
    <mergeCell ref="A14:C14"/>
    <mergeCell ref="O5:O6"/>
    <mergeCell ref="AE5:AE6"/>
    <mergeCell ref="A5:F6"/>
    <mergeCell ref="G5:G6"/>
    <mergeCell ref="H5:H6"/>
    <mergeCell ref="I5:I6"/>
    <mergeCell ref="J5:N6"/>
    <mergeCell ref="P5:P6"/>
    <mergeCell ref="Q5:Q6"/>
    <mergeCell ref="R5:R6"/>
    <mergeCell ref="AC5:AC6"/>
    <mergeCell ref="AD5:AD6"/>
  </mergeCells>
  <conditionalFormatting sqref="J10:J13">
    <cfRule type="expression" dxfId="28" priority="1">
      <formula>B10&lt;&gt;J10</formula>
    </cfRule>
  </conditionalFormatting>
  <conditionalFormatting sqref="K10:O13">
    <cfRule type="expression" dxfId="27" priority="5">
      <formula>D10&lt;&gt;K10</formula>
    </cfRule>
  </conditionalFormatting>
  <conditionalFormatting sqref="Q9:Q13">
    <cfRule type="containsText" dxfId="26" priority="6" operator="containsText" text="OK">
      <formula>NOT(ISERROR(SEARCH("OK",Q9)))</formula>
    </cfRule>
    <cfRule type="containsText" dxfId="25" priority="7" operator="containsText" text="KO">
      <formula>NOT(ISERROR(SEARCH("KO",Q9)))</formula>
    </cfRule>
    <cfRule type="containsText" dxfId="24" priority="8" operator="containsText" text="Attention">
      <formula>NOT(ISERROR(SEARCH("Attention",Q9)))</formula>
    </cfRule>
  </conditionalFormatting>
  <dataValidations count="1">
    <dataValidation type="list" allowBlank="1" showInputMessage="1" showErrorMessage="1" sqref="G10:G13" xr:uid="{E3F02265-3C73-4A92-87B3-194E98FC9ABB}">
      <formula1>"Oui,Non"</formula1>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AC4C4ECF-06C3-42C3-B55B-E18F47620CAE}">
          <x14:formula1>
            <xm:f>'0-Présentation typeaction'!$B$7:$B$8</xm:f>
          </x14:formula1>
          <xm:sqref>D9</xm:sqref>
        </x14:dataValidation>
        <x14:dataValidation type="list" allowBlank="1" showInputMessage="1" showErrorMessage="1" xr:uid="{D38B0E5E-3AF8-40FA-B488-574BC8712EF7}">
          <x14:formula1>
            <xm:f>'0-Présentation typeaction'!$H$23:$H$34</xm:f>
          </x14:formula1>
          <xm:sqref>B9</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D0F16D-1A8E-474B-B7A2-8A57FA4F368E}">
  <sheetPr>
    <tabColor rgb="FF92D050"/>
    <pageSetUpPr fitToPage="1"/>
  </sheetPr>
  <dimension ref="A1:AF56"/>
  <sheetViews>
    <sheetView showGridLines="0" topLeftCell="B11" zoomScale="40" zoomScaleNormal="40" workbookViewId="0">
      <selection activeCell="L24" sqref="L24"/>
    </sheetView>
  </sheetViews>
  <sheetFormatPr baseColWidth="10" defaultColWidth="11.42578125" defaultRowHeight="15"/>
  <cols>
    <col min="2" max="2" width="26.140625" customWidth="1"/>
    <col min="3" max="3" width="36.42578125" style="118" customWidth="1"/>
    <col min="4" max="4" width="26.85546875" customWidth="1"/>
    <col min="5" max="5" width="51.42578125" customWidth="1"/>
    <col min="6" max="6" width="47.42578125" customWidth="1"/>
    <col min="7" max="7" width="61.42578125" customWidth="1"/>
    <col min="8" max="8" width="32.5703125" customWidth="1"/>
    <col min="9" max="9" width="42.140625" customWidth="1"/>
    <col min="10" max="11" width="45.140625" customWidth="1"/>
    <col min="12" max="12" width="73.140625" customWidth="1"/>
    <col min="13" max="13" width="37.42578125" customWidth="1"/>
    <col min="14" max="14" width="65.42578125" customWidth="1"/>
    <col min="15" max="15" width="59.42578125" style="14" customWidth="1"/>
    <col min="16" max="16" width="43.5703125" style="14" customWidth="1"/>
    <col min="17" max="17" width="46.85546875" style="14" customWidth="1"/>
    <col min="18" max="18" width="55.85546875" style="14" customWidth="1"/>
    <col min="19" max="19" width="27.140625" style="14" customWidth="1"/>
    <col min="20" max="20" width="46.5703125" style="14" customWidth="1"/>
    <col min="21" max="21" width="53.42578125" style="14" customWidth="1"/>
    <col min="22" max="22" width="49.5703125" style="14" customWidth="1"/>
    <col min="23" max="23" width="41" customWidth="1"/>
    <col min="24" max="24" width="25" bestFit="1" customWidth="1"/>
    <col min="25" max="25" width="19.42578125" customWidth="1"/>
    <col min="26" max="26" width="50.42578125" customWidth="1"/>
    <col min="27" max="27" width="30.42578125" customWidth="1"/>
    <col min="28" max="28" width="19.42578125" customWidth="1"/>
    <col min="29" max="29" width="34.42578125" customWidth="1"/>
    <col min="30" max="30" width="32.42578125" customWidth="1"/>
    <col min="31" max="31" width="34" customWidth="1"/>
  </cols>
  <sheetData>
    <row r="1" spans="2:29" ht="15.75" thickBot="1"/>
    <row r="2" spans="2:29" ht="107.45" customHeight="1" thickBot="1">
      <c r="B2" s="632" t="s">
        <v>152</v>
      </c>
      <c r="C2" s="633"/>
      <c r="D2" s="633"/>
      <c r="E2" s="633"/>
      <c r="F2" s="633"/>
      <c r="G2" s="633"/>
      <c r="H2" s="633"/>
      <c r="I2" s="633"/>
      <c r="J2" s="633"/>
      <c r="K2" s="633"/>
      <c r="L2" s="633"/>
      <c r="M2" s="633"/>
      <c r="N2" s="633"/>
      <c r="O2" s="633"/>
      <c r="P2" s="633"/>
      <c r="Q2" s="633"/>
      <c r="R2" s="633"/>
      <c r="S2" s="633"/>
      <c r="T2" s="633"/>
      <c r="U2" s="634"/>
      <c r="V2"/>
    </row>
    <row r="3" spans="2:29" s="27" customFormat="1" ht="42" customHeight="1" thickBot="1">
      <c r="C3" s="119"/>
      <c r="D3" s="114"/>
      <c r="E3" s="113"/>
      <c r="F3" s="647"/>
      <c r="G3" s="647"/>
      <c r="H3" s="647"/>
      <c r="I3" s="647"/>
      <c r="J3" s="647"/>
      <c r="K3" s="647"/>
      <c r="L3" s="647"/>
      <c r="M3" s="115"/>
      <c r="N3" s="115"/>
      <c r="O3" s="112"/>
      <c r="P3" s="24"/>
      <c r="Q3" s="24"/>
      <c r="R3" s="326"/>
      <c r="S3" s="137"/>
      <c r="T3" s="137"/>
      <c r="U3" s="137"/>
      <c r="V3" s="24"/>
    </row>
    <row r="4" spans="2:29" s="27" customFormat="1" ht="165" customHeight="1">
      <c r="B4" s="652" t="s">
        <v>153</v>
      </c>
      <c r="C4" s="652"/>
      <c r="D4" s="652"/>
      <c r="E4" s="652"/>
      <c r="F4" s="652"/>
      <c r="G4" s="652"/>
      <c r="H4" s="199"/>
      <c r="I4" s="653" t="s">
        <v>154</v>
      </c>
      <c r="J4" s="654"/>
      <c r="K4" s="654"/>
      <c r="L4" s="654"/>
      <c r="M4" s="654"/>
      <c r="N4" s="654"/>
      <c r="O4" s="654"/>
      <c r="P4"/>
      <c r="Q4" s="637" t="s">
        <v>155</v>
      </c>
      <c r="R4" s="638"/>
      <c r="S4" s="638"/>
      <c r="T4" s="638"/>
      <c r="U4" s="639"/>
      <c r="Z4"/>
      <c r="AA4"/>
      <c r="AB4"/>
      <c r="AC4"/>
    </row>
    <row r="5" spans="2:29" s="27" customFormat="1" ht="206.45" customHeight="1" thickBot="1">
      <c r="B5" s="656" t="s">
        <v>156</v>
      </c>
      <c r="C5" s="656"/>
      <c r="D5" s="656"/>
      <c r="E5" s="656"/>
      <c r="F5" s="656"/>
      <c r="G5" s="656"/>
      <c r="H5" s="198"/>
      <c r="I5" s="663" t="s">
        <v>157</v>
      </c>
      <c r="J5" s="663"/>
      <c r="K5" s="663"/>
      <c r="L5" s="400" t="s">
        <v>158</v>
      </c>
      <c r="M5" s="400" t="s">
        <v>159</v>
      </c>
      <c r="N5" s="661" t="s">
        <v>160</v>
      </c>
      <c r="O5" s="662"/>
      <c r="P5"/>
      <c r="Q5" s="416" t="s">
        <v>161</v>
      </c>
      <c r="R5" s="345">
        <f>D23</f>
        <v>0</v>
      </c>
      <c r="S5" s="195" t="s">
        <v>162</v>
      </c>
      <c r="T5" s="667">
        <f>H23+L23+O23+P23</f>
        <v>0</v>
      </c>
      <c r="U5" s="668"/>
      <c r="Z5"/>
      <c r="AA5"/>
    </row>
    <row r="6" spans="2:29" s="27" customFormat="1" ht="218.45" customHeight="1" thickBot="1">
      <c r="B6" s="649" t="s">
        <v>163</v>
      </c>
      <c r="C6" s="649"/>
      <c r="D6" s="649"/>
      <c r="E6" s="649" t="s">
        <v>164</v>
      </c>
      <c r="F6" s="649"/>
      <c r="G6" s="403" t="s">
        <v>165</v>
      </c>
      <c r="H6" s="237"/>
      <c r="I6" s="327" t="s">
        <v>166</v>
      </c>
      <c r="J6" s="327" t="s">
        <v>167</v>
      </c>
      <c r="K6" s="327" t="s">
        <v>168</v>
      </c>
      <c r="L6" s="327" t="s">
        <v>169</v>
      </c>
      <c r="M6" s="331" t="s">
        <v>170</v>
      </c>
      <c r="N6" s="669" t="s">
        <v>171</v>
      </c>
      <c r="O6" s="670"/>
      <c r="P6"/>
      <c r="Q6" s="664" t="s">
        <v>172</v>
      </c>
      <c r="R6" s="665"/>
      <c r="S6" s="665"/>
      <c r="T6" s="665"/>
      <c r="U6" s="666"/>
      <c r="Z6"/>
      <c r="AA6"/>
    </row>
    <row r="7" spans="2:29" s="27" customFormat="1" ht="141.94999999999999" customHeight="1">
      <c r="B7" s="651" t="s">
        <v>173</v>
      </c>
      <c r="C7" s="651"/>
      <c r="D7" s="651"/>
      <c r="E7" s="280" t="s">
        <v>148</v>
      </c>
      <c r="F7" s="401" t="s">
        <v>174</v>
      </c>
      <c r="G7" s="404" t="str">
        <f>IF('0-Présentation typeaction'!B16="","Type d'action à renseigner dans l'onglet 0",'0-Présentation typeaction'!B16)</f>
        <v>Type d'action à renseigner dans l'onglet 0</v>
      </c>
      <c r="H7" s="237"/>
      <c r="I7" s="317"/>
      <c r="J7" s="318"/>
      <c r="K7" s="328"/>
      <c r="L7" s="659"/>
      <c r="M7" s="660"/>
      <c r="N7" s="316" t="s">
        <v>175</v>
      </c>
      <c r="O7" s="488"/>
      <c r="P7"/>
      <c r="Q7" s="416" t="s">
        <v>176</v>
      </c>
      <c r="R7" s="195" t="s">
        <v>177</v>
      </c>
      <c r="S7" s="196" t="s">
        <v>178</v>
      </c>
      <c r="T7" s="196" t="s">
        <v>179</v>
      </c>
      <c r="U7" s="341" t="s">
        <v>180</v>
      </c>
      <c r="Z7"/>
      <c r="AA7"/>
    </row>
    <row r="8" spans="2:29" s="27" customFormat="1" ht="84.95" customHeight="1" thickBot="1">
      <c r="B8" s="657">
        <f>IF('1-Frais de personnel'!O110=0,0,'1-Frais de personnel'!O110+'2-Taux forfaitaire'!H14)</f>
        <v>0</v>
      </c>
      <c r="C8" s="657"/>
      <c r="D8" s="657"/>
      <c r="E8" s="144">
        <f>IF('1-Frais de personnel'!O110=0,0,'1-Frais de personnel'!O110)</f>
        <v>0</v>
      </c>
      <c r="F8" s="402">
        <f>IF('2-Taux forfaitaire'!H14=0,0,'2-Taux forfaitaire'!H14)</f>
        <v>0</v>
      </c>
      <c r="G8" s="405">
        <f>IF(B8="","",SUMIFS('1-Frais de personnel'!O10:O109,'1-Frais de personnel'!C10:C109,G7)+IF('2-Taux forfaitaire'!D10='Syn pf Bénéficiaire'!G7,'2-Taux forfaitaire'!H10,0))</f>
        <v>0</v>
      </c>
      <c r="H8" s="235"/>
      <c r="I8" s="317"/>
      <c r="J8" s="318"/>
      <c r="K8" s="328"/>
      <c r="L8" s="659"/>
      <c r="M8" s="660"/>
      <c r="N8" s="316" t="s">
        <v>12</v>
      </c>
      <c r="O8" s="489"/>
      <c r="Q8" s="417">
        <f>H23</f>
        <v>0</v>
      </c>
      <c r="R8" s="342">
        <f>N23</f>
        <v>0</v>
      </c>
      <c r="S8" s="342">
        <f>I7</f>
        <v>0</v>
      </c>
      <c r="T8" s="342">
        <f>I8</f>
        <v>0</v>
      </c>
      <c r="U8" s="343">
        <f>I9</f>
        <v>0</v>
      </c>
      <c r="Z8"/>
      <c r="AA8"/>
    </row>
    <row r="9" spans="2:29" s="27" customFormat="1" ht="119.1" customHeight="1">
      <c r="B9" s="191"/>
      <c r="C9" s="191"/>
      <c r="D9" s="191"/>
      <c r="E9" s="191"/>
      <c r="F9" s="191"/>
      <c r="G9" s="191"/>
      <c r="H9" s="191"/>
      <c r="I9" s="317"/>
      <c r="J9" s="318"/>
      <c r="K9" s="328"/>
      <c r="L9" s="659"/>
      <c r="M9" s="660"/>
      <c r="N9" s="316" t="s">
        <v>13</v>
      </c>
      <c r="O9" s="489"/>
    </row>
    <row r="10" spans="2:29" s="27" customFormat="1" ht="143.44999999999999" customHeight="1" thickBot="1">
      <c r="B10" s="191"/>
      <c r="C10" s="191"/>
      <c r="D10" s="191"/>
      <c r="E10" s="214"/>
      <c r="F10" s="214"/>
      <c r="G10" s="320"/>
      <c r="H10" s="320"/>
      <c r="I10" s="321">
        <f>SUM(I7:I9)</f>
        <v>0</v>
      </c>
      <c r="J10"/>
      <c r="K10"/>
      <c r="L10" s="325"/>
      <c r="M10" s="325"/>
      <c r="N10" s="344" t="s">
        <v>181</v>
      </c>
      <c r="O10" s="419">
        <f>SUM($O$7:$O$9)</f>
        <v>0</v>
      </c>
      <c r="V10" s="340"/>
      <c r="W10" s="192"/>
      <c r="X10" s="193"/>
      <c r="Y10" s="193"/>
    </row>
    <row r="11" spans="2:29" s="27" customFormat="1" ht="83.45" customHeight="1">
      <c r="E11" s="190"/>
      <c r="I11"/>
      <c r="J11"/>
      <c r="K11"/>
      <c r="L11" s="325"/>
      <c r="M11" s="325"/>
      <c r="S11" s="192"/>
      <c r="T11" s="193"/>
      <c r="U11" s="193"/>
      <c r="V11" s="114"/>
      <c r="W11" s="114"/>
      <c r="X11" s="114"/>
    </row>
    <row r="12" spans="2:29" s="27" customFormat="1" ht="83.45" customHeight="1">
      <c r="E12" s="190"/>
      <c r="J12" s="319"/>
      <c r="K12" s="325"/>
      <c r="L12" s="325"/>
      <c r="M12" s="325"/>
      <c r="S12" s="192"/>
    </row>
    <row r="13" spans="2:29" s="27" customFormat="1" ht="83.45" customHeight="1" thickBot="1">
      <c r="H13"/>
      <c r="I13"/>
      <c r="J13"/>
      <c r="K13"/>
      <c r="L13" s="113"/>
      <c r="M13" s="324"/>
      <c r="N13" s="322"/>
      <c r="O13" s="323"/>
      <c r="P13" s="191"/>
      <c r="S13" s="14"/>
    </row>
    <row r="14" spans="2:29" ht="117.95" customHeight="1" thickBot="1">
      <c r="C14" s="640" t="s">
        <v>182</v>
      </c>
      <c r="D14" s="641"/>
      <c r="E14" s="641"/>
      <c r="F14" s="641"/>
      <c r="G14" s="641"/>
      <c r="H14" s="641"/>
      <c r="I14" s="641"/>
      <c r="J14" s="641"/>
      <c r="K14" s="641"/>
      <c r="L14" s="641"/>
      <c r="M14" s="641"/>
      <c r="N14" s="641"/>
      <c r="O14" s="641"/>
      <c r="P14" s="641"/>
      <c r="Q14" s="642"/>
      <c r="R14"/>
      <c r="S14"/>
      <c r="T14"/>
      <c r="U14"/>
      <c r="V14"/>
    </row>
    <row r="15" spans="2:29" ht="42.95" customHeight="1">
      <c r="O15"/>
      <c r="P15"/>
      <c r="Q15"/>
      <c r="R15"/>
      <c r="S15"/>
      <c r="T15"/>
      <c r="U15"/>
      <c r="V15"/>
    </row>
    <row r="16" spans="2:29" ht="108" customHeight="1">
      <c r="D16" s="655" t="s">
        <v>183</v>
      </c>
      <c r="E16" s="655"/>
      <c r="F16" s="655"/>
      <c r="G16" s="655"/>
      <c r="H16" s="655"/>
      <c r="I16" s="655"/>
      <c r="K16" s="204"/>
      <c r="L16" s="655" t="s">
        <v>184</v>
      </c>
      <c r="M16" s="655"/>
      <c r="N16" s="655"/>
      <c r="O16" s="655"/>
      <c r="S16"/>
      <c r="T16"/>
      <c r="U16"/>
      <c r="V16"/>
    </row>
    <row r="17" spans="1:32" ht="147.6" customHeight="1" thickBot="1">
      <c r="D17" s="635" t="s">
        <v>185</v>
      </c>
      <c r="E17" s="635"/>
      <c r="F17" s="433" t="str">
        <f>IF($G$7='0-Présentation typeaction'!H8,$O$10*0.1,"Non applicable")</f>
        <v>Non applicable</v>
      </c>
      <c r="G17" s="636" t="s">
        <v>186</v>
      </c>
      <c r="H17" s="636"/>
      <c r="I17" s="270" t="str">
        <f>IF(F17="Non applicable","",IF(F22&gt;F17,"Plafond dépassé : l'aide est plafonnée","Plafond respecté"))</f>
        <v/>
      </c>
      <c r="K17" s="205"/>
      <c r="L17" s="431" t="s">
        <v>187</v>
      </c>
      <c r="M17" s="432">
        <f>IF(B8="",0,IF(L7=2,160000,IF(L7=3,260000,0)))</f>
        <v>0</v>
      </c>
      <c r="N17" s="431" t="s">
        <v>188</v>
      </c>
      <c r="O17" s="270" t="str">
        <f>IF(M17=0,"",IF(F22&gt;M17,"Plafond dépassé : l'aide est plafonnée","Plafond respecté"))</f>
        <v/>
      </c>
      <c r="Q17" s="73"/>
      <c r="R17" s="73"/>
      <c r="S17" s="51"/>
      <c r="T17" s="51"/>
    </row>
    <row r="18" spans="1:32" s="51" customFormat="1" ht="138.6" customHeight="1">
      <c r="C18" s="206"/>
      <c r="G18"/>
      <c r="H18"/>
      <c r="K18" s="273"/>
      <c r="N18" s="205"/>
      <c r="Q18" s="73"/>
      <c r="R18" s="73"/>
      <c r="U18" s="73"/>
      <c r="V18" s="73"/>
    </row>
    <row r="19" spans="1:32" s="28" customFormat="1" ht="107.25" customHeight="1">
      <c r="C19" s="658" t="s">
        <v>189</v>
      </c>
      <c r="D19" s="658"/>
      <c r="E19" s="658"/>
      <c r="F19" s="658"/>
      <c r="G19" s="658"/>
      <c r="H19" s="658"/>
      <c r="I19" s="658"/>
      <c r="J19" s="658"/>
      <c r="K19" s="658"/>
      <c r="L19" s="658"/>
      <c r="M19" s="658"/>
      <c r="N19" s="658"/>
      <c r="O19" s="658"/>
      <c r="P19" s="658"/>
      <c r="Q19" s="658"/>
      <c r="R19" s="198"/>
      <c r="S19" s="198"/>
      <c r="T19" s="51"/>
      <c r="AA19" s="27"/>
      <c r="AB19" s="27"/>
      <c r="AC19" s="27"/>
      <c r="AD19" s="27"/>
      <c r="AE19" s="27"/>
      <c r="AF19" s="27"/>
    </row>
    <row r="20" spans="1:32" ht="158.1" customHeight="1">
      <c r="C20" s="650" t="s">
        <v>32</v>
      </c>
      <c r="D20" s="650" t="s">
        <v>190</v>
      </c>
      <c r="E20" s="648" t="s">
        <v>191</v>
      </c>
      <c r="F20" s="200" t="s">
        <v>192</v>
      </c>
      <c r="G20" s="200" t="s">
        <v>193</v>
      </c>
      <c r="H20" s="200" t="s">
        <v>194</v>
      </c>
      <c r="I20" s="200" t="s">
        <v>195</v>
      </c>
      <c r="J20" s="200" t="s">
        <v>196</v>
      </c>
      <c r="K20" s="194" t="s">
        <v>197</v>
      </c>
      <c r="L20" s="648" t="s">
        <v>198</v>
      </c>
      <c r="M20" s="200" t="s">
        <v>199</v>
      </c>
      <c r="N20" s="200" t="s">
        <v>200</v>
      </c>
      <c r="O20" s="648" t="s">
        <v>201</v>
      </c>
      <c r="P20" s="200" t="s">
        <v>202</v>
      </c>
      <c r="Q20" s="648" t="s">
        <v>203</v>
      </c>
      <c r="R20" s="73"/>
    </row>
    <row r="21" spans="1:32" ht="236.25" customHeight="1">
      <c r="C21" s="650"/>
      <c r="D21" s="650"/>
      <c r="E21" s="648"/>
      <c r="F21" s="333" t="s">
        <v>204</v>
      </c>
      <c r="G21" s="278" t="s">
        <v>205</v>
      </c>
      <c r="H21" s="201" t="s">
        <v>206</v>
      </c>
      <c r="I21" s="339" t="s">
        <v>207</v>
      </c>
      <c r="J21" s="333" t="s">
        <v>208</v>
      </c>
      <c r="K21" s="194" t="s">
        <v>209</v>
      </c>
      <c r="L21" s="648"/>
      <c r="M21" s="333" t="s">
        <v>210</v>
      </c>
      <c r="N21" s="333" t="s">
        <v>211</v>
      </c>
      <c r="O21" s="648"/>
      <c r="P21" s="333" t="s">
        <v>212</v>
      </c>
      <c r="Q21" s="648"/>
      <c r="R21" s="73"/>
    </row>
    <row r="22" spans="1:32" ht="154.5" customHeight="1">
      <c r="A22" s="414"/>
      <c r="B22" s="414"/>
      <c r="C22" s="404" t="str">
        <f>IF('0-Présentation typeaction'!B16="","Type d'action à renseigner dans l'onglet 0",'0-Présentation typeaction'!B16)</f>
        <v>Type d'action à renseigner dans l'onglet 0</v>
      </c>
      <c r="D22" s="334">
        <f>B8</f>
        <v>0</v>
      </c>
      <c r="E22" s="335">
        <f>IF(D22=0, 0, IFERROR(VALUE(D22)/VALUE($D$23), 0))</f>
        <v>0</v>
      </c>
      <c r="F22" s="337">
        <f>IF(D22="",0,D22*M7)</f>
        <v>0</v>
      </c>
      <c r="G22" s="336">
        <f>IF(C22='0-Présentation typeaction'!H8,MIN(F17,D22*$M$7,M17),MIN(D22*$M$7,M17))</f>
        <v>0</v>
      </c>
      <c r="H22" s="337">
        <f>IF(E22="- %","",IF($K$22="Oui",G22-(I10*E22),G22*0.85))</f>
        <v>0</v>
      </c>
      <c r="I22" s="338" t="str">
        <f>IFERROR(H23/G23,"")</f>
        <v/>
      </c>
      <c r="J22" s="338" t="str">
        <f>IFERROR(L23/G23,"")</f>
        <v/>
      </c>
      <c r="K22" s="435" t="str">
        <f>_xlfn.IFS(I10=0,"Non concerné",I10&lt;(0.15*G23),"Non",I10=(0.15*G23),"Oui",I10&gt;(0.15*G23),"Oui")</f>
        <v>Non concerné</v>
      </c>
      <c r="L22" s="436">
        <f>IF(G22="","",IF($K$22="Oui",0.15*G22,G22-H22))</f>
        <v>0</v>
      </c>
      <c r="M22" s="437">
        <f>IF(E22="- %","0,00€",IF($K$22="Oui",L22,$I$10))</f>
        <v>0</v>
      </c>
      <c r="N22" s="436">
        <f>IF(L22="","",L22-M22)</f>
        <v>0</v>
      </c>
      <c r="O22" s="436">
        <f>IF(I10="",0,IFERROR(VALUE(E22)*VALUE(I10)-VALUE(M22),0))</f>
        <v>0</v>
      </c>
      <c r="P22" s="436">
        <f>IF(E22=0,0,D22-H22-L22-O22)</f>
        <v>0</v>
      </c>
      <c r="Q22" s="338" t="str">
        <f>IF(OR(P22="",P22=0)," - %",P22/P23)</f>
        <v xml:space="preserve"> - %</v>
      </c>
    </row>
    <row r="23" spans="1:32" ht="51.95" customHeight="1" thickBot="1">
      <c r="A23" s="414"/>
      <c r="B23" s="414"/>
      <c r="C23" s="156" t="s">
        <v>213</v>
      </c>
      <c r="D23" s="438">
        <f>D22</f>
        <v>0</v>
      </c>
      <c r="E23" s="439">
        <f>SUM(E22:E22)</f>
        <v>0</v>
      </c>
      <c r="F23" s="440">
        <f>F22</f>
        <v>0</v>
      </c>
      <c r="G23" s="438">
        <f>G22</f>
        <v>0</v>
      </c>
      <c r="H23" s="438">
        <f>IF(E23=0,0,ROUNDDOWN(IF($K$22="Oui",G23-(I11*E23),G23*0.85),2))</f>
        <v>0</v>
      </c>
      <c r="I23" s="414"/>
      <c r="J23" s="414"/>
      <c r="K23" s="414"/>
      <c r="L23" s="438">
        <f>IF(G23="","",IF($K$22="Oui",0.15*G23,G23-H23))</f>
        <v>0</v>
      </c>
      <c r="M23" s="438">
        <f>IF(E23="0","0,00€",IF($K$22="Oui",L23,$I$10))</f>
        <v>0</v>
      </c>
      <c r="N23" s="438">
        <f>IF(L23=0,0,L23-M23)</f>
        <v>0</v>
      </c>
      <c r="O23" s="438">
        <f>IF(I11="",0,IFERROR(VALUE(E23)*VALUE(I11)-VALUE(M23),0))</f>
        <v>0</v>
      </c>
      <c r="P23" s="438">
        <f>IF(E23=0,0,D23-H23-L23-O23)</f>
        <v>0</v>
      </c>
      <c r="Q23" s="332" t="str">
        <f>Q22</f>
        <v xml:space="preserve"> - %</v>
      </c>
    </row>
    <row r="24" spans="1:32" ht="14.45" customHeight="1">
      <c r="C24"/>
      <c r="D24" s="118"/>
      <c r="F24" s="51"/>
      <c r="W24" s="14"/>
    </row>
    <row r="25" spans="1:32" ht="20.45" customHeight="1">
      <c r="G25" s="279"/>
    </row>
    <row r="29" spans="1:32" ht="196.5" customHeight="1">
      <c r="C29" s="643" t="s">
        <v>214</v>
      </c>
      <c r="D29" s="644"/>
      <c r="E29" s="644"/>
      <c r="F29" s="644"/>
      <c r="G29" s="644"/>
      <c r="H29" s="644"/>
      <c r="I29" s="644"/>
      <c r="J29" s="644"/>
      <c r="K29" s="644"/>
      <c r="L29" s="644"/>
    </row>
    <row r="30" spans="1:32" ht="23.25">
      <c r="C30" s="629" t="s">
        <v>11</v>
      </c>
      <c r="D30" s="630"/>
      <c r="E30" s="630"/>
      <c r="F30" s="630"/>
      <c r="G30" s="630"/>
      <c r="H30" s="630"/>
      <c r="I30" s="630"/>
      <c r="J30" s="630"/>
      <c r="K30" s="630"/>
      <c r="L30" s="630"/>
    </row>
    <row r="31" spans="1:32" ht="174.95" customHeight="1">
      <c r="C31" s="441" t="s">
        <v>215</v>
      </c>
      <c r="D31" s="441" t="s">
        <v>216</v>
      </c>
      <c r="E31" s="441" t="s">
        <v>217</v>
      </c>
      <c r="F31" s="441" t="s">
        <v>218</v>
      </c>
      <c r="G31" s="441" t="s">
        <v>194</v>
      </c>
      <c r="H31" s="441" t="s">
        <v>219</v>
      </c>
      <c r="I31" s="441" t="s">
        <v>199</v>
      </c>
      <c r="J31" s="441" t="s">
        <v>200</v>
      </c>
      <c r="K31" s="441" t="s">
        <v>201</v>
      </c>
      <c r="L31" s="441" t="s">
        <v>220</v>
      </c>
    </row>
    <row r="32" spans="1:32" ht="23.25">
      <c r="C32" s="442" t="s">
        <v>41</v>
      </c>
      <c r="D32" s="443">
        <f>SUMIFS('1-Frais de personnel'!$O$10:$O$109,'1-Frais de personnel'!$B$10:$B$109,"Chef de file")</f>
        <v>0</v>
      </c>
      <c r="E32" s="444">
        <f>IF(D32=0,0,D32/($D$34+$D$39+$D$44))</f>
        <v>0</v>
      </c>
      <c r="F32" s="626">
        <f>IF(D34=0,0,IF($C$22='0-Présentation typeaction'!$H$8,MIN(0.1*O7,D34*$M$7,$M$17*E34),MIN(D34*$M$7,$M$17*E34)))</f>
        <v>0</v>
      </c>
      <c r="G32" s="626">
        <f>ROUNDDOWN(IF(D34=0,0,IF($K$22="Oui",F32-$I$10*E34,F32*0.85)),2)</f>
        <v>0</v>
      </c>
      <c r="H32" s="626">
        <f>IF(D34="","",IF($K$22="Oui",0.15*F32*E34,F32-G32))</f>
        <v>0</v>
      </c>
      <c r="I32" s="626" t="str">
        <f>IF(D34=0,"0,00",IF($K$22="Oui",H32,$I$10*E34))</f>
        <v>0,00</v>
      </c>
      <c r="J32" s="626">
        <f>IF(H32="",0,H32-I32)</f>
        <v>0</v>
      </c>
      <c r="K32" s="626">
        <f>IF(D34=0,0,$I$10*E34-I32)</f>
        <v>0</v>
      </c>
      <c r="L32" s="626">
        <f>D34-G32-H32-K32</f>
        <v>0</v>
      </c>
    </row>
    <row r="33" spans="3:19" s="346" customFormat="1" ht="48.6" customHeight="1" thickBot="1">
      <c r="C33" s="445" t="s">
        <v>44</v>
      </c>
      <c r="D33" s="446">
        <f>IF('2-Taux forfaitaire'!H11="",0,'2-Taux forfaitaire'!H11)</f>
        <v>0</v>
      </c>
      <c r="E33" s="448">
        <f>IF(D33=0,0,D33/($D$34+$D$39+$D$44))</f>
        <v>0</v>
      </c>
      <c r="F33" s="627"/>
      <c r="G33" s="627"/>
      <c r="H33" s="627"/>
      <c r="I33" s="627"/>
      <c r="J33" s="627"/>
      <c r="K33" s="627"/>
      <c r="L33" s="627"/>
      <c r="M33"/>
      <c r="N33"/>
      <c r="O33"/>
      <c r="P33"/>
      <c r="Q33"/>
      <c r="R33"/>
      <c r="S33" s="14"/>
    </row>
    <row r="34" spans="3:19" ht="107.45" customHeight="1" thickBot="1">
      <c r="C34" s="447" t="s">
        <v>221</v>
      </c>
      <c r="D34" s="449">
        <f>SUM(D32:D33)</f>
        <v>0</v>
      </c>
      <c r="E34" s="450">
        <f>IF(D34=0,0,D34/($D$34+$D$39+$D$44))</f>
        <v>0</v>
      </c>
      <c r="F34" s="631"/>
      <c r="G34" s="628"/>
      <c r="H34" s="628"/>
      <c r="I34" s="628"/>
      <c r="J34" s="628"/>
      <c r="K34" s="628"/>
      <c r="L34" s="628"/>
      <c r="O34"/>
      <c r="P34"/>
      <c r="Q34"/>
      <c r="R34"/>
      <c r="S34" s="347"/>
    </row>
    <row r="35" spans="3:19" ht="103.5" customHeight="1">
      <c r="C35" s="363" t="s">
        <v>215</v>
      </c>
      <c r="D35" s="629" t="s">
        <v>12</v>
      </c>
      <c r="E35" s="630"/>
      <c r="F35" s="630"/>
      <c r="G35" s="630"/>
      <c r="H35" s="630"/>
      <c r="I35" s="630"/>
      <c r="J35" s="630"/>
      <c r="K35" s="630"/>
      <c r="L35" s="630"/>
      <c r="R35" s="73"/>
      <c r="S35" s="73"/>
    </row>
    <row r="36" spans="3:19" ht="135.94999999999999" customHeight="1">
      <c r="C36" s="441"/>
      <c r="D36" s="441" t="s">
        <v>216</v>
      </c>
      <c r="E36" s="441" t="s">
        <v>217</v>
      </c>
      <c r="F36" s="441" t="s">
        <v>218</v>
      </c>
      <c r="G36" s="441" t="s">
        <v>194</v>
      </c>
      <c r="H36" s="441" t="s">
        <v>219</v>
      </c>
      <c r="I36" s="441" t="s">
        <v>199</v>
      </c>
      <c r="J36" s="441" t="s">
        <v>200</v>
      </c>
      <c r="K36" s="441" t="s">
        <v>201</v>
      </c>
      <c r="L36" s="441" t="s">
        <v>222</v>
      </c>
    </row>
    <row r="37" spans="3:19" ht="48.6" customHeight="1">
      <c r="C37" s="442" t="s">
        <v>41</v>
      </c>
      <c r="D37" s="443">
        <f>SUMIFS('1-Frais de personnel'!$O$10:$O$109,'1-Frais de personnel'!$B$10:$B$109,"Partenaire 1")</f>
        <v>0</v>
      </c>
      <c r="E37" s="444">
        <f>IF(D37=0,0,D37/($D$34+$D$39+$D$44))</f>
        <v>0</v>
      </c>
      <c r="F37" s="626">
        <f>IF(D39=0,0,IF($C$22='0-Présentation typeaction'!$H$8,MIN(0.1*O8,D39*$M$7,$M$17*E39),MIN(D39*$M$7,$M$17*E39)))</f>
        <v>0</v>
      </c>
      <c r="G37" s="626">
        <f>ROUNDDOWN(IF(D39=0,0,IF($K$22="Oui",F37-$I$10*E39,F37*0.85)),2)</f>
        <v>0</v>
      </c>
      <c r="H37" s="626">
        <f>IF(D39="","",IF($K$22="Oui",0.15*F37*E39,F37-G37))</f>
        <v>0</v>
      </c>
      <c r="I37" s="626" t="str">
        <f>IF(D39=0,"0,00",IF($K$22="Oui",H37,$I$10*E39))</f>
        <v>0,00</v>
      </c>
      <c r="J37" s="626">
        <f>IF(H37="",0,H37-I37)</f>
        <v>0</v>
      </c>
      <c r="K37" s="626">
        <f>IF(D39=0,0,$I$10*E39-I37)</f>
        <v>0</v>
      </c>
      <c r="L37" s="626">
        <f>D39-G37-H37-K37</f>
        <v>0</v>
      </c>
    </row>
    <row r="38" spans="3:19" ht="62.1" customHeight="1" thickBot="1">
      <c r="C38" s="445" t="s">
        <v>44</v>
      </c>
      <c r="D38" s="446">
        <f>IF('2-Taux forfaitaire'!H12="",0,'2-Taux forfaitaire'!H12)</f>
        <v>0</v>
      </c>
      <c r="E38" s="448">
        <f t="shared" ref="E38" si="0">IF(D38=0,0,D38/($D$34+$D$39+$D$44))</f>
        <v>0</v>
      </c>
      <c r="F38" s="627"/>
      <c r="G38" s="627"/>
      <c r="H38" s="627"/>
      <c r="I38" s="627"/>
      <c r="J38" s="627"/>
      <c r="K38" s="627"/>
      <c r="L38" s="627"/>
    </row>
    <row r="39" spans="3:19" ht="97.5" customHeight="1" thickBot="1">
      <c r="C39" s="447" t="s">
        <v>223</v>
      </c>
      <c r="D39" s="449">
        <f>SUM(D37:D38)</f>
        <v>0</v>
      </c>
      <c r="E39" s="450">
        <f>IF(D39=0,0,D39/($D$34+$D$39+$D$44))</f>
        <v>0</v>
      </c>
      <c r="F39" s="631"/>
      <c r="G39" s="628"/>
      <c r="H39" s="628"/>
      <c r="I39" s="628"/>
      <c r="J39" s="628"/>
      <c r="K39" s="628"/>
      <c r="L39" s="628"/>
    </row>
    <row r="40" spans="3:19" ht="48.6" customHeight="1">
      <c r="C40" s="645" t="s">
        <v>215</v>
      </c>
      <c r="D40" s="629" t="s">
        <v>13</v>
      </c>
      <c r="E40" s="630"/>
      <c r="F40" s="630"/>
      <c r="G40" s="630"/>
      <c r="H40" s="630"/>
      <c r="I40" s="630"/>
      <c r="J40" s="630"/>
      <c r="K40" s="630"/>
      <c r="L40" s="630"/>
    </row>
    <row r="41" spans="3:19" ht="125.45" customHeight="1">
      <c r="C41" s="646"/>
      <c r="D41" s="441" t="s">
        <v>216</v>
      </c>
      <c r="E41" s="441" t="s">
        <v>217</v>
      </c>
      <c r="F41" s="441" t="s">
        <v>218</v>
      </c>
      <c r="G41" s="441" t="s">
        <v>194</v>
      </c>
      <c r="H41" s="441" t="s">
        <v>219</v>
      </c>
      <c r="I41" s="441" t="s">
        <v>199</v>
      </c>
      <c r="J41" s="441" t="s">
        <v>200</v>
      </c>
      <c r="K41" s="441" t="s">
        <v>201</v>
      </c>
      <c r="L41" s="441" t="s">
        <v>224</v>
      </c>
    </row>
    <row r="42" spans="3:19" ht="23.25">
      <c r="C42" s="442" t="s">
        <v>41</v>
      </c>
      <c r="D42" s="443">
        <f>SUMIFS('1-Frais de personnel'!$O$10:$O$109,'1-Frais de personnel'!$B$10:$B$109,"Partenaire 2")</f>
        <v>0</v>
      </c>
      <c r="E42" s="444">
        <f>IF(D42=0,0,D42/($D$34+$D$39+$D$44))</f>
        <v>0</v>
      </c>
      <c r="F42" s="626">
        <f>IF(D44=0,0,IF($C$22='0-Présentation typeaction'!$H$8,MIN(0.1*O9,D44*$M$7,$M$17*E44),MIN(D44*$M$7,$M$17*E44)))</f>
        <v>0</v>
      </c>
      <c r="G42" s="626">
        <f>ROUNDDOWN(IF(D44=0,0,IF($K$22="Oui",F42-$I$10*E44,F42*0.85)),2)</f>
        <v>0</v>
      </c>
      <c r="H42" s="626">
        <f>IF(D44="","",IF($K$22="Oui",0.15*F42*E44,F42-G42))</f>
        <v>0</v>
      </c>
      <c r="I42" s="626" t="str">
        <f>IF(D44=0,"0,00",IF($K$22="Oui",H42,$I$10*E44))</f>
        <v>0,00</v>
      </c>
      <c r="J42" s="626">
        <f>IF(H42="",0,H42-I42)</f>
        <v>0</v>
      </c>
      <c r="K42" s="626">
        <f>IF(D44=0,0,$I$10*E44-I42)</f>
        <v>0</v>
      </c>
      <c r="L42" s="626">
        <f>D44-G42-H42-K42</f>
        <v>0</v>
      </c>
    </row>
    <row r="43" spans="3:19" ht="65.45" customHeight="1" thickBot="1">
      <c r="C43" s="445" t="s">
        <v>44</v>
      </c>
      <c r="D43" s="446">
        <f>IF('2-Taux forfaitaire'!H13="",0,'2-Taux forfaitaire'!H13)</f>
        <v>0</v>
      </c>
      <c r="E43" s="448">
        <f>IF(D43=0,0,D43/($D$34+$D$39+$D$44))</f>
        <v>0</v>
      </c>
      <c r="F43" s="627"/>
      <c r="G43" s="627"/>
      <c r="H43" s="627"/>
      <c r="I43" s="627"/>
      <c r="J43" s="627"/>
      <c r="K43" s="627"/>
      <c r="L43" s="627"/>
    </row>
    <row r="44" spans="3:19" ht="70.5" thickBot="1">
      <c r="C44" s="447" t="s">
        <v>225</v>
      </c>
      <c r="D44" s="449">
        <f>SUM(D42:D43)</f>
        <v>0</v>
      </c>
      <c r="E44" s="450">
        <f>IF(D44=0,0,D44/($D$34+$D$39+$D$44))</f>
        <v>0</v>
      </c>
      <c r="F44" s="631"/>
      <c r="G44" s="628"/>
      <c r="H44" s="628"/>
      <c r="I44" s="628"/>
      <c r="J44" s="628"/>
      <c r="K44" s="628"/>
      <c r="L44" s="628"/>
    </row>
    <row r="45" spans="3:19" ht="74.45" customHeight="1" thickBot="1">
      <c r="C45" s="451" t="s">
        <v>226</v>
      </c>
      <c r="D45" s="452">
        <f>D34+D39+D44</f>
        <v>0</v>
      </c>
      <c r="E45" s="450">
        <f>E34+E39+E44</f>
        <v>0</v>
      </c>
      <c r="F45" s="453">
        <f t="shared" ref="F45:L45" si="1">F32+F37+F42</f>
        <v>0</v>
      </c>
      <c r="G45" s="453">
        <f t="shared" si="1"/>
        <v>0</v>
      </c>
      <c r="H45" s="453">
        <f t="shared" si="1"/>
        <v>0</v>
      </c>
      <c r="I45" s="453">
        <f t="shared" si="1"/>
        <v>0</v>
      </c>
      <c r="J45" s="453">
        <f t="shared" si="1"/>
        <v>0</v>
      </c>
      <c r="K45" s="453">
        <f t="shared" si="1"/>
        <v>0</v>
      </c>
      <c r="L45" s="453">
        <f t="shared" si="1"/>
        <v>0</v>
      </c>
    </row>
    <row r="54" spans="2:9" ht="23.25">
      <c r="B54" s="364"/>
      <c r="C54" s="365"/>
      <c r="D54" s="364"/>
      <c r="E54" s="364"/>
      <c r="F54" s="364"/>
      <c r="G54" s="364"/>
      <c r="H54" s="364"/>
      <c r="I54" s="364"/>
    </row>
    <row r="55" spans="2:9" ht="23.25">
      <c r="B55" s="364"/>
      <c r="C55" s="365"/>
      <c r="D55" s="364"/>
      <c r="E55" s="364"/>
      <c r="F55" s="364"/>
      <c r="G55" s="364"/>
      <c r="H55" s="364"/>
      <c r="I55" s="364"/>
    </row>
    <row r="56" spans="2:9" ht="23.25">
      <c r="B56" s="364"/>
      <c r="C56" s="365"/>
      <c r="D56" s="364"/>
      <c r="E56" s="364"/>
      <c r="F56" s="364"/>
      <c r="G56" s="364"/>
      <c r="H56" s="364"/>
      <c r="I56" s="364"/>
    </row>
  </sheetData>
  <sheetProtection algorithmName="SHA-512" hashValue="gSb7j9+OXVQsKsIkSS77HVj3YcYz/1TwM3H7Zg6Anlmz5UKwRCwbgG5U9Ese7Aqg9xFc3AXtMpBdu5esFTExFg==" saltValue="IN7oh9Of9xTuANFd+IlWpg==" spinCount="100000" sheet="1" objects="1" scenarios="1" formatCells="0" formatColumns="0" formatRows="0"/>
  <mergeCells count="55">
    <mergeCell ref="Q20:Q21"/>
    <mergeCell ref="B5:G5"/>
    <mergeCell ref="B8:D8"/>
    <mergeCell ref="E6:F6"/>
    <mergeCell ref="C19:Q19"/>
    <mergeCell ref="L7:L9"/>
    <mergeCell ref="M7:M9"/>
    <mergeCell ref="N5:O5"/>
    <mergeCell ref="I5:K5"/>
    <mergeCell ref="Q6:U6"/>
    <mergeCell ref="T5:U5"/>
    <mergeCell ref="N6:O6"/>
    <mergeCell ref="I4:O4"/>
    <mergeCell ref="D16:I16"/>
    <mergeCell ref="L16:O16"/>
    <mergeCell ref="F37:F39"/>
    <mergeCell ref="G37:G39"/>
    <mergeCell ref="O20:O21"/>
    <mergeCell ref="D20:D21"/>
    <mergeCell ref="E20:E21"/>
    <mergeCell ref="B7:D7"/>
    <mergeCell ref="C20:C21"/>
    <mergeCell ref="B4:G4"/>
    <mergeCell ref="K42:K44"/>
    <mergeCell ref="B2:U2"/>
    <mergeCell ref="D17:E17"/>
    <mergeCell ref="G17:H17"/>
    <mergeCell ref="Q4:U4"/>
    <mergeCell ref="J32:J34"/>
    <mergeCell ref="K32:K34"/>
    <mergeCell ref="C14:Q14"/>
    <mergeCell ref="L32:L34"/>
    <mergeCell ref="C29:L29"/>
    <mergeCell ref="C40:C41"/>
    <mergeCell ref="J42:J44"/>
    <mergeCell ref="F42:F44"/>
    <mergeCell ref="F3:L3"/>
    <mergeCell ref="L20:L21"/>
    <mergeCell ref="B6:D6"/>
    <mergeCell ref="L37:L39"/>
    <mergeCell ref="L42:L44"/>
    <mergeCell ref="D40:L40"/>
    <mergeCell ref="D35:L35"/>
    <mergeCell ref="C30:L30"/>
    <mergeCell ref="F32:F34"/>
    <mergeCell ref="G32:G34"/>
    <mergeCell ref="H32:H34"/>
    <mergeCell ref="I32:I34"/>
    <mergeCell ref="H37:H39"/>
    <mergeCell ref="I37:I39"/>
    <mergeCell ref="J37:J39"/>
    <mergeCell ref="K37:K39"/>
    <mergeCell ref="G42:G44"/>
    <mergeCell ref="H42:H44"/>
    <mergeCell ref="I42:I44"/>
  </mergeCells>
  <phoneticPr fontId="11" type="noConversion"/>
  <conditionalFormatting sqref="C22">
    <cfRule type="expression" dxfId="23" priority="5">
      <formula>C22="Type d'action à renseigner dans l'onglet 0"</formula>
    </cfRule>
  </conditionalFormatting>
  <conditionalFormatting sqref="F17">
    <cfRule type="containsText" dxfId="22" priority="33" operator="containsText" text="respecté">
      <formula>NOT(ISERROR(SEARCH("respecté",F17)))</formula>
    </cfRule>
    <cfRule type="containsText" dxfId="21" priority="34" stopIfTrue="1" operator="containsText" text="dépassé">
      <formula>NOT(ISERROR(SEARCH("dépassé",F17)))</formula>
    </cfRule>
  </conditionalFormatting>
  <conditionalFormatting sqref="G7">
    <cfRule type="expression" dxfId="20" priority="6">
      <formula>G7="Type d'action à renseigner dans l'onglet 0"</formula>
    </cfRule>
  </conditionalFormatting>
  <conditionalFormatting sqref="I17">
    <cfRule type="expression" dxfId="19" priority="3">
      <formula>I17="Plafond respecté"</formula>
    </cfRule>
    <cfRule type="expression" dxfId="18" priority="4">
      <formula>I17="Plafond dépassé : l'assiette éligible est plafonnée"</formula>
    </cfRule>
  </conditionalFormatting>
  <conditionalFormatting sqref="M17">
    <cfRule type="containsText" dxfId="17" priority="13" operator="containsText" text="respecté">
      <formula>NOT(ISERROR(SEARCH("respecté",M17)))</formula>
    </cfRule>
    <cfRule type="containsText" dxfId="16" priority="14" stopIfTrue="1" operator="containsText" text="dépassé">
      <formula>NOT(ISERROR(SEARCH("dépassé",M17)))</formula>
    </cfRule>
  </conditionalFormatting>
  <conditionalFormatting sqref="N18">
    <cfRule type="containsText" dxfId="15" priority="32" operator="containsText" text="non">
      <formula>NOT(ISERROR(SEARCH("non",N18)))</formula>
    </cfRule>
  </conditionalFormatting>
  <conditionalFormatting sqref="O17">
    <cfRule type="expression" dxfId="14" priority="1">
      <formula>O17="Plafond respecté"</formula>
    </cfRule>
    <cfRule type="expression" dxfId="13" priority="2">
      <formula>O17="Plafond dépassé : l'assiette éligible est plafonnée"</formula>
    </cfRule>
  </conditionalFormatting>
  <dataValidations count="4">
    <dataValidation type="list" allowBlank="1" showInputMessage="1" showErrorMessage="1" sqref="K7:K9" xr:uid="{968086B0-8B07-43C9-8F36-74808E277363}">
      <formula1>"Oui,Non"</formula1>
    </dataValidation>
    <dataValidation allowBlank="1" showErrorMessage="1" promptTitle="Sélectionnez un type d'action" sqref="C22 G7:G8" xr:uid="{DFEA3C17-9020-4E6B-8321-E165701F4284}"/>
    <dataValidation type="list" allowBlank="1" showInputMessage="1" showErrorMessage="1" sqref="L7" xr:uid="{24581BDD-FE70-4145-9BBF-81DECC784760}">
      <formula1>"2,3"</formula1>
    </dataValidation>
    <dataValidation type="list" allowBlank="1" showInputMessage="1" showErrorMessage="1" sqref="M7" xr:uid="{B709ED03-C948-4317-953A-A4211CBC117D}">
      <formula1>"80%,100%"</formula1>
    </dataValidation>
  </dataValidations>
  <pageMargins left="0.7" right="0.7" top="0.75" bottom="0.75" header="0.3" footer="0.3"/>
  <pageSetup paperSize="9" scale="10" orientation="portrait"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4971AB-631F-4CB0-9E5E-F9865CB9C9EE}">
  <sheetPr>
    <tabColor theme="9" tint="-0.249977111117893"/>
    <pageSetUpPr fitToPage="1"/>
  </sheetPr>
  <dimension ref="B2:AA75"/>
  <sheetViews>
    <sheetView showGridLines="0" topLeftCell="A31" zoomScale="50" zoomScaleNormal="50" workbookViewId="0">
      <selection activeCell="K29" sqref="K29"/>
    </sheetView>
  </sheetViews>
  <sheetFormatPr baseColWidth="10" defaultColWidth="11.42578125" defaultRowHeight="15"/>
  <cols>
    <col min="2" max="2" width="43.85546875" customWidth="1"/>
    <col min="3" max="3" width="23.42578125" style="118" customWidth="1"/>
    <col min="4" max="4" width="46.42578125" customWidth="1"/>
    <col min="5" max="5" width="44.140625" customWidth="1"/>
    <col min="6" max="6" width="45.42578125" customWidth="1"/>
    <col min="7" max="7" width="56.42578125" customWidth="1"/>
    <col min="8" max="8" width="54.42578125" customWidth="1"/>
    <col min="9" max="9" width="60.42578125" customWidth="1"/>
    <col min="10" max="11" width="49.42578125" customWidth="1"/>
    <col min="12" max="12" width="35.140625" style="14" customWidth="1"/>
    <col min="13" max="13" width="40.5703125" style="14" customWidth="1"/>
    <col min="14" max="14" width="39.140625" style="14" customWidth="1"/>
    <col min="15" max="15" width="36.140625" style="14" customWidth="1"/>
    <col min="16" max="16" width="31.42578125" style="14" customWidth="1"/>
    <col min="17" max="17" width="37" style="14" customWidth="1"/>
    <col min="18" max="18" width="34.85546875" style="14" customWidth="1"/>
    <col min="19" max="19" width="68.85546875" customWidth="1"/>
    <col min="20" max="20" width="25" bestFit="1" customWidth="1"/>
    <col min="21" max="21" width="19.42578125" customWidth="1"/>
    <col min="22" max="22" width="50.42578125" customWidth="1"/>
    <col min="23" max="23" width="30.42578125" customWidth="1"/>
    <col min="24" max="24" width="19.42578125" customWidth="1"/>
    <col min="25" max="25" width="34.42578125" customWidth="1"/>
    <col min="26" max="26" width="32.42578125" customWidth="1"/>
    <col min="27" max="27" width="34" customWidth="1"/>
  </cols>
  <sheetData>
    <row r="2" spans="2:25" ht="32.450000000000003" customHeight="1">
      <c r="B2" s="688" t="s">
        <v>227</v>
      </c>
      <c r="C2" s="688"/>
      <c r="D2" s="688"/>
      <c r="E2" s="688"/>
      <c r="F2" s="688"/>
      <c r="G2" s="688"/>
      <c r="H2" s="688"/>
      <c r="I2" s="688"/>
      <c r="J2" s="688"/>
      <c r="K2" s="688"/>
      <c r="L2" s="688"/>
      <c r="M2" s="688"/>
      <c r="N2" s="688"/>
      <c r="O2" s="688"/>
      <c r="P2" s="688"/>
      <c r="Q2" s="688"/>
      <c r="R2" s="688"/>
      <c r="S2" s="688"/>
      <c r="T2" s="688"/>
      <c r="U2" s="51"/>
      <c r="V2" s="51"/>
      <c r="W2" s="51"/>
      <c r="X2" s="51"/>
      <c r="Y2" s="51"/>
    </row>
    <row r="3" spans="2:25" ht="90.95" customHeight="1">
      <c r="B3" s="688"/>
      <c r="C3" s="688"/>
      <c r="D3" s="688"/>
      <c r="E3" s="688"/>
      <c r="F3" s="688"/>
      <c r="G3" s="688"/>
      <c r="H3" s="688"/>
      <c r="I3" s="688"/>
      <c r="J3" s="688"/>
      <c r="K3" s="688"/>
      <c r="L3" s="688"/>
      <c r="M3" s="688"/>
      <c r="N3" s="689"/>
      <c r="O3" s="689"/>
      <c r="P3" s="689"/>
      <c r="Q3" s="688"/>
      <c r="R3" s="688"/>
      <c r="S3" s="688"/>
      <c r="T3" s="688"/>
      <c r="U3" s="51"/>
      <c r="V3" s="51"/>
      <c r="W3" s="51"/>
      <c r="X3" s="51"/>
      <c r="Y3" s="51"/>
    </row>
    <row r="4" spans="2:25" ht="187.5" customHeight="1">
      <c r="B4" s="690" t="s">
        <v>228</v>
      </c>
      <c r="C4" s="691"/>
      <c r="D4" s="691"/>
      <c r="E4" s="691"/>
      <c r="F4" s="691"/>
      <c r="G4" s="691"/>
      <c r="H4" s="691"/>
      <c r="I4" s="691"/>
      <c r="J4" s="691"/>
      <c r="K4" s="691"/>
      <c r="L4" s="691"/>
      <c r="M4" s="691"/>
      <c r="N4" s="692"/>
      <c r="O4" s="692"/>
      <c r="P4" s="692"/>
      <c r="Q4" s="691"/>
      <c r="R4" s="691"/>
      <c r="S4" s="691"/>
      <c r="T4" s="691"/>
      <c r="U4" s="51"/>
      <c r="V4" s="51"/>
      <c r="W4" s="51"/>
      <c r="X4" s="51"/>
      <c r="Y4" s="51"/>
    </row>
    <row r="5" spans="2:25" s="27" customFormat="1" ht="33" thickBot="1">
      <c r="C5" s="119"/>
      <c r="D5" s="114"/>
      <c r="E5" s="113"/>
      <c r="F5" s="647"/>
      <c r="G5" s="647"/>
      <c r="H5" s="647"/>
      <c r="I5" s="647"/>
      <c r="J5" s="647"/>
      <c r="K5" s="115"/>
      <c r="L5" s="112"/>
      <c r="M5" s="24"/>
      <c r="N5" s="24"/>
      <c r="O5" s="26"/>
      <c r="P5" s="26"/>
      <c r="Q5" s="26"/>
      <c r="R5" s="24"/>
      <c r="T5" s="191"/>
      <c r="U5" s="191"/>
      <c r="V5" s="191"/>
      <c r="W5" s="191"/>
      <c r="X5" s="191"/>
      <c r="Y5" s="191"/>
    </row>
    <row r="6" spans="2:25" s="27" customFormat="1" ht="32.25">
      <c r="B6" s="707" t="s">
        <v>229</v>
      </c>
      <c r="C6" s="708"/>
      <c r="D6" s="708"/>
      <c r="E6" s="708"/>
      <c r="F6" s="708"/>
      <c r="G6" s="708"/>
      <c r="H6" s="708"/>
      <c r="I6" s="708"/>
      <c r="J6" s="708"/>
      <c r="K6" s="708"/>
      <c r="L6" s="708"/>
      <c r="M6" s="708"/>
      <c r="N6" s="708"/>
      <c r="O6" s="708"/>
      <c r="P6" s="709"/>
      <c r="Q6" s="709"/>
      <c r="R6" s="708"/>
      <c r="S6" s="708"/>
      <c r="T6" s="710"/>
      <c r="U6" s="191"/>
      <c r="V6" s="191"/>
      <c r="W6" s="191"/>
      <c r="X6" s="191"/>
      <c r="Y6" s="191"/>
    </row>
    <row r="7" spans="2:25" s="27" customFormat="1" ht="33" thickBot="1">
      <c r="B7" s="373"/>
      <c r="E7" s="119"/>
      <c r="F7" s="114"/>
      <c r="G7" s="113"/>
      <c r="M7" s="112"/>
      <c r="N7" s="24"/>
      <c r="O7" s="24"/>
      <c r="P7" s="374"/>
      <c r="Q7" s="374"/>
      <c r="T7" s="375"/>
      <c r="U7" s="191"/>
      <c r="V7" s="191"/>
      <c r="W7" s="191"/>
      <c r="X7" s="191"/>
      <c r="Y7" s="191"/>
    </row>
    <row r="8" spans="2:25" s="27" customFormat="1" ht="29.1" customHeight="1" thickBot="1">
      <c r="B8" s="373"/>
      <c r="D8" s="711" t="s">
        <v>230</v>
      </c>
      <c r="E8" s="712"/>
      <c r="F8" s="712"/>
      <c r="G8" s="712"/>
      <c r="H8" s="712"/>
      <c r="I8" s="713"/>
      <c r="L8" s="671" t="s">
        <v>231</v>
      </c>
      <c r="M8" s="672"/>
      <c r="N8" s="672"/>
      <c r="O8" s="672"/>
      <c r="P8" s="672"/>
      <c r="Q8" s="673"/>
      <c r="T8" s="375"/>
      <c r="U8" s="191"/>
      <c r="V8" s="191"/>
      <c r="W8" s="191"/>
      <c r="X8" s="191"/>
      <c r="Y8" s="191"/>
    </row>
    <row r="9" spans="2:25" s="27" customFormat="1" ht="144.94999999999999" customHeight="1">
      <c r="B9" s="373"/>
      <c r="D9" s="714" t="s">
        <v>232</v>
      </c>
      <c r="E9" s="715"/>
      <c r="F9" s="715"/>
      <c r="G9" s="376" t="s">
        <v>233</v>
      </c>
      <c r="H9" s="377" t="s">
        <v>234</v>
      </c>
      <c r="I9" s="378" t="s">
        <v>235</v>
      </c>
      <c r="K9"/>
      <c r="L9" s="379" t="s">
        <v>236</v>
      </c>
      <c r="M9" s="379" t="s">
        <v>237</v>
      </c>
      <c r="N9" s="379" t="s">
        <v>238</v>
      </c>
      <c r="O9" s="379" t="s">
        <v>198</v>
      </c>
      <c r="P9" s="379" t="s">
        <v>239</v>
      </c>
      <c r="Q9" s="380" t="s">
        <v>240</v>
      </c>
      <c r="T9" s="375"/>
      <c r="U9" s="191"/>
      <c r="V9" s="191"/>
      <c r="W9" s="191"/>
      <c r="X9" s="191"/>
      <c r="Y9" s="191"/>
    </row>
    <row r="10" spans="2:25" s="27" customFormat="1" ht="171.6" customHeight="1">
      <c r="B10" s="373"/>
      <c r="D10" s="693" t="s">
        <v>241</v>
      </c>
      <c r="E10" s="694"/>
      <c r="F10" s="695"/>
      <c r="G10" s="382" t="s">
        <v>242</v>
      </c>
      <c r="H10" s="383" t="s">
        <v>243</v>
      </c>
      <c r="I10" s="384" t="s">
        <v>244</v>
      </c>
      <c r="K10"/>
      <c r="L10" s="381" t="s">
        <v>245</v>
      </c>
      <c r="M10" s="381" t="s">
        <v>246</v>
      </c>
      <c r="N10" s="381" t="s">
        <v>247</v>
      </c>
      <c r="O10" s="381" t="s">
        <v>248</v>
      </c>
      <c r="P10" s="381" t="s">
        <v>247</v>
      </c>
      <c r="Q10" s="385" t="s">
        <v>249</v>
      </c>
      <c r="T10" s="375"/>
      <c r="U10" s="191"/>
      <c r="V10" s="191"/>
      <c r="W10" s="191"/>
      <c r="X10" s="191"/>
      <c r="Y10" s="191"/>
    </row>
    <row r="11" spans="2:25" s="27" customFormat="1" ht="148.5" customHeight="1" thickBot="1">
      <c r="B11" s="373"/>
      <c r="D11" s="720" t="str">
        <f>IF('1-Frais de personnel'!AE110=0,"",'1-Frais de personnel'!AE110+'2-Taux forfaitaire'!O14)</f>
        <v/>
      </c>
      <c r="E11" s="721"/>
      <c r="F11" s="722"/>
      <c r="G11" s="386" t="str">
        <f>IF('1-Frais de personnel'!AE110=0,"",'1-Frais de personnel'!AH110+'2-Taux forfaitaire'!R10)</f>
        <v/>
      </c>
      <c r="H11" s="387" t="str">
        <f>D11</f>
        <v/>
      </c>
      <c r="I11" s="388" t="str">
        <f>G11</f>
        <v/>
      </c>
      <c r="K11"/>
      <c r="L11" s="389" t="str">
        <f>IF(D11=0, "", IFERROR(F30/C30, ""))</f>
        <v/>
      </c>
      <c r="M11" s="390" t="str">
        <f>F30</f>
        <v/>
      </c>
      <c r="N11" s="390" t="str">
        <f>G30</f>
        <v/>
      </c>
      <c r="O11" s="390" t="str">
        <f>K30</f>
        <v/>
      </c>
      <c r="P11" s="390" t="str">
        <f>N30</f>
        <v/>
      </c>
      <c r="Q11" s="391" t="str">
        <f>O30</f>
        <v/>
      </c>
      <c r="T11" s="375"/>
      <c r="U11" s="191"/>
      <c r="V11" s="191"/>
      <c r="W11" s="191"/>
      <c r="X11" s="191"/>
      <c r="Y11" s="191"/>
    </row>
    <row r="12" spans="2:25" s="27" customFormat="1" ht="24" thickBot="1">
      <c r="B12" s="392"/>
      <c r="C12" s="393"/>
      <c r="D12" s="394"/>
      <c r="E12" s="394"/>
      <c r="F12" s="395"/>
      <c r="G12" s="396"/>
      <c r="H12" s="394"/>
      <c r="I12" s="396"/>
      <c r="J12" s="393"/>
      <c r="K12" s="394"/>
      <c r="L12" s="397"/>
      <c r="M12" s="398"/>
      <c r="N12" s="398"/>
      <c r="O12" s="398"/>
      <c r="P12" s="398"/>
      <c r="Q12" s="398"/>
      <c r="R12" s="393"/>
      <c r="S12" s="393"/>
      <c r="T12" s="399"/>
      <c r="U12" s="191"/>
      <c r="V12" s="191"/>
      <c r="W12" s="191"/>
      <c r="X12" s="191"/>
      <c r="Y12" s="191"/>
    </row>
    <row r="13" spans="2:25" s="27" customFormat="1" ht="32.25">
      <c r="B13" s="716" t="s">
        <v>250</v>
      </c>
      <c r="C13" s="717"/>
      <c r="D13" s="717"/>
      <c r="E13" s="717"/>
      <c r="F13" s="717"/>
      <c r="G13" s="717"/>
      <c r="H13" s="717"/>
      <c r="I13" s="717"/>
      <c r="J13" s="717"/>
      <c r="K13" s="717"/>
      <c r="L13" s="717"/>
      <c r="M13" s="717"/>
      <c r="N13" s="717"/>
      <c r="O13" s="717"/>
      <c r="P13" s="717"/>
      <c r="Q13" s="717"/>
      <c r="R13" s="717"/>
      <c r="S13" s="717"/>
      <c r="T13" s="718"/>
      <c r="U13" s="191"/>
      <c r="V13" s="191"/>
      <c r="W13" s="191"/>
      <c r="X13" s="191"/>
      <c r="Y13" s="191"/>
    </row>
    <row r="14" spans="2:25" s="27" customFormat="1" ht="32.25">
      <c r="C14" s="119"/>
      <c r="D14" s="114"/>
      <c r="E14" s="113"/>
      <c r="F14" s="115"/>
      <c r="G14" s="115"/>
      <c r="H14" s="115"/>
      <c r="I14" s="115"/>
      <c r="J14" s="115"/>
      <c r="K14" s="115"/>
      <c r="L14" s="112"/>
      <c r="M14" s="24"/>
      <c r="N14" s="24"/>
      <c r="O14" s="26"/>
      <c r="P14" s="26"/>
      <c r="Q14" s="26"/>
      <c r="R14" s="24"/>
      <c r="T14" s="191"/>
      <c r="U14" s="191"/>
      <c r="V14" s="191"/>
      <c r="W14" s="191"/>
      <c r="X14" s="191"/>
      <c r="Y14" s="191"/>
    </row>
    <row r="15" spans="2:25" s="27" customFormat="1" ht="33" thickBot="1">
      <c r="C15" s="119"/>
      <c r="D15" s="114"/>
      <c r="E15" s="113"/>
      <c r="F15" s="115"/>
      <c r="G15" s="115"/>
      <c r="H15" s="115"/>
      <c r="I15" s="115"/>
      <c r="J15" s="115"/>
      <c r="K15" s="115"/>
      <c r="L15" s="112"/>
      <c r="M15" s="24"/>
      <c r="N15" s="24"/>
      <c r="O15" s="26"/>
      <c r="P15" s="26"/>
      <c r="Q15" s="26"/>
      <c r="R15" s="24"/>
      <c r="T15" s="191"/>
      <c r="U15" s="191"/>
      <c r="V15" s="191"/>
      <c r="W15" s="191"/>
      <c r="X15" s="191"/>
      <c r="Y15" s="191"/>
    </row>
    <row r="16" spans="2:25" s="27" customFormat="1" ht="57.75" customHeight="1" thickBot="1">
      <c r="B16"/>
      <c r="C16" s="696" t="s">
        <v>68</v>
      </c>
      <c r="D16" s="697"/>
      <c r="E16" s="697"/>
      <c r="F16" s="698"/>
      <c r="H16" s="684" t="s">
        <v>251</v>
      </c>
      <c r="I16" s="685"/>
      <c r="J16" s="685"/>
      <c r="K16" s="685"/>
      <c r="L16" s="685"/>
      <c r="M16" s="686"/>
      <c r="N16" s="686"/>
      <c r="O16" s="263"/>
      <c r="P16" s="235"/>
      <c r="Q16" s="701" t="s">
        <v>252</v>
      </c>
      <c r="R16" s="702"/>
      <c r="S16" s="703"/>
      <c r="T16" s="191"/>
      <c r="U16" s="191"/>
      <c r="V16" s="191"/>
      <c r="W16" s="191"/>
      <c r="X16" s="191"/>
      <c r="Y16" s="191"/>
    </row>
    <row r="17" spans="2:27" s="27" customFormat="1" ht="80.099999999999994" customHeight="1" thickBot="1">
      <c r="B17"/>
      <c r="C17" s="704" t="s">
        <v>253</v>
      </c>
      <c r="D17" s="705"/>
      <c r="E17" s="704" t="s">
        <v>254</v>
      </c>
      <c r="F17" s="706"/>
      <c r="H17" s="729" t="s">
        <v>255</v>
      </c>
      <c r="I17" s="729"/>
      <c r="J17" s="729"/>
      <c r="K17" s="464" t="s">
        <v>158</v>
      </c>
      <c r="L17" s="465" t="s">
        <v>159</v>
      </c>
      <c r="M17" s="682" t="s">
        <v>256</v>
      </c>
      <c r="N17" s="683"/>
      <c r="O17" s="237"/>
      <c r="P17" s="191"/>
      <c r="Q17" s="699" t="s">
        <v>164</v>
      </c>
      <c r="R17" s="700"/>
      <c r="S17" s="477" t="s">
        <v>257</v>
      </c>
      <c r="T17" s="191"/>
      <c r="U17" s="191"/>
      <c r="V17" s="723"/>
      <c r="W17" s="723"/>
      <c r="X17" s="191"/>
      <c r="Y17" s="191"/>
    </row>
    <row r="18" spans="2:27" s="27" customFormat="1" ht="248.45" customHeight="1" thickBot="1">
      <c r="B18"/>
      <c r="C18" s="467" t="s">
        <v>258</v>
      </c>
      <c r="D18" s="469" t="str">
        <f>IF(D11="","",IF(K19=2,160000,IF(K19=3,260000,"")))</f>
        <v/>
      </c>
      <c r="E18" s="467" t="s">
        <v>259</v>
      </c>
      <c r="F18" s="271" t="str">
        <f>IF(S18='0-Présentation typeaction'!H8,N22*0.1,"Non applicable")</f>
        <v>Non applicable</v>
      </c>
      <c r="H18" s="329" t="s">
        <v>166</v>
      </c>
      <c r="I18" s="329" t="s">
        <v>167</v>
      </c>
      <c r="J18" s="329" t="s">
        <v>168</v>
      </c>
      <c r="K18" s="329" t="s">
        <v>260</v>
      </c>
      <c r="L18" s="466" t="s">
        <v>170</v>
      </c>
      <c r="M18" s="727" t="s">
        <v>261</v>
      </c>
      <c r="N18" s="728"/>
      <c r="O18" s="262"/>
      <c r="P18" s="191"/>
      <c r="Q18" s="368" t="s">
        <v>148</v>
      </c>
      <c r="R18" s="462" t="s">
        <v>174</v>
      </c>
      <c r="S18" s="478" t="str">
        <f>IF('0-Présentation typeaction'!B16="","Type d'action à renseigner dans l'onglet 0",'0-Présentation typeaction'!B16)</f>
        <v>Type d'action à renseigner dans l'onglet 0</v>
      </c>
      <c r="T18"/>
      <c r="U18"/>
      <c r="V18"/>
      <c r="W18"/>
      <c r="X18"/>
      <c r="Y18" s="191"/>
    </row>
    <row r="19" spans="2:27" s="27" customFormat="1" ht="156" customHeight="1" thickBot="1">
      <c r="B19"/>
      <c r="C19" s="468" t="s">
        <v>262</v>
      </c>
      <c r="D19" s="470" t="str">
        <f>IF(D18="","",IF(E29&gt;D18,"Plafond dépassé : l'aide doit être plafonnée","Plafond respecté"))</f>
        <v/>
      </c>
      <c r="E19" s="468" t="s">
        <v>263</v>
      </c>
      <c r="F19" s="270" t="str">
        <f>IF(F18="Non applicable","Plafond respecté",IF(E29&gt;F18,"Plafond dépassé : l'aide doit être plafonnée","Plafond respecté"))</f>
        <v>Plafond respecté</v>
      </c>
      <c r="H19" s="330" t="str">
        <f>IF('Syn pf Bénéficiaire'!I7="","",'Syn pf Bénéficiaire'!I7)</f>
        <v/>
      </c>
      <c r="I19" s="330" t="str">
        <f>IF('Syn pf Bénéficiaire'!J7="","",'Syn pf Bénéficiaire'!J7)</f>
        <v/>
      </c>
      <c r="J19" s="330" t="str">
        <f>IF('Syn pf Bénéficiaire'!K7="","",'Syn pf Bénéficiaire'!K7)</f>
        <v/>
      </c>
      <c r="K19" s="687" t="str">
        <f>IF('Syn pf Bénéficiaire'!L7="","",'Syn pf Bénéficiaire'!L7)</f>
        <v/>
      </c>
      <c r="L19" s="681" t="str">
        <f>IF('Syn pf Bénéficiaire'!M7="","",'Syn pf Bénéficiaire'!M7)</f>
        <v/>
      </c>
      <c r="M19" s="471" t="s">
        <v>175</v>
      </c>
      <c r="N19" s="472" t="str">
        <f>IF('Syn pf Bénéficiaire'!O7="","",'Syn pf Bénéficiaire'!O7)</f>
        <v/>
      </c>
      <c r="O19" s="235"/>
      <c r="P19" s="235"/>
      <c r="Q19" s="264" t="str">
        <f>IF(D11="","",'1-Frais de personnel'!AE110)</f>
        <v/>
      </c>
      <c r="R19" s="463" t="str">
        <f>IF(D11="","",'2-Taux forfaitaire'!O14)</f>
        <v/>
      </c>
      <c r="S19" s="479" t="str">
        <f>IF(D11="","",SUMIFS('1-Frais de personnel'!AE10:AE109,'1-Frais de personnel'!R10:R109,S18)+SUMIFS('2-Taux forfaitaire'!O10:O13,'2-Taux forfaitaire'!K10:K13,S18))</f>
        <v/>
      </c>
      <c r="T19"/>
      <c r="U19"/>
      <c r="V19"/>
      <c r="W19"/>
      <c r="X19"/>
      <c r="Y19" s="191"/>
    </row>
    <row r="20" spans="2:27" s="27" customFormat="1" ht="78.599999999999994" customHeight="1">
      <c r="B20"/>
      <c r="C20"/>
      <c r="D20"/>
      <c r="E20"/>
      <c r="F20"/>
      <c r="G20"/>
      <c r="H20" s="330" t="str">
        <f>IF('Syn pf Bénéficiaire'!I8="","",'Syn pf Bénéficiaire'!I8)</f>
        <v/>
      </c>
      <c r="I20" s="330" t="str">
        <f>IF('Syn pf Bénéficiaire'!J8="","",'Syn pf Bénéficiaire'!J8)</f>
        <v/>
      </c>
      <c r="J20" s="330" t="str">
        <f>IF('Syn pf Bénéficiaire'!K8="","",'Syn pf Bénéficiaire'!K8)</f>
        <v/>
      </c>
      <c r="K20" s="687"/>
      <c r="L20" s="681"/>
      <c r="M20" s="473" t="s">
        <v>12</v>
      </c>
      <c r="N20" s="474" t="str">
        <f>IF('Syn pf Bénéficiaire'!O8="","",'Syn pf Bénéficiaire'!O8)</f>
        <v/>
      </c>
      <c r="O20" s="235"/>
      <c r="P20" s="235"/>
      <c r="Q20" s="236"/>
      <c r="R20"/>
      <c r="S20"/>
      <c r="T20"/>
      <c r="U20"/>
      <c r="V20"/>
      <c r="W20"/>
      <c r="X20"/>
      <c r="Y20" s="191"/>
    </row>
    <row r="21" spans="2:27" s="27" customFormat="1" ht="78.599999999999994" customHeight="1" thickBot="1">
      <c r="B21"/>
      <c r="C21"/>
      <c r="D21"/>
      <c r="E21"/>
      <c r="F21"/>
      <c r="G21"/>
      <c r="H21" s="330" t="str">
        <f>IF('Syn pf Bénéficiaire'!I9="","",'Syn pf Bénéficiaire'!I9)</f>
        <v/>
      </c>
      <c r="I21" s="330" t="str">
        <f>IF('Syn pf Bénéficiaire'!J9="","",'Syn pf Bénéficiaire'!J9)</f>
        <v/>
      </c>
      <c r="J21" s="330" t="str">
        <f>IF('Syn pf Bénéficiaire'!K9="","",'Syn pf Bénéficiaire'!K9)</f>
        <v/>
      </c>
      <c r="K21" s="687"/>
      <c r="L21" s="681"/>
      <c r="M21" s="475" t="s">
        <v>13</v>
      </c>
      <c r="N21" s="476" t="str">
        <f>IF('Syn pf Bénéficiaire'!O9="","",'Syn pf Bénéficiaire'!O9)</f>
        <v/>
      </c>
      <c r="O21" s="235"/>
      <c r="P21" s="235"/>
      <c r="Q21" s="236"/>
      <c r="R21"/>
      <c r="S21"/>
      <c r="T21"/>
      <c r="U21"/>
      <c r="V21"/>
      <c r="W21"/>
      <c r="X21"/>
      <c r="Y21" s="191"/>
    </row>
    <row r="22" spans="2:27" s="27" customFormat="1" ht="78.599999999999994" customHeight="1" thickBot="1">
      <c r="B22"/>
      <c r="C22"/>
      <c r="D22"/>
      <c r="E22"/>
      <c r="F22"/>
      <c r="G22"/>
      <c r="H22" s="321">
        <f>SUM(H19:H21)</f>
        <v>0</v>
      </c>
      <c r="I22"/>
      <c r="J22"/>
      <c r="K22"/>
      <c r="L22"/>
      <c r="M22" s="364"/>
      <c r="N22" s="321">
        <f>SUM($N$19:$N$21)</f>
        <v>0</v>
      </c>
      <c r="O22"/>
      <c r="P22" s="235"/>
      <c r="Q22" s="236"/>
      <c r="R22"/>
      <c r="S22"/>
      <c r="T22"/>
      <c r="U22"/>
      <c r="V22"/>
      <c r="W22"/>
      <c r="X22"/>
      <c r="Y22" s="191"/>
    </row>
    <row r="23" spans="2:27" s="27" customFormat="1" ht="78.599999999999994" customHeight="1">
      <c r="B23"/>
      <c r="F23"/>
      <c r="G23"/>
      <c r="H23"/>
      <c r="I23"/>
      <c r="J23"/>
      <c r="K23"/>
      <c r="L23"/>
      <c r="M23"/>
      <c r="N23"/>
      <c r="O23" s="235"/>
      <c r="P23" s="235"/>
      <c r="Q23" s="236"/>
      <c r="R23"/>
      <c r="S23"/>
      <c r="T23"/>
      <c r="U23"/>
      <c r="V23"/>
      <c r="W23"/>
      <c r="X23"/>
      <c r="Y23" s="191"/>
    </row>
    <row r="24" spans="2:27" s="27" customFormat="1" ht="78.599999999999994" customHeight="1">
      <c r="B24"/>
      <c r="F24"/>
      <c r="G24"/>
      <c r="H24"/>
      <c r="I24"/>
      <c r="J24"/>
      <c r="K24"/>
      <c r="L24"/>
      <c r="M24"/>
      <c r="N24"/>
      <c r="O24" s="235"/>
      <c r="P24" s="235"/>
      <c r="Q24" s="236"/>
      <c r="R24"/>
      <c r="S24"/>
      <c r="T24"/>
      <c r="U24"/>
      <c r="V24"/>
      <c r="W24"/>
      <c r="X24"/>
      <c r="Y24" s="191"/>
    </row>
    <row r="25" spans="2:27" ht="57" customHeight="1">
      <c r="B25" s="157"/>
      <c r="C25" s="158"/>
      <c r="D25" s="159"/>
      <c r="L25" s="117"/>
      <c r="M25" s="122"/>
      <c r="N25" s="112"/>
      <c r="O25" s="116"/>
      <c r="P25" s="116"/>
      <c r="Q25" s="116"/>
      <c r="S25" s="73"/>
      <c r="T25" s="73"/>
      <c r="U25" s="51"/>
      <c r="V25" s="51"/>
      <c r="W25" s="51"/>
      <c r="X25" s="51"/>
    </row>
    <row r="26" spans="2:27" s="28" customFormat="1" ht="132.6" customHeight="1">
      <c r="B26" s="730" t="s">
        <v>264</v>
      </c>
      <c r="C26" s="730"/>
      <c r="D26" s="730"/>
      <c r="E26" s="730"/>
      <c r="F26" s="730"/>
      <c r="G26" s="730"/>
      <c r="H26" s="730"/>
      <c r="I26" s="730"/>
      <c r="J26" s="730"/>
      <c r="K26" s="730"/>
      <c r="L26" s="730"/>
      <c r="M26" s="730"/>
      <c r="N26" s="730"/>
      <c r="O26" s="730"/>
      <c r="P26" s="730"/>
      <c r="Q26" s="730"/>
      <c r="R26" s="730"/>
      <c r="S26" s="209"/>
      <c r="T26" s="209"/>
      <c r="U26" s="209"/>
      <c r="V26" s="209"/>
      <c r="W26" s="51"/>
      <c r="X26" s="51"/>
      <c r="Y26"/>
      <c r="Z26" s="27"/>
      <c r="AA26" s="27"/>
    </row>
    <row r="27" spans="2:27" ht="170.1" customHeight="1">
      <c r="B27" s="724" t="s">
        <v>32</v>
      </c>
      <c r="C27" s="725" t="s">
        <v>265</v>
      </c>
      <c r="D27" s="726" t="s">
        <v>266</v>
      </c>
      <c r="E27" s="726" t="s">
        <v>267</v>
      </c>
      <c r="F27" s="275" t="s">
        <v>268</v>
      </c>
      <c r="G27" s="275" t="s">
        <v>194</v>
      </c>
      <c r="H27" s="275" t="s">
        <v>195</v>
      </c>
      <c r="I27" s="275" t="s">
        <v>196</v>
      </c>
      <c r="J27" s="275" t="s">
        <v>269</v>
      </c>
      <c r="K27" s="275" t="s">
        <v>198</v>
      </c>
      <c r="L27" s="275" t="s">
        <v>199</v>
      </c>
      <c r="M27" s="275" t="s">
        <v>200</v>
      </c>
      <c r="N27" s="719" t="s">
        <v>201</v>
      </c>
      <c r="O27" s="275" t="s">
        <v>270</v>
      </c>
      <c r="P27" s="275" t="s">
        <v>203</v>
      </c>
      <c r="Q27" s="719" t="s">
        <v>271</v>
      </c>
      <c r="S27" s="283"/>
      <c r="T27" s="51"/>
      <c r="U27" s="51"/>
      <c r="V27" s="51"/>
      <c r="W27" s="51"/>
      <c r="X27" s="51"/>
    </row>
    <row r="28" spans="2:27" ht="97.5" customHeight="1">
      <c r="B28" s="724"/>
      <c r="C28" s="725"/>
      <c r="D28" s="726"/>
      <c r="E28" s="726"/>
      <c r="F28" s="275" t="s">
        <v>272</v>
      </c>
      <c r="G28" s="285" t="s">
        <v>206</v>
      </c>
      <c r="H28" s="286" t="s">
        <v>208</v>
      </c>
      <c r="I28" s="285" t="s">
        <v>208</v>
      </c>
      <c r="J28" s="285" t="s">
        <v>273</v>
      </c>
      <c r="K28" s="275"/>
      <c r="L28" s="287" t="s">
        <v>274</v>
      </c>
      <c r="M28" s="275" t="s">
        <v>211</v>
      </c>
      <c r="N28" s="719"/>
      <c r="O28" s="275" t="s">
        <v>275</v>
      </c>
      <c r="P28" s="275"/>
      <c r="Q28" s="719"/>
      <c r="S28" s="283"/>
      <c r="T28" s="51"/>
      <c r="U28" s="51"/>
      <c r="V28" s="51"/>
      <c r="W28" s="51"/>
      <c r="X28" s="51"/>
    </row>
    <row r="29" spans="2:27" ht="98.45" customHeight="1">
      <c r="B29" s="404" t="str">
        <f>IF('0-Présentation typeaction'!B16="","Type d'action à renseigner dans l'onglet 0",'0-Présentation typeaction'!B16)</f>
        <v>Type d'action à renseigner dans l'onglet 0</v>
      </c>
      <c r="C29" s="202" t="str">
        <f>IFERROR(D11,0)</f>
        <v/>
      </c>
      <c r="D29" s="276" t="str">
        <f>IF($C$29="","", IFERROR(VALUE(C29)/VALUE(C30), "0"))</f>
        <v/>
      </c>
      <c r="E29" s="202" t="str">
        <f>IF(C29="","",C29*$L$19)</f>
        <v/>
      </c>
      <c r="F29" s="203" t="str">
        <f>IF(C29="","",IF($B$29='0-Présentation typeaction'!$H$8,MIN('Syn pf Instructeur'!$F$18,$C$29,$D$18)*$L$19,MIN($C$29,$D$18)*$L$19))</f>
        <v/>
      </c>
      <c r="G29" s="203" t="str">
        <f>IF(D29="","",IF(J29="Oui", IFERROR(VALUE(F29)-VALUE(H22)*VALUE(D29),0),IFERROR(VALUE(F29)*0.85, 0)))</f>
        <v/>
      </c>
      <c r="H29" s="338" t="str">
        <f>IFERROR(G30/F30,"")</f>
        <v/>
      </c>
      <c r="I29" s="338" t="str">
        <f>IFERROR(K30/F30,"")</f>
        <v/>
      </c>
      <c r="J29" s="210" t="str">
        <f>_xlfn.IFS(H22=0,"Non concerné",H22&lt;(0.15*F29),"Non",H22=(0.15*F29),"Oui",H22&gt;(0.15*F29),"Oui")</f>
        <v>Non concerné</v>
      </c>
      <c r="K29" s="203" t="str">
        <f>IF(G29="","",IF(J29="Oui",0.15*F29,F29-G29))</f>
        <v/>
      </c>
      <c r="L29" s="410" t="str">
        <f>IF(D29="","",IF(J29="Oui",K29,H22*D29))</f>
        <v/>
      </c>
      <c r="M29" s="203" t="str">
        <f>IF(K29="","",K29-L29)</f>
        <v/>
      </c>
      <c r="N29" s="203" t="str">
        <f>IF(G29="","",D29*H22-L29)</f>
        <v/>
      </c>
      <c r="O29" s="203" t="str">
        <f>IF(G29="", "", IFERROR(VALUE(C29)-VALUE(G29)-VALUE(K29)-VALUE(N29), 0))</f>
        <v/>
      </c>
      <c r="P29" s="208">
        <f>IF(OR(O29="",C29=0), 0, IFERROR(VALUE(O29)/VALUE(C29), 0))</f>
        <v>0</v>
      </c>
      <c r="Q29" s="281"/>
      <c r="S29" s="284"/>
      <c r="T29" s="51"/>
    </row>
    <row r="30" spans="2:27" ht="35.25" customHeight="1">
      <c r="B30" s="277" t="s">
        <v>276</v>
      </c>
      <c r="C30" s="411" t="str">
        <f>C29</f>
        <v/>
      </c>
      <c r="D30" s="412" t="str">
        <f>D29</f>
        <v/>
      </c>
      <c r="E30" s="480"/>
      <c r="F30" s="413" t="str">
        <f>F29</f>
        <v/>
      </c>
      <c r="G30" s="413" t="str">
        <f>IF(D30="","",ROUNDDOWN(IF(J29="Oui", IFERROR(VALUE(F30)-VALUE(H22)*VALUE(D30),0),IFERROR(VALUE(F30)*0.85, 0)),2))</f>
        <v/>
      </c>
      <c r="H30" s="414"/>
      <c r="I30" s="414"/>
      <c r="J30" s="414"/>
      <c r="K30" s="413" t="str">
        <f>IF(G30="","",IF(J29="Oui",0.15*F30,F30-G30))</f>
        <v/>
      </c>
      <c r="L30" s="413" t="str">
        <f>IF(D30="","",IF(J29="Oui",K30,H22*D30))</f>
        <v/>
      </c>
      <c r="M30" s="413" t="str">
        <f>IF(K30="","",K30-L30)</f>
        <v/>
      </c>
      <c r="N30" s="413" t="str">
        <f>IF(G30="","",D30*H22-L30)</f>
        <v/>
      </c>
      <c r="O30" s="413" t="str">
        <f>IF(G30="", "", IFERROR(VALUE(C30)-VALUE(G30)-VALUE(K30)-VALUE(N30), 0))</f>
        <v/>
      </c>
      <c r="P30" s="415">
        <f>IF(C30=0, "- %", IFERROR(VALUE(O30)/VALUE(C30), 0))</f>
        <v>0</v>
      </c>
      <c r="Q30" s="274"/>
      <c r="S30" s="274"/>
      <c r="T30" s="51"/>
    </row>
    <row r="31" spans="2:27">
      <c r="M31" s="129"/>
      <c r="N31" s="128"/>
      <c r="O31" s="130"/>
      <c r="P31" s="130"/>
      <c r="Q31" s="128"/>
      <c r="R31" s="207"/>
      <c r="S31" s="282"/>
      <c r="T31" s="282"/>
      <c r="U31" s="128"/>
      <c r="V31" s="131"/>
      <c r="W31" s="129"/>
      <c r="X31" s="128"/>
    </row>
    <row r="32" spans="2:27" s="51" customFormat="1" ht="18.75">
      <c r="B32" s="191"/>
      <c r="C32" s="191"/>
      <c r="D32" s="191"/>
      <c r="E32"/>
      <c r="F32"/>
    </row>
    <row r="33" spans="2:20" ht="19.5" thickBot="1">
      <c r="E33" s="191"/>
      <c r="F33" s="191"/>
      <c r="S33" s="51"/>
      <c r="T33" s="51"/>
    </row>
    <row r="34" spans="2:20" ht="168.6" customHeight="1" thickBot="1">
      <c r="B34" s="677" t="s">
        <v>277</v>
      </c>
      <c r="C34" s="678"/>
      <c r="D34" s="678"/>
      <c r="E34" s="678"/>
      <c r="F34" s="678"/>
      <c r="G34" s="678"/>
      <c r="H34" s="678"/>
      <c r="I34" s="678"/>
      <c r="J34" s="678"/>
      <c r="K34" s="678"/>
      <c r="S34" s="51"/>
      <c r="T34" s="51"/>
    </row>
    <row r="35" spans="2:20" ht="23.25">
      <c r="B35" s="674" t="s">
        <v>11</v>
      </c>
      <c r="C35" s="675"/>
      <c r="D35" s="675"/>
      <c r="E35" s="675"/>
      <c r="F35" s="675"/>
      <c r="G35" s="675"/>
      <c r="H35" s="675"/>
      <c r="I35" s="675"/>
      <c r="J35" s="675"/>
      <c r="K35" s="675"/>
      <c r="S35" s="51"/>
      <c r="T35" s="51"/>
    </row>
    <row r="36" spans="2:20" ht="186">
      <c r="B36" s="483" t="s">
        <v>215</v>
      </c>
      <c r="C36" s="483" t="s">
        <v>216</v>
      </c>
      <c r="D36" s="483" t="s">
        <v>217</v>
      </c>
      <c r="E36" s="483" t="s">
        <v>218</v>
      </c>
      <c r="F36" s="483" t="s">
        <v>194</v>
      </c>
      <c r="G36" s="483" t="s">
        <v>219</v>
      </c>
      <c r="H36" s="483" t="s">
        <v>199</v>
      </c>
      <c r="I36" s="483" t="s">
        <v>200</v>
      </c>
      <c r="J36" s="483" t="s">
        <v>201</v>
      </c>
      <c r="K36" s="483" t="s">
        <v>220</v>
      </c>
    </row>
    <row r="37" spans="2:20" ht="23.25">
      <c r="B37" s="485" t="s">
        <v>41</v>
      </c>
      <c r="C37" s="443">
        <f>SUMIFS('1-Frais de personnel'!$AE$10:$AE$109,'1-Frais de personnel'!$Q$10:$Q$109,"Chef de file")</f>
        <v>0</v>
      </c>
      <c r="D37" s="444">
        <f>IF(C37=0,0,C37/($C$39+$C$44+$C$49))</f>
        <v>0</v>
      </c>
      <c r="E37" s="679">
        <f>IF(C39=0,0,IF($B$29='0-Présentation typeaction'!$H$8,MIN(0.1*$N$19,C39*$L$19,$D$18*D39),MIN(C39*$L$19,$D$18*D39)))</f>
        <v>0</v>
      </c>
      <c r="F37" s="626">
        <f>ROUNDDOWN(IF(C39=0,0,IF($J$29="Oui",E37-$H$22*D39,E37*0.85)),2)</f>
        <v>0</v>
      </c>
      <c r="G37" s="626">
        <f>IF(C39="","",IF($J$29="Oui",0.15*E37*D39,E37-F37))</f>
        <v>0</v>
      </c>
      <c r="H37" s="626" t="str">
        <f>IF(C39=0,"0,00",IF($J$29="Oui",G37,$H$22*D39))</f>
        <v>0,00</v>
      </c>
      <c r="I37" s="626">
        <f>IF(G37="",0,G37-H37)</f>
        <v>0</v>
      </c>
      <c r="J37" s="626">
        <f>IF(C39=0,0,$H$22*D39-H37)</f>
        <v>0</v>
      </c>
      <c r="K37" s="626">
        <f>C39-F37-G37-J37</f>
        <v>0</v>
      </c>
      <c r="L37" s="73"/>
      <c r="M37" s="73"/>
      <c r="N37" s="73"/>
      <c r="O37" s="73"/>
      <c r="P37" s="73"/>
      <c r="Q37" s="73"/>
    </row>
    <row r="38" spans="2:20" ht="24" thickBot="1">
      <c r="B38" s="486" t="s">
        <v>44</v>
      </c>
      <c r="C38" s="446">
        <f>IF('2-Taux forfaitaire'!O11="",0,'2-Taux forfaitaire'!O11)</f>
        <v>0</v>
      </c>
      <c r="D38" s="448">
        <f t="shared" ref="D38" si="0">IF(C38=0,0,C38/($C$39+$C$44+$C$49))</f>
        <v>0</v>
      </c>
      <c r="E38" s="680"/>
      <c r="F38" s="627"/>
      <c r="G38" s="627"/>
      <c r="H38" s="627"/>
      <c r="I38" s="627"/>
      <c r="J38" s="627"/>
      <c r="K38" s="627"/>
      <c r="L38" s="73"/>
      <c r="M38" s="73"/>
      <c r="N38" s="73"/>
      <c r="O38" s="73"/>
      <c r="P38" s="73"/>
      <c r="Q38" s="73"/>
    </row>
    <row r="39" spans="2:20" ht="70.5" thickBot="1">
      <c r="B39" s="447" t="s">
        <v>221</v>
      </c>
      <c r="C39" s="449">
        <f>SUM(C37:C38)</f>
        <v>0</v>
      </c>
      <c r="D39" s="450">
        <f>IF(C39=0,0,C39/($C$39+$C$44+$C$49))</f>
        <v>0</v>
      </c>
      <c r="E39" s="631"/>
      <c r="F39" s="628"/>
      <c r="G39" s="628"/>
      <c r="H39" s="628"/>
      <c r="I39" s="628"/>
      <c r="J39" s="628"/>
      <c r="K39" s="628"/>
    </row>
    <row r="40" spans="2:20" ht="23.25">
      <c r="B40" s="676" t="s">
        <v>12</v>
      </c>
      <c r="C40" s="676"/>
      <c r="D40" s="676"/>
      <c r="E40" s="676"/>
      <c r="F40" s="676"/>
      <c r="G40" s="676"/>
      <c r="H40" s="676"/>
      <c r="I40" s="676"/>
      <c r="J40" s="676"/>
      <c r="K40" s="676"/>
    </row>
    <row r="41" spans="2:20" ht="65.099999999999994" customHeight="1">
      <c r="B41" s="484" t="s">
        <v>215</v>
      </c>
      <c r="C41" s="483" t="s">
        <v>216</v>
      </c>
      <c r="D41" s="483" t="s">
        <v>217</v>
      </c>
      <c r="E41" s="483" t="s">
        <v>218</v>
      </c>
      <c r="F41" s="483" t="s">
        <v>194</v>
      </c>
      <c r="G41" s="483" t="s">
        <v>219</v>
      </c>
      <c r="H41" s="483" t="s">
        <v>199</v>
      </c>
      <c r="I41" s="483" t="s">
        <v>200</v>
      </c>
      <c r="J41" s="483" t="s">
        <v>201</v>
      </c>
      <c r="K41" s="483" t="s">
        <v>222</v>
      </c>
    </row>
    <row r="42" spans="2:20" ht="23.25">
      <c r="B42" s="485" t="s">
        <v>41</v>
      </c>
      <c r="C42" s="443">
        <f>SUMIFS('1-Frais de personnel'!$AE$10:$AE$109,'1-Frais de personnel'!$Q$10:$Q$109,"Partenaire 1")</f>
        <v>0</v>
      </c>
      <c r="D42" s="444">
        <f>IF(C42=0,0,C42/($C$39+$C$44+$C$49))</f>
        <v>0</v>
      </c>
      <c r="E42" s="679">
        <f>IF(C44=0,0,IF($B$29='0-Présentation typeaction'!$H$8,MIN(0.1*$N$20,C44*$L$19,$D$18*D44),MIN(C44*$L$19,$D$18*D44)))</f>
        <v>0</v>
      </c>
      <c r="F42" s="626">
        <f>ROUNDDOWN(IF(C44=0,0,IF($J$29="Oui",E42-$H$22*D44,E42*0.85)),2)</f>
        <v>0</v>
      </c>
      <c r="G42" s="626">
        <f>IF(C44="","",IF($J$29="Oui",0.15*E42*D44,E42-F42))</f>
        <v>0</v>
      </c>
      <c r="H42" s="626" t="str">
        <f>IF(C44=0,"0,00",IF($J$29="Oui",G42,$H$22*D44))</f>
        <v>0,00</v>
      </c>
      <c r="I42" s="626">
        <f>IF(G42="",0,G42-H42)</f>
        <v>0</v>
      </c>
      <c r="J42" s="626">
        <f>IF(C44=0,0,$H$22*D44-H42)</f>
        <v>0</v>
      </c>
      <c r="K42" s="626">
        <f>C44-F42-G42-J42</f>
        <v>0</v>
      </c>
    </row>
    <row r="43" spans="2:20" ht="109.5" customHeight="1" thickBot="1">
      <c r="B43" s="486" t="s">
        <v>44</v>
      </c>
      <c r="C43" s="446">
        <f>IF('2-Taux forfaitaire'!O12="",0,'2-Taux forfaitaire'!O12)</f>
        <v>0</v>
      </c>
      <c r="D43" s="448">
        <f t="shared" ref="D43" si="1">IF(C43=0,0,C43/($C$39+$C$44+$C$49))</f>
        <v>0</v>
      </c>
      <c r="E43" s="680"/>
      <c r="F43" s="627"/>
      <c r="G43" s="627"/>
      <c r="H43" s="627"/>
      <c r="I43" s="627"/>
      <c r="J43" s="627"/>
      <c r="K43" s="627"/>
    </row>
    <row r="44" spans="2:20" ht="70.5" thickBot="1">
      <c r="B44" s="447" t="s">
        <v>223</v>
      </c>
      <c r="C44" s="449">
        <f>SUM(C42:C43)</f>
        <v>0</v>
      </c>
      <c r="D44" s="450">
        <f>IF(C44=0,0,C44/($C$39+$C$44+$C$49))</f>
        <v>0</v>
      </c>
      <c r="E44" s="631"/>
      <c r="F44" s="628"/>
      <c r="G44" s="628"/>
      <c r="H44" s="628"/>
      <c r="I44" s="628"/>
      <c r="J44" s="628"/>
      <c r="K44" s="628"/>
    </row>
    <row r="45" spans="2:20" ht="23.25">
      <c r="B45" s="676" t="s">
        <v>13</v>
      </c>
      <c r="C45" s="676"/>
      <c r="D45" s="676"/>
      <c r="E45" s="676"/>
      <c r="F45" s="676"/>
      <c r="G45" s="676"/>
      <c r="H45" s="676"/>
      <c r="I45" s="676"/>
      <c r="J45" s="676"/>
      <c r="K45" s="676"/>
    </row>
    <row r="46" spans="2:20" ht="186">
      <c r="B46" s="487" t="s">
        <v>215</v>
      </c>
      <c r="C46" s="483" t="s">
        <v>216</v>
      </c>
      <c r="D46" s="483" t="s">
        <v>217</v>
      </c>
      <c r="E46" s="483" t="s">
        <v>218</v>
      </c>
      <c r="F46" s="483" t="s">
        <v>194</v>
      </c>
      <c r="G46" s="483" t="s">
        <v>219</v>
      </c>
      <c r="H46" s="483" t="s">
        <v>199</v>
      </c>
      <c r="I46" s="483" t="s">
        <v>200</v>
      </c>
      <c r="J46" s="483" t="s">
        <v>201</v>
      </c>
      <c r="K46" s="483" t="s">
        <v>224</v>
      </c>
    </row>
    <row r="47" spans="2:20" ht="23.25">
      <c r="B47" s="485" t="s">
        <v>41</v>
      </c>
      <c r="C47" s="443">
        <f>SUMIFS('1-Frais de personnel'!$AE$10:$AE$109,'1-Frais de personnel'!$Q$10:$Q$109,"Partenaire 2")</f>
        <v>0</v>
      </c>
      <c r="D47" s="444">
        <f t="shared" ref="D47:D49" si="2">IF(C47=0,0,C47/($C$39+$C$44+$C$49))</f>
        <v>0</v>
      </c>
      <c r="E47" s="679">
        <f>IF(C49=0,0,IF($B$29='0-Présentation typeaction'!$H$8,MIN(0.1*$N$21,C49*$L$19,$D$18*D49),MIN(C49*$L$19,$D$18*D49)))</f>
        <v>0</v>
      </c>
      <c r="F47" s="626">
        <f>ROUNDDOWN(IF(C49=0,0,IF($J$29="Oui",E47-$H$22*D49,E47*0.85)),2)</f>
        <v>0</v>
      </c>
      <c r="G47" s="626">
        <f>IF(C49="","",IF($J$29="Oui",0.15*E47*D49,E47-F47))</f>
        <v>0</v>
      </c>
      <c r="H47" s="626" t="str">
        <f>IF(C49=0,"0,00",IF($J$29="Oui",G47,$H$22*D49))</f>
        <v>0,00</v>
      </c>
      <c r="I47" s="626">
        <f>IF(G47="",0,G47-H47)</f>
        <v>0</v>
      </c>
      <c r="J47" s="626">
        <f>IF(C49=0,0,$H$22*D49-H47)</f>
        <v>0</v>
      </c>
      <c r="K47" s="626">
        <f>C49-F47-G47-J47</f>
        <v>0</v>
      </c>
    </row>
    <row r="48" spans="2:20" ht="24" thickBot="1">
      <c r="B48" s="486" t="s">
        <v>44</v>
      </c>
      <c r="C48" s="446">
        <f>IF('2-Taux forfaitaire'!O13="",0,'2-Taux forfaitaire'!O13)</f>
        <v>0</v>
      </c>
      <c r="D48" s="448">
        <f t="shared" si="2"/>
        <v>0</v>
      </c>
      <c r="E48" s="680"/>
      <c r="F48" s="627"/>
      <c r="G48" s="627"/>
      <c r="H48" s="627"/>
      <c r="I48" s="627"/>
      <c r="J48" s="627"/>
      <c r="K48" s="627"/>
    </row>
    <row r="49" spans="2:11" ht="80.45" customHeight="1" thickBot="1">
      <c r="B49" s="447" t="s">
        <v>225</v>
      </c>
      <c r="C49" s="449">
        <f>SUM(C47:C48)</f>
        <v>0</v>
      </c>
      <c r="D49" s="450">
        <f t="shared" si="2"/>
        <v>0</v>
      </c>
      <c r="E49" s="631"/>
      <c r="F49" s="628"/>
      <c r="G49" s="628"/>
      <c r="H49" s="628"/>
      <c r="I49" s="628"/>
      <c r="J49" s="628"/>
      <c r="K49" s="628"/>
    </row>
    <row r="50" spans="2:11" ht="24" thickBot="1">
      <c r="B50" s="451" t="s">
        <v>226</v>
      </c>
      <c r="C50" s="452">
        <f>C39+C44+C49</f>
        <v>0</v>
      </c>
      <c r="D50" s="450">
        <f>D39+D44+D49</f>
        <v>0</v>
      </c>
      <c r="E50" s="453">
        <f t="shared" ref="E50:K50" si="3">E37+E42+E47</f>
        <v>0</v>
      </c>
      <c r="F50" s="453">
        <f t="shared" si="3"/>
        <v>0</v>
      </c>
      <c r="G50" s="453">
        <f t="shared" si="3"/>
        <v>0</v>
      </c>
      <c r="H50" s="453">
        <f t="shared" si="3"/>
        <v>0</v>
      </c>
      <c r="I50" s="453">
        <f t="shared" si="3"/>
        <v>0</v>
      </c>
      <c r="J50" s="453">
        <f t="shared" si="3"/>
        <v>0</v>
      </c>
      <c r="K50" s="453">
        <f t="shared" si="3"/>
        <v>0</v>
      </c>
    </row>
    <row r="51" spans="2:11" ht="124.5" customHeight="1">
      <c r="C51"/>
    </row>
    <row r="52" spans="2:11">
      <c r="C52"/>
    </row>
    <row r="53" spans="2:11">
      <c r="C53"/>
    </row>
    <row r="54" spans="2:11">
      <c r="C54"/>
    </row>
    <row r="55" spans="2:11">
      <c r="C55"/>
    </row>
    <row r="56" spans="2:11">
      <c r="C56"/>
    </row>
    <row r="57" spans="2:11">
      <c r="C57"/>
    </row>
    <row r="58" spans="2:11">
      <c r="C58"/>
    </row>
    <row r="59" spans="2:11">
      <c r="C59"/>
    </row>
    <row r="60" spans="2:11">
      <c r="C60"/>
    </row>
    <row r="61" spans="2:11">
      <c r="C61"/>
    </row>
    <row r="62" spans="2:11">
      <c r="C62"/>
    </row>
    <row r="63" spans="2:11">
      <c r="C63"/>
    </row>
    <row r="64" spans="2:11">
      <c r="C64"/>
    </row>
    <row r="65" spans="2:9">
      <c r="C65"/>
    </row>
    <row r="66" spans="2:9">
      <c r="C66"/>
    </row>
    <row r="67" spans="2:9">
      <c r="C67"/>
    </row>
    <row r="68" spans="2:9">
      <c r="C68"/>
    </row>
    <row r="69" spans="2:9">
      <c r="C69"/>
    </row>
    <row r="70" spans="2:9">
      <c r="C70"/>
    </row>
    <row r="71" spans="2:9">
      <c r="C71"/>
    </row>
    <row r="72" spans="2:9">
      <c r="C72"/>
    </row>
    <row r="73" spans="2:9" ht="21">
      <c r="B73" s="366"/>
      <c r="C73" s="367"/>
      <c r="D73" s="366"/>
      <c r="E73" s="366"/>
      <c r="F73" s="366"/>
      <c r="G73" s="366"/>
      <c r="H73" s="366"/>
      <c r="I73" s="366"/>
    </row>
    <row r="74" spans="2:9" ht="21">
      <c r="B74" s="366"/>
      <c r="C74" s="367"/>
      <c r="D74" s="366"/>
      <c r="E74" s="366"/>
      <c r="F74" s="366"/>
      <c r="G74" s="366"/>
      <c r="H74" s="366"/>
      <c r="I74" s="366"/>
    </row>
    <row r="75" spans="2:9" ht="21">
      <c r="B75" s="366"/>
      <c r="C75" s="367"/>
      <c r="D75" s="366"/>
      <c r="E75" s="366"/>
      <c r="F75" s="366"/>
      <c r="G75" s="366"/>
      <c r="H75" s="366"/>
      <c r="I75" s="366"/>
    </row>
  </sheetData>
  <sheetProtection formatCells="0" formatColumns="0" formatRows="0" insertColumns="0" insertRows="0" insertHyperlinks="0" deleteColumns="0" deleteRows="0" sort="0" autoFilter="0" pivotTables="0"/>
  <mergeCells count="54">
    <mergeCell ref="B13:T13"/>
    <mergeCell ref="N27:N28"/>
    <mergeCell ref="Q27:Q28"/>
    <mergeCell ref="D11:F11"/>
    <mergeCell ref="V17:W17"/>
    <mergeCell ref="B27:B28"/>
    <mergeCell ref="C27:C28"/>
    <mergeCell ref="D27:D28"/>
    <mergeCell ref="M18:N18"/>
    <mergeCell ref="E27:E28"/>
    <mergeCell ref="H17:J17"/>
    <mergeCell ref="B26:R26"/>
    <mergeCell ref="F42:F44"/>
    <mergeCell ref="G42:G44"/>
    <mergeCell ref="H42:H44"/>
    <mergeCell ref="I42:I44"/>
    <mergeCell ref="B2:T3"/>
    <mergeCell ref="B4:T4"/>
    <mergeCell ref="D10:F10"/>
    <mergeCell ref="F5:J5"/>
    <mergeCell ref="C16:F16"/>
    <mergeCell ref="Q17:R17"/>
    <mergeCell ref="Q16:S16"/>
    <mergeCell ref="C17:D17"/>
    <mergeCell ref="E17:F17"/>
    <mergeCell ref="B6:T6"/>
    <mergeCell ref="D8:I8"/>
    <mergeCell ref="D9:F9"/>
    <mergeCell ref="J47:J49"/>
    <mergeCell ref="K47:K49"/>
    <mergeCell ref="J42:J44"/>
    <mergeCell ref="K42:K44"/>
    <mergeCell ref="K19:K21"/>
    <mergeCell ref="E47:E49"/>
    <mergeCell ref="F47:F49"/>
    <mergeCell ref="G47:G49"/>
    <mergeCell ref="H47:H49"/>
    <mergeCell ref="I47:I49"/>
    <mergeCell ref="L8:Q8"/>
    <mergeCell ref="B35:K35"/>
    <mergeCell ref="B40:K40"/>
    <mergeCell ref="B45:K45"/>
    <mergeCell ref="B34:K34"/>
    <mergeCell ref="E37:E39"/>
    <mergeCell ref="F37:F39"/>
    <mergeCell ref="G37:G39"/>
    <mergeCell ref="H37:H39"/>
    <mergeCell ref="I37:I39"/>
    <mergeCell ref="J37:J39"/>
    <mergeCell ref="K37:K39"/>
    <mergeCell ref="L19:L21"/>
    <mergeCell ref="M17:N17"/>
    <mergeCell ref="H16:N16"/>
    <mergeCell ref="E42:E44"/>
  </mergeCells>
  <conditionalFormatting sqref="B29">
    <cfRule type="expression" dxfId="12" priority="1">
      <formula>B29="Type d'action à renseigner dans l'onglet 0"</formula>
    </cfRule>
  </conditionalFormatting>
  <conditionalFormatting sqref="D18">
    <cfRule type="containsText" dxfId="11" priority="43" operator="containsText" text="respecté">
      <formula>NOT(ISERROR(SEARCH("respecté",D18)))</formula>
    </cfRule>
    <cfRule type="containsText" dxfId="10" priority="44" stopIfTrue="1" operator="containsText" text="dépassé">
      <formula>NOT(ISERROR(SEARCH("dépassé",D18)))</formula>
    </cfRule>
  </conditionalFormatting>
  <conditionalFormatting sqref="D19">
    <cfRule type="containsText" dxfId="9" priority="11" operator="containsText" text="Plafond respecté">
      <formula>NOT(ISERROR(SEARCH("Plafond respecté",D19)))</formula>
    </cfRule>
    <cfRule type="containsText" dxfId="8" priority="12" operator="containsText" text="Plafond dépassé">
      <formula>NOT(ISERROR(SEARCH("Plafond dépassé",D19)))</formula>
    </cfRule>
  </conditionalFormatting>
  <conditionalFormatting sqref="F18">
    <cfRule type="containsText" dxfId="7" priority="45" operator="containsText" text="respecté">
      <formula>NOT(ISERROR(SEARCH("respecté",F18)))</formula>
    </cfRule>
    <cfRule type="containsText" dxfId="6" priority="46" stopIfTrue="1" operator="containsText" text="dépassé">
      <formula>NOT(ISERROR(SEARCH("dépassé",F18)))</formula>
    </cfRule>
  </conditionalFormatting>
  <conditionalFormatting sqref="F19">
    <cfRule type="containsText" dxfId="5" priority="10" operator="containsText" text="Plafond respecté">
      <formula>NOT(ISERROR(SEARCH("Plafond respecté",F19)))</formula>
    </cfRule>
    <cfRule type="containsText" dxfId="4" priority="49" operator="containsText" text="Plafond dépassé">
      <formula>NOT(ISERROR(SEARCH("Plafond dépassé",F19)))</formula>
    </cfRule>
  </conditionalFormatting>
  <conditionalFormatting sqref="S18">
    <cfRule type="expression" dxfId="3" priority="3">
      <formula>S18="Type d'action à renseigner dans l'onglet 0"</formula>
    </cfRule>
  </conditionalFormatting>
  <dataValidations count="2">
    <dataValidation type="list" allowBlank="1" showInputMessage="1" showErrorMessage="1" sqref="D25" xr:uid="{696D0761-3C07-4B19-B0AF-D8C22FF6A74D}">
      <formula1>"Oui,Non"</formula1>
    </dataValidation>
    <dataValidation allowBlank="1" showErrorMessage="1" promptTitle="Sélectionnez un type d'action" sqref="S18 B29" xr:uid="{6E5A0007-8FC2-419C-916A-C107F9F0EE7E}"/>
  </dataValidations>
  <pageMargins left="0.7" right="0.7" top="0.75" bottom="0.75" header="0.3" footer="0.3"/>
  <pageSetup paperSize="9" scale="10" orientation="portrait"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353" id="{E2E7DD2D-CD7A-43EB-934A-0963A2B398D5}">
            <xm:f>N19&lt;&gt;'Syn pf Bénéficiaire'!O7</xm:f>
            <x14:dxf>
              <font>
                <b/>
                <i val="0"/>
                <color rgb="FFFF0000"/>
              </font>
              <fill>
                <patternFill>
                  <bgColor rgb="FFFFFF00"/>
                </patternFill>
              </fill>
            </x14:dxf>
          </x14:cfRule>
          <xm:sqref>N19</xm:sqref>
        </x14:conditionalFormatting>
        <x14:conditionalFormatting xmlns:xm="http://schemas.microsoft.com/office/excel/2006/main">
          <x14:cfRule type="expression" priority="350" id="{E2E7DD2D-CD7A-43EB-934A-0963A2B398D5}">
            <xm:f>N21&lt;&gt;'Syn pf Bénéficiaire'!O9</xm:f>
            <x14:dxf>
              <font>
                <b/>
                <i val="0"/>
                <color rgb="FFFF0000"/>
              </font>
              <fill>
                <patternFill>
                  <bgColor rgb="FFFFFF00"/>
                </patternFill>
              </fill>
            </x14:dxf>
          </x14:cfRule>
          <xm:sqref>N20:N21</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ED43CC-AD5D-284A-BB57-48E0AA7F0DCF}">
  <sheetPr>
    <tabColor theme="9" tint="-0.249977111117893"/>
    <pageSetUpPr autoPageBreaks="0"/>
  </sheetPr>
  <dimension ref="E1:AA79"/>
  <sheetViews>
    <sheetView showGridLines="0" zoomScale="55" zoomScaleNormal="55" workbookViewId="0">
      <selection activeCell="K29" sqref="K29"/>
    </sheetView>
  </sheetViews>
  <sheetFormatPr baseColWidth="10" defaultColWidth="11.42578125" defaultRowHeight="15"/>
  <cols>
    <col min="5" max="6" width="37" customWidth="1"/>
    <col min="7" max="7" width="34.140625" customWidth="1"/>
    <col min="8" max="8" width="38" customWidth="1"/>
    <col min="9" max="9" width="41.140625" style="38" customWidth="1"/>
    <col min="10" max="10" width="66.42578125" customWidth="1"/>
    <col min="11" max="11" width="34.42578125" customWidth="1"/>
    <col min="12" max="12" width="26.42578125" customWidth="1"/>
    <col min="14" max="19" width="27.140625" customWidth="1"/>
  </cols>
  <sheetData>
    <row r="1" spans="5:12" ht="21">
      <c r="E1" s="31" t="s">
        <v>278</v>
      </c>
      <c r="F1" s="31"/>
      <c r="G1" s="31"/>
      <c r="H1" s="32"/>
      <c r="I1" s="36"/>
      <c r="J1" s="32"/>
      <c r="K1" s="32"/>
      <c r="L1" s="32"/>
    </row>
    <row r="2" spans="5:12" ht="48" customHeight="1">
      <c r="E2" s="768" t="s">
        <v>279</v>
      </c>
      <c r="F2" s="768"/>
      <c r="G2" s="768"/>
      <c r="H2" s="768"/>
      <c r="I2" s="768"/>
      <c r="J2" s="768"/>
      <c r="K2" s="768"/>
      <c r="L2" s="768"/>
    </row>
    <row r="3" spans="5:12" ht="21">
      <c r="E3" s="33" t="s">
        <v>280</v>
      </c>
      <c r="F3" s="33"/>
      <c r="G3" s="33"/>
      <c r="H3" s="34"/>
      <c r="I3" s="37"/>
      <c r="J3" s="34"/>
      <c r="K3" s="34"/>
      <c r="L3" s="34"/>
    </row>
    <row r="4" spans="5:12" ht="18.75">
      <c r="E4" s="768" t="s">
        <v>281</v>
      </c>
      <c r="F4" s="768"/>
      <c r="G4" s="768"/>
      <c r="H4" s="768"/>
      <c r="I4" s="768"/>
      <c r="J4" s="768"/>
      <c r="K4" s="768"/>
      <c r="L4" s="768"/>
    </row>
    <row r="5" spans="5:12" ht="6.95" customHeight="1">
      <c r="E5" s="120"/>
      <c r="F5" s="120"/>
      <c r="G5" s="120"/>
      <c r="H5" s="120"/>
      <c r="I5" s="121"/>
      <c r="J5" s="120"/>
      <c r="K5" s="120"/>
      <c r="L5" s="120"/>
    </row>
    <row r="6" spans="5:12" ht="74.45" customHeight="1">
      <c r="E6" s="769" t="s">
        <v>282</v>
      </c>
      <c r="F6" s="769"/>
      <c r="G6" s="769"/>
      <c r="H6" s="769"/>
      <c r="I6" s="769"/>
      <c r="J6" s="769"/>
      <c r="K6" s="769"/>
      <c r="L6" s="769"/>
    </row>
    <row r="7" spans="5:12" ht="34.5" thickBot="1">
      <c r="E7" s="421"/>
      <c r="F7" s="421"/>
      <c r="G7" s="421"/>
      <c r="H7" s="421"/>
      <c r="I7" s="422"/>
      <c r="J7" s="421"/>
      <c r="K7" s="421"/>
      <c r="L7" s="421"/>
    </row>
    <row r="8" spans="5:12" ht="21.75" thickBot="1">
      <c r="E8" s="770" t="s">
        <v>283</v>
      </c>
      <c r="F8" s="771"/>
      <c r="G8" s="771"/>
      <c r="H8" s="771"/>
      <c r="I8" s="771"/>
      <c r="J8" s="771"/>
      <c r="K8" s="771"/>
      <c r="L8" s="772"/>
    </row>
    <row r="9" spans="5:12" ht="26.25">
      <c r="E9" s="773" t="str">
        <f>Accueil!G15</f>
        <v>SAISIR ICI</v>
      </c>
      <c r="F9" s="774"/>
      <c r="G9" s="774"/>
      <c r="H9" s="774"/>
      <c r="I9" s="774"/>
      <c r="J9" s="774"/>
      <c r="K9" s="774"/>
      <c r="L9" s="775"/>
    </row>
    <row r="10" spans="5:12" ht="26.25">
      <c r="E10" s="776" t="str">
        <f>Accueil!G16</f>
        <v>SAISIR ICI</v>
      </c>
      <c r="F10" s="777"/>
      <c r="G10" s="777"/>
      <c r="H10" s="777"/>
      <c r="I10" s="777"/>
      <c r="J10" s="777"/>
      <c r="K10" s="777"/>
      <c r="L10" s="778"/>
    </row>
    <row r="11" spans="5:12" ht="21">
      <c r="E11" s="788" t="s">
        <v>284</v>
      </c>
      <c r="F11" s="789"/>
      <c r="G11" s="789"/>
      <c r="H11" s="789"/>
      <c r="I11" s="789"/>
      <c r="J11" s="789"/>
      <c r="K11" s="789"/>
      <c r="L11" s="790"/>
    </row>
    <row r="12" spans="5:12" ht="42" customHeight="1" thickBot="1">
      <c r="E12" s="792" t="str">
        <f>Accueil!C18</f>
        <v>Raison sociale / nom du chef de file et des partenaires</v>
      </c>
      <c r="F12" s="791"/>
      <c r="G12" s="791"/>
      <c r="H12" s="791"/>
      <c r="I12" s="791"/>
      <c r="J12" s="791"/>
      <c r="K12" s="791"/>
      <c r="L12" s="793"/>
    </row>
    <row r="13" spans="5:12" ht="21">
      <c r="E13" s="794" t="str">
        <f>Accueil!C19</f>
        <v>Chef de file</v>
      </c>
      <c r="F13" s="795"/>
      <c r="G13" s="795"/>
      <c r="H13" s="794" t="str">
        <f>Accueil!G19</f>
        <v>Partenaire 1</v>
      </c>
      <c r="I13" s="795"/>
      <c r="J13" s="794" t="str">
        <f>Accueil!M19</f>
        <v>Partenaire 2</v>
      </c>
      <c r="K13" s="795"/>
      <c r="L13" s="796"/>
    </row>
    <row r="14" spans="5:12" ht="21.75" thickBot="1">
      <c r="E14" s="424" t="str">
        <f>Accueil!C20</f>
        <v>Raison sociale / nom</v>
      </c>
      <c r="F14" s="731" t="str">
        <f>IF(Accueil!D20="","",Accueil!D20)</f>
        <v/>
      </c>
      <c r="G14" s="732"/>
      <c r="H14" s="425" t="str">
        <f>IF(Accueil!G20="","",Accueil!G20)</f>
        <v>Raison sociale / nom</v>
      </c>
      <c r="I14" s="420" t="str">
        <f>IF(Accueil!H20="","",Accueil!H20)</f>
        <v/>
      </c>
      <c r="J14" s="425" t="str">
        <f>Accueil!M20</f>
        <v>Raison sociale / nom</v>
      </c>
      <c r="K14" s="731" t="str">
        <f>IF(Accueil!N20="","",Accueil!N20)</f>
        <v/>
      </c>
      <c r="L14" s="732"/>
    </row>
    <row r="15" spans="5:12" ht="21">
      <c r="E15" s="423"/>
      <c r="F15" s="426"/>
      <c r="G15" s="423"/>
      <c r="H15" s="426"/>
      <c r="I15" s="423"/>
      <c r="J15" s="426"/>
      <c r="K15" s="423"/>
      <c r="L15" s="426"/>
    </row>
    <row r="16" spans="5:12" ht="21">
      <c r="E16" s="791"/>
      <c r="F16" s="791"/>
      <c r="G16" s="791"/>
      <c r="H16" s="791"/>
      <c r="I16" s="791"/>
      <c r="J16" s="791"/>
      <c r="K16" s="427"/>
      <c r="L16" s="427"/>
    </row>
    <row r="17" spans="5:27" ht="21">
      <c r="E17" s="423"/>
      <c r="F17" s="426"/>
      <c r="G17" s="423"/>
      <c r="H17" s="426"/>
      <c r="I17" s="423"/>
      <c r="J17" s="426"/>
      <c r="K17" s="427"/>
      <c r="L17" s="427"/>
    </row>
    <row r="18" spans="5:27" ht="24" thickBot="1">
      <c r="E18" s="786" t="s">
        <v>285</v>
      </c>
      <c r="F18" s="786"/>
      <c r="G18" s="786"/>
      <c r="H18" s="786"/>
      <c r="I18" s="786"/>
      <c r="J18" s="786"/>
      <c r="K18" s="786"/>
      <c r="L18" s="786"/>
      <c r="M18" s="76"/>
      <c r="N18" s="76"/>
      <c r="O18" s="76"/>
      <c r="P18" s="76"/>
      <c r="Q18" s="76"/>
      <c r="R18" s="76"/>
      <c r="S18" s="76"/>
      <c r="T18" s="76"/>
      <c r="U18" s="76"/>
      <c r="V18" s="76"/>
      <c r="W18" s="76"/>
      <c r="X18" s="76"/>
      <c r="Y18" s="76"/>
      <c r="Z18" s="76"/>
      <c r="AA18" s="51"/>
    </row>
    <row r="19" spans="5:27" ht="24" thickBot="1">
      <c r="E19" s="539" t="s">
        <v>16</v>
      </c>
      <c r="F19" s="540"/>
      <c r="G19" s="540"/>
      <c r="H19" s="269"/>
      <c r="I19" s="787" t="str">
        <f>Accueil!G23</f>
        <v>SAISIR ICI</v>
      </c>
      <c r="J19" s="787"/>
      <c r="K19" s="787"/>
      <c r="L19" s="787"/>
      <c r="M19" s="308"/>
      <c r="N19" s="308"/>
      <c r="O19" s="308"/>
      <c r="P19" s="308"/>
      <c r="Q19" s="308"/>
      <c r="R19" s="308"/>
      <c r="S19" s="308"/>
      <c r="T19" s="308"/>
      <c r="U19" s="308"/>
      <c r="V19" s="308"/>
      <c r="W19" s="308"/>
      <c r="X19" s="308"/>
      <c r="Y19" s="308"/>
      <c r="Z19" s="308"/>
      <c r="AA19" s="51"/>
    </row>
    <row r="20" spans="5:27" ht="21">
      <c r="E20" s="428"/>
      <c r="F20" s="429"/>
      <c r="G20" s="429"/>
      <c r="H20" s="429"/>
      <c r="I20" s="429"/>
      <c r="J20" s="429"/>
      <c r="K20" s="429"/>
      <c r="L20" s="429"/>
      <c r="M20" s="51"/>
      <c r="N20" s="51"/>
      <c r="O20" s="51"/>
      <c r="P20" s="51"/>
      <c r="Q20" s="51"/>
      <c r="R20" s="51"/>
      <c r="S20" s="51"/>
      <c r="T20" s="51"/>
      <c r="U20" s="51"/>
      <c r="V20" s="51"/>
      <c r="W20" s="51"/>
      <c r="X20" s="51"/>
      <c r="Y20" s="51"/>
      <c r="Z20" s="51"/>
      <c r="AA20" s="51"/>
    </row>
    <row r="21" spans="5:27" ht="21">
      <c r="E21" s="779" t="str">
        <f>Accueil!B9</f>
        <v>Intervention 77.02 : Encourager les organisations, groupements de producteurs ou organisations interprofessionnelles</v>
      </c>
      <c r="F21" s="780"/>
      <c r="G21" s="780"/>
      <c r="H21" s="780"/>
      <c r="I21" s="780"/>
      <c r="J21" s="780"/>
      <c r="K21" s="780"/>
      <c r="L21" s="781"/>
    </row>
    <row r="22" spans="5:27" ht="29.25" thickBot="1">
      <c r="E22" s="782" t="s">
        <v>286</v>
      </c>
      <c r="F22" s="783"/>
      <c r="G22" s="783"/>
      <c r="H22" s="783"/>
      <c r="I22" s="783"/>
      <c r="J22" s="783"/>
      <c r="K22" s="783"/>
      <c r="L22" s="784"/>
    </row>
    <row r="23" spans="5:27" ht="15.75">
      <c r="E23" s="785" t="s">
        <v>2</v>
      </c>
      <c r="F23" s="785"/>
      <c r="G23" s="785"/>
      <c r="H23" s="785"/>
      <c r="I23" s="785"/>
      <c r="J23" s="785"/>
      <c r="K23" s="785"/>
      <c r="L23" s="785"/>
    </row>
    <row r="24" spans="5:27">
      <c r="I24" s="430"/>
    </row>
    <row r="25" spans="5:27" ht="15.75" thickBot="1">
      <c r="I25" s="430"/>
    </row>
    <row r="26" spans="5:27" ht="30" customHeight="1" thickBot="1">
      <c r="E26" s="739" t="s">
        <v>287</v>
      </c>
      <c r="F26" s="740"/>
      <c r="G26" s="741"/>
      <c r="H26" s="304"/>
      <c r="J26" s="735" t="s">
        <v>288</v>
      </c>
      <c r="K26" s="736"/>
      <c r="L26" s="139"/>
    </row>
    <row r="27" spans="5:27" ht="48" customHeight="1" thickBot="1">
      <c r="E27" s="737" t="s">
        <v>265</v>
      </c>
      <c r="F27" s="738"/>
      <c r="G27" s="309" t="s">
        <v>289</v>
      </c>
      <c r="H27" s="51"/>
      <c r="J27" s="140" t="s">
        <v>290</v>
      </c>
      <c r="K27" s="482" t="str">
        <f>'Syn pf Instructeur'!D11</f>
        <v/>
      </c>
      <c r="L27" s="138"/>
    </row>
    <row r="28" spans="5:27" ht="23.25" customHeight="1" thickBot="1">
      <c r="E28" s="733" t="s">
        <v>291</v>
      </c>
      <c r="F28" s="734"/>
      <c r="G28" s="310"/>
      <c r="H28" s="51"/>
      <c r="J28" s="140" t="s">
        <v>292</v>
      </c>
      <c r="K28" s="160" t="str">
        <f>'Syn pf Instructeur'!L11</f>
        <v/>
      </c>
      <c r="L28" s="305"/>
      <c r="O28" s="51"/>
      <c r="P28" s="51"/>
    </row>
    <row r="29" spans="5:27" ht="21" customHeight="1">
      <c r="E29" s="132" t="s">
        <v>41</v>
      </c>
      <c r="F29" s="135">
        <f>'1-Frais de personnel'!AE110</f>
        <v>0</v>
      </c>
      <c r="G29" s="311" t="str">
        <f>'Syn pf Instructeur'!Q19</f>
        <v/>
      </c>
      <c r="H29" s="51"/>
      <c r="J29" s="140" t="s">
        <v>293</v>
      </c>
      <c r="K29" s="161" t="str">
        <f>'Syn pf Instructeur'!M11</f>
        <v/>
      </c>
      <c r="L29" s="306"/>
      <c r="O29" s="51"/>
      <c r="P29" s="51"/>
    </row>
    <row r="30" spans="5:27" ht="21" customHeight="1">
      <c r="E30" s="132" t="s">
        <v>44</v>
      </c>
      <c r="F30" s="136">
        <f>'2-Taux forfaitaire'!O14</f>
        <v>0</v>
      </c>
      <c r="G30" s="312" t="str">
        <f>'Syn pf Instructeur'!R19</f>
        <v/>
      </c>
      <c r="H30" s="51"/>
      <c r="J30" s="141" t="s">
        <v>294</v>
      </c>
      <c r="K30" s="162" t="str">
        <f>'Syn pf Instructeur'!N11</f>
        <v/>
      </c>
      <c r="L30" s="306"/>
      <c r="O30" s="51"/>
      <c r="P30" s="51"/>
    </row>
    <row r="31" spans="5:27" ht="21" customHeight="1">
      <c r="E31" s="313" t="s">
        <v>295</v>
      </c>
      <c r="F31" s="314">
        <f>SUM(F29:F30)</f>
        <v>0</v>
      </c>
      <c r="G31" s="315">
        <f>F31</f>
        <v>0</v>
      </c>
      <c r="H31" s="51"/>
      <c r="J31" s="141" t="s">
        <v>296</v>
      </c>
      <c r="K31" s="162" t="str">
        <f>'Syn pf Instructeur'!M30</f>
        <v/>
      </c>
      <c r="L31" s="306"/>
      <c r="O31" s="51"/>
      <c r="P31" s="51"/>
    </row>
    <row r="32" spans="5:27" ht="21" customHeight="1">
      <c r="H32" s="51"/>
      <c r="J32" s="481" t="s">
        <v>297</v>
      </c>
      <c r="K32" s="162" t="str">
        <f>'Syn pf Instructeur'!H19</f>
        <v/>
      </c>
      <c r="L32" s="306"/>
      <c r="O32" s="51"/>
      <c r="P32" s="51"/>
    </row>
    <row r="33" spans="5:16" ht="21" customHeight="1">
      <c r="H33" s="51"/>
      <c r="J33" s="481" t="s">
        <v>298</v>
      </c>
      <c r="K33" s="162" t="str">
        <f>'Syn pf Instructeur'!H20</f>
        <v/>
      </c>
      <c r="L33" s="306"/>
      <c r="O33" s="51"/>
      <c r="P33" s="51"/>
    </row>
    <row r="34" spans="5:16" ht="21" customHeight="1">
      <c r="J34" s="481" t="s">
        <v>299</v>
      </c>
      <c r="K34" s="162" t="str">
        <f>'Syn pf Instructeur'!H21</f>
        <v/>
      </c>
      <c r="L34" s="306"/>
      <c r="O34" s="51"/>
      <c r="P34" s="51"/>
    </row>
    <row r="35" spans="5:16" ht="21" customHeight="1">
      <c r="J35" s="141" t="s">
        <v>300</v>
      </c>
      <c r="K35" s="162" t="str">
        <f>'Syn pf Instructeur'!N30</f>
        <v/>
      </c>
      <c r="L35" s="306"/>
      <c r="O35" s="307"/>
      <c r="P35" s="51"/>
    </row>
    <row r="36" spans="5:16" ht="21" customHeight="1" thickBot="1">
      <c r="J36" s="140" t="s">
        <v>301</v>
      </c>
      <c r="K36" s="161" t="str">
        <f>'Syn pf Instructeur'!Q11</f>
        <v/>
      </c>
      <c r="L36" s="306"/>
      <c r="M36" s="303"/>
      <c r="N36" s="272"/>
      <c r="O36" s="307"/>
      <c r="P36" s="51"/>
    </row>
    <row r="37" spans="5:16" ht="21.75" thickBot="1">
      <c r="J37" s="142" t="s">
        <v>295</v>
      </c>
      <c r="K37" s="163" t="str">
        <f>IF(K29="","",K29+K36)</f>
        <v/>
      </c>
      <c r="L37" s="306"/>
      <c r="M37" s="303"/>
      <c r="N37" s="272"/>
      <c r="O37" s="307"/>
      <c r="P37" s="51"/>
    </row>
    <row r="38" spans="5:16" ht="42" customHeight="1">
      <c r="L38" s="306"/>
      <c r="M38" s="303"/>
      <c r="N38" s="272"/>
      <c r="O38" s="307"/>
      <c r="P38" s="51"/>
    </row>
    <row r="39" spans="5:16" ht="21">
      <c r="L39" s="306"/>
      <c r="M39" s="303"/>
      <c r="N39" s="272"/>
      <c r="O39" s="307"/>
      <c r="P39" s="51"/>
    </row>
    <row r="40" spans="5:16" ht="21">
      <c r="E40" s="133"/>
      <c r="F40" s="133"/>
      <c r="G40" s="134"/>
      <c r="H40" s="303"/>
      <c r="L40" s="306"/>
      <c r="M40" s="51"/>
      <c r="N40" s="51"/>
      <c r="O40" s="51"/>
      <c r="P40" s="51"/>
    </row>
    <row r="41" spans="5:16" ht="21">
      <c r="E41" s="133"/>
      <c r="F41" s="133"/>
      <c r="G41" s="134"/>
      <c r="H41" s="303"/>
      <c r="L41" s="51"/>
      <c r="M41" s="51"/>
      <c r="N41" s="51"/>
      <c r="O41" s="51"/>
      <c r="P41" s="51"/>
    </row>
    <row r="42" spans="5:16" ht="15.75" thickBot="1">
      <c r="H42" s="51"/>
      <c r="L42" s="51"/>
      <c r="M42" s="51"/>
      <c r="N42" s="51"/>
      <c r="O42" s="51"/>
      <c r="P42" s="51"/>
    </row>
    <row r="43" spans="5:16" ht="24" thickBot="1">
      <c r="E43" s="747" t="s">
        <v>302</v>
      </c>
      <c r="F43" s="748"/>
      <c r="G43" s="749"/>
      <c r="H43" s="237"/>
      <c r="L43" s="51"/>
      <c r="M43" s="51"/>
      <c r="N43" s="51"/>
      <c r="O43" s="51"/>
      <c r="P43" s="51"/>
    </row>
    <row r="44" spans="5:16" ht="45.95" customHeight="1" thickBot="1">
      <c r="E44" s="404" t="str">
        <f>IF('0-Présentation typeaction'!E31="","Type d'action à renseigner dans l'onglet 0",'0-Présentation typeaction'!E31)</f>
        <v>Type d'action à renseigner dans l'onglet 0</v>
      </c>
      <c r="F44" s="136">
        <f>SUMIFS('1-Frais de personnel'!O10:O109,'1-Frais de personnel'!C10:C109,E44)+IF('2-Taux forfaitaire'!D10=E44,'2-Taux forfaitaire'!H10,0)</f>
        <v>0</v>
      </c>
      <c r="G44" s="352" t="str">
        <f>'Syn pf Instructeur'!S19</f>
        <v/>
      </c>
      <c r="H44" s="51"/>
    </row>
    <row r="45" spans="5:16" ht="27.95" customHeight="1" thickBot="1">
      <c r="E45" s="353" t="s">
        <v>295</v>
      </c>
      <c r="F45" s="354">
        <f>SUM(F44:F44)</f>
        <v>0</v>
      </c>
      <c r="G45" s="355">
        <f>SUM(G44:G44)</f>
        <v>0</v>
      </c>
      <c r="H45" s="51"/>
      <c r="I45" s="55"/>
    </row>
    <row r="46" spans="5:16" ht="48" customHeight="1" thickBot="1">
      <c r="E46" s="56"/>
      <c r="F46" s="56"/>
    </row>
    <row r="47" spans="5:16" ht="50.25" customHeight="1" thickBot="1">
      <c r="E47" s="763" t="s">
        <v>303</v>
      </c>
      <c r="F47" s="764"/>
      <c r="G47" s="764"/>
      <c r="H47" s="764"/>
      <c r="I47" s="764"/>
      <c r="J47" s="764"/>
      <c r="K47" s="765"/>
    </row>
    <row r="48" spans="5:16" ht="81.95" customHeight="1">
      <c r="E48" s="356" t="s">
        <v>304</v>
      </c>
      <c r="F48" s="302" t="s">
        <v>305</v>
      </c>
      <c r="G48" s="35" t="s">
        <v>306</v>
      </c>
      <c r="H48" s="35" t="s">
        <v>129</v>
      </c>
      <c r="I48" s="53" t="s">
        <v>307</v>
      </c>
      <c r="J48" s="35" t="s">
        <v>308</v>
      </c>
      <c r="K48" s="357" t="s">
        <v>309</v>
      </c>
    </row>
    <row r="49" spans="5:20" ht="24" customHeight="1" thickBot="1">
      <c r="E49" s="750" t="s">
        <v>148</v>
      </c>
      <c r="F49" s="751"/>
      <c r="G49" s="751"/>
      <c r="H49" s="751"/>
      <c r="I49" s="751"/>
      <c r="J49" s="751"/>
      <c r="K49" s="752"/>
    </row>
    <row r="50" spans="5:20" ht="105" customHeight="1">
      <c r="E50" s="358">
        <f xml:space="preserve"> IF('1-Frais de personnel'!A18="","",'1-Frais de personnel'!A10)</f>
        <v>1</v>
      </c>
      <c r="F50" s="54" t="str">
        <f xml:space="preserve"> IF('1-Frais de personnel'!Q10="","",'1-Frais de personnel'!Q10)</f>
        <v/>
      </c>
      <c r="G50" s="54" t="str">
        <f xml:space="preserve"> IF('1-Frais de personnel'!V10="","",'1-Frais de personnel'!V10)</f>
        <v/>
      </c>
      <c r="H50" s="756" t="str">
        <f xml:space="preserve"> IF('1-Frais de personnel'!R10="","",'1-Frais de personnel'!R10)</f>
        <v/>
      </c>
      <c r="I50" s="143" t="str">
        <f xml:space="preserve"> IF('1-Frais de personnel'!Z10="","",'1-Frais de personnel'!Z10)</f>
        <v/>
      </c>
      <c r="J50" s="760" t="s">
        <v>310</v>
      </c>
      <c r="K50" s="359" t="str">
        <f xml:space="preserve"> IF('1-Frais de personnel'!AE10="","",'1-Frais de personnel'!AE10)</f>
        <v/>
      </c>
    </row>
    <row r="51" spans="5:20" ht="105" customHeight="1">
      <c r="E51" s="358">
        <f xml:space="preserve"> IF('1-Frais de personnel'!A19="","",'1-Frais de personnel'!A11)</f>
        <v>2</v>
      </c>
      <c r="F51" s="54" t="str">
        <f xml:space="preserve"> IF('1-Frais de personnel'!Q11="","",'1-Frais de personnel'!Q11)</f>
        <v/>
      </c>
      <c r="G51" s="54" t="str">
        <f xml:space="preserve"> IF('1-Frais de personnel'!V11="","",'1-Frais de personnel'!V11)</f>
        <v/>
      </c>
      <c r="H51" s="757"/>
      <c r="I51" s="143" t="str">
        <f xml:space="preserve"> IF('1-Frais de personnel'!Z11="","",'1-Frais de personnel'!Z11)</f>
        <v/>
      </c>
      <c r="J51" s="761"/>
      <c r="K51" s="359" t="str">
        <f xml:space="preserve"> IF('1-Frais de personnel'!AE11="","",'1-Frais de personnel'!AE11)</f>
        <v/>
      </c>
    </row>
    <row r="52" spans="5:20" ht="21">
      <c r="E52" s="358">
        <f xml:space="preserve"> IF('1-Frais de personnel'!A20="","",'1-Frais de personnel'!A12)</f>
        <v>3</v>
      </c>
      <c r="F52" s="54" t="str">
        <f xml:space="preserve"> IF('1-Frais de personnel'!Q12="","",'1-Frais de personnel'!Q12)</f>
        <v/>
      </c>
      <c r="G52" s="54" t="str">
        <f xml:space="preserve"> IF('1-Frais de personnel'!V12="","",'1-Frais de personnel'!V12)</f>
        <v/>
      </c>
      <c r="H52" s="757"/>
      <c r="I52" s="143" t="str">
        <f xml:space="preserve"> IF('1-Frais de personnel'!Z12="","",'1-Frais de personnel'!Z12)</f>
        <v/>
      </c>
      <c r="J52" s="761"/>
      <c r="K52" s="359" t="str">
        <f xml:space="preserve"> IF('1-Frais de personnel'!AE12="","",'1-Frais de personnel'!AE12)</f>
        <v/>
      </c>
    </row>
    <row r="53" spans="5:20" ht="21">
      <c r="E53" s="358">
        <f xml:space="preserve"> IF('1-Frais de personnel'!A21="","",'1-Frais de personnel'!A13)</f>
        <v>4</v>
      </c>
      <c r="F53" s="54" t="str">
        <f xml:space="preserve"> IF('1-Frais de personnel'!Q13="","",'1-Frais de personnel'!Q13)</f>
        <v/>
      </c>
      <c r="G53" s="54" t="str">
        <f xml:space="preserve"> IF('1-Frais de personnel'!V13="","",'1-Frais de personnel'!V13)</f>
        <v/>
      </c>
      <c r="H53" s="757"/>
      <c r="I53" s="143" t="str">
        <f xml:space="preserve"> IF('1-Frais de personnel'!Z13="","",'1-Frais de personnel'!Z13)</f>
        <v/>
      </c>
      <c r="J53" s="761"/>
      <c r="K53" s="359" t="str">
        <f xml:space="preserve"> IF('1-Frais de personnel'!AE13="","",'1-Frais de personnel'!AE13)</f>
        <v/>
      </c>
    </row>
    <row r="54" spans="5:20" ht="21.75" thickBot="1">
      <c r="E54" s="358">
        <f xml:space="preserve"> IF('1-Frais de personnel'!A22="","",'1-Frais de personnel'!A14)</f>
        <v>5</v>
      </c>
      <c r="F54" s="54" t="str">
        <f xml:space="preserve"> IF('1-Frais de personnel'!Q14="","",'1-Frais de personnel'!Q14)</f>
        <v/>
      </c>
      <c r="G54" s="54" t="str">
        <f xml:space="preserve"> IF('1-Frais de personnel'!V14="","",'1-Frais de personnel'!V14)</f>
        <v/>
      </c>
      <c r="H54" s="759"/>
      <c r="I54" s="143" t="str">
        <f xml:space="preserve"> IF('1-Frais de personnel'!Z14="","",'1-Frais de personnel'!Z14)</f>
        <v/>
      </c>
      <c r="J54" s="762"/>
      <c r="K54" s="359" t="str">
        <f xml:space="preserve"> IF('1-Frais de personnel'!AE14="","",'1-Frais de personnel'!AE14)</f>
        <v/>
      </c>
    </row>
    <row r="55" spans="5:20" ht="24" customHeight="1" thickBot="1">
      <c r="E55" s="753" t="s">
        <v>311</v>
      </c>
      <c r="F55" s="754"/>
      <c r="G55" s="754"/>
      <c r="H55" s="754"/>
      <c r="I55" s="754"/>
      <c r="J55" s="754"/>
      <c r="K55" s="755"/>
    </row>
    <row r="56" spans="5:20" ht="105" customHeight="1">
      <c r="E56" s="358">
        <f xml:space="preserve"> IF('2-Taux forfaitaire'!A10="","",'2-Taux forfaitaire'!A10)</f>
        <v>1</v>
      </c>
      <c r="F56" s="54" t="str">
        <f xml:space="preserve"> IF('2-Taux forfaitaire'!B10="","",'2-Taux forfaitaire'!B10)</f>
        <v>Le groupement existant</v>
      </c>
      <c r="G56" s="743" t="s">
        <v>310</v>
      </c>
      <c r="H56" s="756" t="str">
        <f xml:space="preserve"> IF('2-Taux forfaitaire'!K10="","",'2-Taux forfaitaire'!K10)</f>
        <v/>
      </c>
      <c r="I56" s="743" t="s">
        <v>310</v>
      </c>
      <c r="J56" s="746" t="s">
        <v>310</v>
      </c>
      <c r="K56" s="359" t="str">
        <f xml:space="preserve"> IF('2-Taux forfaitaire'!O10="","",'2-Taux forfaitaire'!O10)</f>
        <v/>
      </c>
    </row>
    <row r="57" spans="5:20" ht="105" customHeight="1">
      <c r="E57" s="358">
        <f xml:space="preserve"> IF('2-Taux forfaitaire'!A11="","",'2-Taux forfaitaire'!A11)</f>
        <v>2</v>
      </c>
      <c r="F57" s="54" t="str">
        <f xml:space="preserve"> IF('2-Taux forfaitaire'!B11="","",'2-Taux forfaitaire'!B11)</f>
        <v>Chef de file</v>
      </c>
      <c r="G57" s="744"/>
      <c r="H57" s="757"/>
      <c r="I57" s="744"/>
      <c r="J57" s="744"/>
      <c r="K57" s="359" t="str">
        <f xml:space="preserve"> IF('2-Taux forfaitaire'!O11="","",'2-Taux forfaitaire'!O11)</f>
        <v/>
      </c>
    </row>
    <row r="58" spans="5:20" ht="105" customHeight="1">
      <c r="E58" s="358">
        <f xml:space="preserve"> IF('2-Taux forfaitaire'!A12="","",'2-Taux forfaitaire'!A12)</f>
        <v>3</v>
      </c>
      <c r="F58" s="54" t="str">
        <f xml:space="preserve"> IF('2-Taux forfaitaire'!B12="","",'2-Taux forfaitaire'!B12)</f>
        <v>Partenaire 1</v>
      </c>
      <c r="G58" s="744"/>
      <c r="H58" s="757"/>
      <c r="I58" s="744"/>
      <c r="J58" s="744"/>
      <c r="K58" s="359" t="str">
        <f xml:space="preserve"> IF('2-Taux forfaitaire'!O12="","",'2-Taux forfaitaire'!O12)</f>
        <v/>
      </c>
    </row>
    <row r="59" spans="5:20" ht="105" customHeight="1" thickBot="1">
      <c r="E59" s="360">
        <f xml:space="preserve"> IF('2-Taux forfaitaire'!A13="","",'2-Taux forfaitaire'!A13)</f>
        <v>4</v>
      </c>
      <c r="F59" s="361" t="str">
        <f xml:space="preserve"> IF('2-Taux forfaitaire'!B13="","",'2-Taux forfaitaire'!B13)</f>
        <v>Partenaire 2</v>
      </c>
      <c r="G59" s="745"/>
      <c r="H59" s="758"/>
      <c r="I59" s="745"/>
      <c r="J59" s="745"/>
      <c r="K59" s="362" t="str">
        <f xml:space="preserve"> IF('2-Taux forfaitaire'!O13="","",'2-Taux forfaitaire'!O13)</f>
        <v/>
      </c>
    </row>
    <row r="60" spans="5:20" ht="18.75">
      <c r="E60" s="46"/>
      <c r="F60" s="46"/>
      <c r="G60" s="42"/>
      <c r="H60" s="47"/>
      <c r="I60" s="767"/>
      <c r="J60" s="767"/>
      <c r="K60" s="767"/>
      <c r="L60" s="48"/>
      <c r="M60" s="39"/>
      <c r="N60" s="39"/>
      <c r="O60" s="39"/>
      <c r="P60" s="39"/>
      <c r="Q60" s="39"/>
      <c r="R60" s="39"/>
      <c r="S60" s="39"/>
      <c r="T60" s="39"/>
    </row>
    <row r="61" spans="5:20" ht="18.75">
      <c r="E61" s="46"/>
      <c r="F61" s="46"/>
      <c r="G61" s="42"/>
      <c r="H61" s="47"/>
      <c r="I61" s="767"/>
      <c r="J61" s="767"/>
      <c r="K61" s="767"/>
      <c r="L61" s="48"/>
      <c r="M61" s="39"/>
      <c r="N61" s="39"/>
      <c r="O61" s="39"/>
      <c r="P61" s="39"/>
      <c r="Q61" s="39"/>
      <c r="R61" s="39"/>
      <c r="S61" s="39"/>
      <c r="T61" s="39"/>
    </row>
    <row r="62" spans="5:20" ht="18.75">
      <c r="E62" s="46"/>
      <c r="F62" s="46"/>
      <c r="G62" s="42"/>
      <c r="H62" s="47"/>
      <c r="I62" s="767"/>
      <c r="J62" s="767"/>
      <c r="K62" s="767"/>
      <c r="L62" s="48"/>
      <c r="M62" s="39"/>
      <c r="N62" s="39"/>
      <c r="O62" s="39"/>
      <c r="P62" s="39"/>
      <c r="Q62" s="39"/>
      <c r="R62" s="39"/>
      <c r="S62" s="39"/>
      <c r="T62" s="39"/>
    </row>
    <row r="63" spans="5:20" ht="18.75">
      <c r="E63" s="46"/>
      <c r="F63" s="46"/>
      <c r="G63" s="42"/>
      <c r="H63" s="47"/>
      <c r="I63" s="767"/>
      <c r="J63" s="767"/>
      <c r="K63" s="767"/>
      <c r="L63" s="48"/>
      <c r="M63" s="39"/>
      <c r="N63" s="39"/>
      <c r="O63" s="39"/>
      <c r="P63" s="39"/>
      <c r="Q63" s="39"/>
      <c r="R63" s="39"/>
      <c r="S63" s="39"/>
      <c r="T63" s="39"/>
    </row>
    <row r="64" spans="5:20" ht="18.75">
      <c r="E64" s="46"/>
      <c r="F64" s="46"/>
      <c r="G64" s="42"/>
      <c r="H64" s="47"/>
      <c r="I64" s="767"/>
      <c r="J64" s="767"/>
      <c r="K64" s="767"/>
      <c r="L64" s="48"/>
      <c r="M64" s="39"/>
      <c r="N64" s="39"/>
      <c r="O64" s="39"/>
      <c r="P64" s="39"/>
      <c r="Q64" s="39"/>
      <c r="R64" s="39"/>
      <c r="S64" s="39"/>
      <c r="T64" s="39"/>
    </row>
    <row r="65" spans="5:20" ht="23.25">
      <c r="E65" s="742"/>
      <c r="F65" s="742"/>
      <c r="G65" s="742"/>
      <c r="H65" s="742"/>
      <c r="I65" s="742"/>
      <c r="J65" s="742"/>
      <c r="K65" s="742"/>
      <c r="L65" s="742"/>
      <c r="M65" s="39"/>
      <c r="N65" s="742"/>
      <c r="O65" s="742"/>
      <c r="P65" s="742"/>
      <c r="Q65" s="742"/>
      <c r="R65" s="742"/>
      <c r="S65" s="742"/>
      <c r="T65" s="742"/>
    </row>
    <row r="66" spans="5:20" ht="23.25">
      <c r="E66" s="40"/>
      <c r="F66" s="40"/>
      <c r="G66" s="40"/>
      <c r="H66" s="40"/>
      <c r="I66" s="41"/>
      <c r="J66" s="40"/>
      <c r="K66" s="742"/>
      <c r="L66" s="40"/>
      <c r="M66" s="39"/>
      <c r="N66" s="39"/>
      <c r="O66" s="46"/>
      <c r="P66" s="39"/>
      <c r="Q66" s="39"/>
      <c r="R66" s="44"/>
      <c r="S66" s="39"/>
      <c r="T66" s="39"/>
    </row>
    <row r="67" spans="5:20" ht="18.75">
      <c r="E67" s="46"/>
      <c r="F67" s="46"/>
      <c r="G67" s="46"/>
      <c r="H67" s="46"/>
      <c r="I67" s="43"/>
      <c r="J67" s="45"/>
      <c r="K67" s="742"/>
      <c r="L67" s="49"/>
      <c r="M67" s="39"/>
      <c r="N67" s="39"/>
      <c r="O67" s="39"/>
      <c r="P67" s="39"/>
      <c r="Q67" s="39"/>
      <c r="R67" s="39"/>
      <c r="S67" s="39"/>
      <c r="T67" s="39"/>
    </row>
    <row r="68" spans="5:20" ht="18.75">
      <c r="E68" s="46"/>
      <c r="F68" s="46"/>
      <c r="G68" s="46"/>
      <c r="H68" s="46"/>
      <c r="I68" s="43"/>
      <c r="J68" s="45"/>
      <c r="K68" s="742"/>
      <c r="L68" s="49"/>
      <c r="M68" s="39"/>
      <c r="N68" s="39"/>
      <c r="O68" s="39"/>
      <c r="P68" s="39"/>
      <c r="Q68" s="39"/>
      <c r="R68" s="39"/>
      <c r="S68" s="39"/>
      <c r="T68" s="39"/>
    </row>
    <row r="69" spans="5:20" ht="18.75">
      <c r="E69" s="46"/>
      <c r="F69" s="46"/>
      <c r="G69" s="46"/>
      <c r="H69" s="46"/>
      <c r="I69" s="43"/>
      <c r="J69" s="45"/>
      <c r="K69" s="742"/>
      <c r="L69" s="49"/>
      <c r="M69" s="39"/>
      <c r="N69" s="39"/>
      <c r="O69" s="39"/>
      <c r="P69" s="39"/>
      <c r="Q69" s="39"/>
      <c r="R69" s="39"/>
      <c r="S69" s="39"/>
      <c r="T69" s="39"/>
    </row>
    <row r="70" spans="5:20" ht="18.75">
      <c r="E70" s="46"/>
      <c r="F70" s="46"/>
      <c r="G70" s="46"/>
      <c r="H70" s="46"/>
      <c r="I70" s="43"/>
      <c r="J70" s="45"/>
      <c r="K70" s="742"/>
      <c r="L70" s="49"/>
      <c r="M70" s="39"/>
      <c r="N70" s="39"/>
      <c r="O70" s="39"/>
      <c r="P70" s="39"/>
      <c r="Q70" s="39"/>
      <c r="R70" s="39"/>
      <c r="S70" s="39"/>
      <c r="T70" s="39"/>
    </row>
    <row r="71" spans="5:20" ht="23.25">
      <c r="E71" s="742"/>
      <c r="F71" s="742"/>
      <c r="G71" s="742"/>
      <c r="H71" s="742"/>
      <c r="I71" s="742"/>
      <c r="J71" s="742"/>
      <c r="K71" s="742"/>
      <c r="L71" s="742"/>
      <c r="M71" s="39"/>
      <c r="N71" s="39"/>
      <c r="O71" s="39"/>
      <c r="P71" s="39"/>
      <c r="Q71" s="39"/>
      <c r="R71" s="39"/>
      <c r="S71" s="39"/>
      <c r="T71" s="39"/>
    </row>
    <row r="72" spans="5:20" ht="23.25">
      <c r="E72" s="40"/>
      <c r="F72" s="40"/>
      <c r="G72" s="40"/>
      <c r="H72" s="40"/>
      <c r="I72" s="41"/>
      <c r="J72" s="40"/>
      <c r="K72" s="40"/>
      <c r="L72" s="40"/>
      <c r="M72" s="39"/>
      <c r="N72" s="39"/>
      <c r="O72" s="39"/>
      <c r="P72" s="39"/>
      <c r="Q72" s="39"/>
      <c r="R72" s="39"/>
      <c r="S72" s="39"/>
      <c r="T72" s="39"/>
    </row>
    <row r="73" spans="5:20" ht="18.75">
      <c r="E73" s="46"/>
      <c r="F73" s="46"/>
      <c r="G73" s="46"/>
      <c r="H73" s="46"/>
      <c r="I73" s="43"/>
      <c r="J73" s="45"/>
      <c r="K73" s="39"/>
      <c r="L73" s="49"/>
      <c r="M73" s="39"/>
      <c r="N73" s="39"/>
      <c r="O73" s="39"/>
      <c r="P73" s="39"/>
      <c r="Q73" s="39"/>
      <c r="R73" s="39"/>
      <c r="S73" s="39"/>
      <c r="T73" s="39"/>
    </row>
    <row r="74" spans="5:20" ht="18.75">
      <c r="E74" s="46"/>
      <c r="F74" s="46"/>
      <c r="G74" s="46"/>
      <c r="H74" s="46"/>
      <c r="I74" s="43"/>
      <c r="J74" s="45"/>
      <c r="K74" s="39"/>
      <c r="L74" s="49"/>
      <c r="M74" s="39"/>
      <c r="N74" s="39"/>
      <c r="O74" s="39"/>
      <c r="P74" s="39"/>
      <c r="Q74" s="39"/>
      <c r="R74" s="39"/>
      <c r="S74" s="39"/>
      <c r="T74" s="39"/>
    </row>
    <row r="75" spans="5:20" ht="18.75">
      <c r="E75" s="46"/>
      <c r="F75" s="46"/>
      <c r="G75" s="46"/>
      <c r="H75" s="46"/>
      <c r="I75" s="43"/>
      <c r="J75" s="45"/>
      <c r="K75" s="39"/>
      <c r="L75" s="49"/>
      <c r="M75" s="39"/>
      <c r="N75" s="39"/>
      <c r="O75" s="39"/>
      <c r="P75" s="39"/>
      <c r="Q75" s="39"/>
      <c r="R75" s="39"/>
      <c r="S75" s="39"/>
      <c r="T75" s="39"/>
    </row>
    <row r="76" spans="5:20" ht="18.75">
      <c r="E76" s="46"/>
      <c r="F76" s="46"/>
      <c r="G76" s="46"/>
      <c r="H76" s="46"/>
      <c r="I76" s="43"/>
      <c r="J76" s="45"/>
      <c r="K76" s="39"/>
      <c r="L76" s="49"/>
      <c r="M76" s="39"/>
      <c r="N76" s="39"/>
      <c r="O76" s="39"/>
      <c r="P76" s="39"/>
      <c r="Q76" s="39"/>
      <c r="R76" s="39"/>
      <c r="S76" s="39"/>
      <c r="T76" s="39"/>
    </row>
    <row r="77" spans="5:20" ht="21">
      <c r="E77" s="766"/>
      <c r="F77" s="766"/>
      <c r="G77" s="766"/>
      <c r="H77" s="766"/>
      <c r="I77" s="766"/>
      <c r="J77" s="766"/>
      <c r="K77" s="766"/>
      <c r="L77" s="50"/>
      <c r="M77" s="39"/>
      <c r="N77" s="39"/>
      <c r="O77" s="39"/>
      <c r="P77" s="39"/>
      <c r="Q77" s="39"/>
      <c r="R77" s="39"/>
      <c r="S77" s="39"/>
      <c r="T77" s="39"/>
    </row>
    <row r="78" spans="5:20">
      <c r="E78" s="51"/>
      <c r="F78" s="51"/>
      <c r="G78" s="51"/>
      <c r="H78" s="51"/>
      <c r="I78" s="52"/>
      <c r="J78" s="51"/>
      <c r="K78" s="51"/>
      <c r="L78" s="51"/>
      <c r="M78" s="51"/>
      <c r="N78" s="51"/>
      <c r="O78" s="51"/>
      <c r="P78" s="51"/>
      <c r="Q78" s="51"/>
      <c r="R78" s="51"/>
      <c r="S78" s="51"/>
      <c r="T78" s="51"/>
    </row>
    <row r="79" spans="5:20">
      <c r="E79" s="51"/>
      <c r="F79" s="51"/>
      <c r="G79" s="51"/>
      <c r="H79" s="51"/>
      <c r="I79" s="52"/>
      <c r="J79" s="51"/>
      <c r="K79" s="51"/>
      <c r="L79" s="51"/>
      <c r="M79" s="51"/>
      <c r="N79" s="51"/>
      <c r="O79" s="51"/>
      <c r="P79" s="51"/>
      <c r="Q79" s="51"/>
      <c r="R79" s="51"/>
      <c r="S79" s="51"/>
      <c r="T79" s="51"/>
    </row>
  </sheetData>
  <sheetProtection formatColumns="0" formatRows="0" insertRows="0" autoFilter="0"/>
  <mergeCells count="42">
    <mergeCell ref="E10:L10"/>
    <mergeCell ref="E21:L21"/>
    <mergeCell ref="E22:L22"/>
    <mergeCell ref="E23:L23"/>
    <mergeCell ref="E18:L18"/>
    <mergeCell ref="I19:L19"/>
    <mergeCell ref="E19:G19"/>
    <mergeCell ref="E11:L11"/>
    <mergeCell ref="K14:L14"/>
    <mergeCell ref="E16:F16"/>
    <mergeCell ref="G16:H16"/>
    <mergeCell ref="I16:J16"/>
    <mergeCell ref="E12:L12"/>
    <mergeCell ref="E13:G13"/>
    <mergeCell ref="H13:I13"/>
    <mergeCell ref="J13:L13"/>
    <mergeCell ref="E2:L2"/>
    <mergeCell ref="E4:L4"/>
    <mergeCell ref="E6:L6"/>
    <mergeCell ref="E8:L8"/>
    <mergeCell ref="E9:L9"/>
    <mergeCell ref="K66:K70"/>
    <mergeCell ref="E71:L71"/>
    <mergeCell ref="E77:K77"/>
    <mergeCell ref="I60:K64"/>
    <mergeCell ref="E65:L65"/>
    <mergeCell ref="N65:T65"/>
    <mergeCell ref="G56:G59"/>
    <mergeCell ref="I56:I59"/>
    <mergeCell ref="J56:J59"/>
    <mergeCell ref="E43:G43"/>
    <mergeCell ref="E49:K49"/>
    <mergeCell ref="E55:K55"/>
    <mergeCell ref="H56:H59"/>
    <mergeCell ref="H50:H54"/>
    <mergeCell ref="J50:J54"/>
    <mergeCell ref="E47:K47"/>
    <mergeCell ref="F14:G14"/>
    <mergeCell ref="E28:F28"/>
    <mergeCell ref="J26:K26"/>
    <mergeCell ref="E27:F27"/>
    <mergeCell ref="E26:G26"/>
  </mergeCells>
  <phoneticPr fontId="11" type="noConversion"/>
  <conditionalFormatting sqref="E44">
    <cfRule type="expression" dxfId="0" priority="1">
      <formula>E44="Type d'action à renseigner dans l'onglet 0"</formula>
    </cfRule>
  </conditionalFormatting>
  <dataValidations count="1">
    <dataValidation allowBlank="1" showErrorMessage="1" promptTitle="Sélectionnez un type d'action" sqref="E44" xr:uid="{F95E1302-F98E-425E-BE3B-F4F2A74105D2}"/>
  </dataValidations>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276B221B8E296643832BE809A39B7F73" ma:contentTypeVersion="3" ma:contentTypeDescription="Create a new document." ma:contentTypeScope="" ma:versionID="694e9dee6291ebbb4e5b175060903a5a">
  <xsd:schema xmlns:xsd="http://www.w3.org/2001/XMLSchema" xmlns:xs="http://www.w3.org/2001/XMLSchema" xmlns:p="http://schemas.microsoft.com/office/2006/metadata/properties" xmlns:ns2="ffe06a1a-c302-44a7-ab54-0587fe56ae8d" targetNamespace="http://schemas.microsoft.com/office/2006/metadata/properties" ma:root="true" ma:fieldsID="97aa5f636076500009a42622f0217098" ns2:_="">
    <xsd:import namespace="ffe06a1a-c302-44a7-ab54-0587fe56ae8d"/>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fe06a1a-c302-44a7-ab54-0587fe56ae8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40D26ED7-CD7E-4BFC-8B70-DECD4F5BF41F}">
  <ds:schemaRefs>
    <ds:schemaRef ds:uri="http://schemas.microsoft.com/sharepoint/v3/contenttype/forms"/>
  </ds:schemaRefs>
</ds:datastoreItem>
</file>

<file path=customXml/itemProps2.xml><?xml version="1.0" encoding="utf-8"?>
<ds:datastoreItem xmlns:ds="http://schemas.openxmlformats.org/officeDocument/2006/customXml" ds:itemID="{92391F14-4724-47DB-A2D9-65E6FDB9E00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fe06a1a-c302-44a7-ab54-0587fe56ae8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4BF93EC-1DED-4D0C-BCD8-4816FDF34A1E}">
  <ds:schemaRefs>
    <ds:schemaRef ds:uri="ffe06a1a-c302-44a7-ab54-0587fe56ae8d"/>
    <ds:schemaRef ds:uri="http://purl.org/dc/terms/"/>
    <ds:schemaRef ds:uri="http://schemas.microsoft.com/office/infopath/2007/PartnerControls"/>
    <ds:schemaRef ds:uri="http://schemas.microsoft.com/office/2006/documentManagement/types"/>
    <ds:schemaRef ds:uri="http://schemas.microsoft.com/office/2006/metadata/properties"/>
    <ds:schemaRef ds:uri="http://www.w3.org/XML/1998/namespace"/>
    <ds:schemaRef ds:uri="http://schemas.openxmlformats.org/package/2006/metadata/core-properties"/>
    <ds:schemaRef ds:uri="http://purl.org/dc/dcmitype/"/>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7</vt:i4>
      </vt:variant>
      <vt:variant>
        <vt:lpstr>Plages nommées</vt:lpstr>
      </vt:variant>
      <vt:variant>
        <vt:i4>1</vt:i4>
      </vt:variant>
    </vt:vector>
  </HeadingPairs>
  <TitlesOfParts>
    <vt:vector size="8" baseType="lpstr">
      <vt:lpstr>Accueil</vt:lpstr>
      <vt:lpstr>0-Présentation typeaction</vt:lpstr>
      <vt:lpstr>1-Frais de personnel</vt:lpstr>
      <vt:lpstr>2-Taux forfaitaire</vt:lpstr>
      <vt:lpstr>Syn pf Bénéficiaire</vt:lpstr>
      <vt:lpstr>Syn pf Instructeur</vt:lpstr>
      <vt:lpstr>Annexe fi DJ</vt:lpstr>
      <vt:lpstr>Accueil!Zone_d_impression</vt:lpstr>
    </vt:vector>
  </TitlesOfParts>
  <Manager/>
  <Company>RLR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Marvin ELISE</dc:creator>
  <cp:keywords/>
  <dc:description/>
  <cp:lastModifiedBy>Fiacre Lise</cp:lastModifiedBy>
  <cp:revision/>
  <dcterms:created xsi:type="dcterms:W3CDTF">2017-03-15T07:49:35Z</dcterms:created>
  <dcterms:modified xsi:type="dcterms:W3CDTF">2026-01-08T17:58:52Z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0x010100276B221B8E296643832BE809A39B7F73</vt:lpwstr>
  </property>
  <property fmtid="{D5CDD505-2E9C-101B-9397-08002B2CF9AE}" pid="3" name="MediaServiceImageTags">
    <vt:lpwstr/>
  </property>
  <property fmtid="{D5CDD505-2E9C-101B-9397-08002B2CF9AE}" pid="4" name="Order">
    <vt:r8>2529500</vt:r8>
  </property>
  <property fmtid="{D5CDD505-2E9C-101B-9397-08002B2CF9AE}" pid="5" name="ComplianceAssetId">
    <vt:lpwstr/>
  </property>
  <property fmtid="{D5CDD505-2E9C-101B-9397-08002B2CF9AE}" pid="6" name="_ExtendedDescription">
    <vt:lpwstr/>
  </property>
  <property fmtid="{D5CDD505-2E9C-101B-9397-08002B2CF9AE}" pid="7" name="TriggerFlowInfo">
    <vt:lpwstr/>
  </property>
</Properties>
</file>