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updateLinks="never" codeName="ThisWorkbook" defaultThemeVersion="124226"/>
  <mc:AlternateContent xmlns:mc="http://schemas.openxmlformats.org/markup-compatibility/2006">
    <mc:Choice Requires="x15">
      <x15ac:absPath xmlns:x15ac="http://schemas.microsoft.com/office/spreadsheetml/2010/11/ac" url="C:\Users\lfiacre\Documents\NouveauxPFàenvoyer\"/>
    </mc:Choice>
  </mc:AlternateContent>
  <xr:revisionPtr revIDLastSave="0" documentId="8_{254B4725-B6E8-481B-8A05-589A4CA320EC}" xr6:coauthVersionLast="36" xr6:coauthVersionMax="36" xr10:uidLastSave="{00000000-0000-0000-0000-000000000000}"/>
  <workbookProtection workbookAlgorithmName="SHA-512" workbookHashValue="OMX1wTWDvthrLVD84cxuzEk4X5w3zvNp+PEkI2HK4ciPcUxYL5vOVG/r0hOc5efXeayINVwp4S/QL+GiyyrbKA==" workbookSaltValue="3lpmpqrjXV8Ow38hhNTOyA==" workbookSpinCount="100000" lockStructure="1"/>
  <bookViews>
    <workbookView xWindow="0" yWindow="0" windowWidth="28800" windowHeight="12225" tabRatio="703" firstSheet="5" activeTab="5" xr2:uid="{4BE93CBF-7E4E-4187-BB02-E7C4FA4B0F62}"/>
  </bookViews>
  <sheets>
    <sheet name="Accueil" sheetId="81" r:id="rId1"/>
    <sheet name="0-Présentation typeaction" sheetId="51" r:id="rId2"/>
    <sheet name="1.1-Investissements" sheetId="80" r:id="rId3"/>
    <sheet name="1.2-Amortissements" sheetId="86" r:id="rId4"/>
    <sheet name="2-Frais généraux" sheetId="67" r:id="rId5"/>
    <sheet name="3-Frais de personnel" sheetId="79" r:id="rId6"/>
    <sheet name="Syn pf Bénéficiaire" sheetId="84" r:id="rId7"/>
    <sheet name="Syn pf Instructeur" sheetId="85" state="hidden" r:id="rId8"/>
    <sheet name="Annexe fi DJ" sheetId="77" state="hidden" r:id="rId9"/>
  </sheet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Accueil!$B$1:$Y$38</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N28" i="85" l="1"/>
  <c r="N27" i="85"/>
  <c r="N26" i="85"/>
  <c r="N22" i="84"/>
  <c r="P22" i="84" s="1"/>
  <c r="N21" i="84"/>
  <c r="Q21" i="84" s="1"/>
  <c r="P23" i="84"/>
  <c r="O23" i="84"/>
  <c r="O22" i="84"/>
  <c r="O21" i="84"/>
  <c r="I22" i="84"/>
  <c r="I21" i="84"/>
  <c r="H22" i="84"/>
  <c r="H21" i="84"/>
  <c r="B20" i="85"/>
  <c r="R16" i="84"/>
  <c r="J26" i="85"/>
  <c r="Q22" i="84" l="1"/>
  <c r="P21" i="84"/>
  <c r="O10" i="79"/>
  <c r="AA11" i="79"/>
  <c r="AB11" i="79"/>
  <c r="AA12" i="79"/>
  <c r="AB12" i="79"/>
  <c r="AA13" i="79"/>
  <c r="AB13" i="79"/>
  <c r="AA14" i="79"/>
  <c r="AB14" i="79"/>
  <c r="AA15" i="79"/>
  <c r="AB15" i="79"/>
  <c r="AA16" i="79"/>
  <c r="AB16" i="79"/>
  <c r="AA17" i="79"/>
  <c r="AB17" i="79"/>
  <c r="AA18" i="79"/>
  <c r="AB18" i="79"/>
  <c r="AA19" i="79"/>
  <c r="AB19" i="79"/>
  <c r="AA20" i="79"/>
  <c r="AB20" i="79"/>
  <c r="AA21" i="79"/>
  <c r="AB21" i="79"/>
  <c r="AA22" i="79"/>
  <c r="AB22" i="79"/>
  <c r="AA23" i="79"/>
  <c r="AB23" i="79"/>
  <c r="AA24" i="79"/>
  <c r="AB24" i="79"/>
  <c r="AA25" i="79"/>
  <c r="AB25" i="79"/>
  <c r="AA26" i="79"/>
  <c r="AB26" i="79"/>
  <c r="AA27" i="79"/>
  <c r="AB27" i="79"/>
  <c r="AA28" i="79"/>
  <c r="AB28" i="79"/>
  <c r="AA29" i="79"/>
  <c r="AB29" i="79"/>
  <c r="AA30" i="79"/>
  <c r="AB30" i="79"/>
  <c r="AA31" i="79"/>
  <c r="AB31" i="79"/>
  <c r="AA32" i="79"/>
  <c r="AB32" i="79"/>
  <c r="AA33" i="79"/>
  <c r="AB33" i="79"/>
  <c r="AA34" i="79"/>
  <c r="AB34" i="79"/>
  <c r="AA35" i="79"/>
  <c r="AB35" i="79"/>
  <c r="AA36" i="79"/>
  <c r="AB36" i="79"/>
  <c r="AA37" i="79"/>
  <c r="AB37" i="79"/>
  <c r="AA38" i="79"/>
  <c r="AB38" i="79"/>
  <c r="AA39" i="79"/>
  <c r="AB39" i="79"/>
  <c r="AA40" i="79"/>
  <c r="AB40" i="79"/>
  <c r="AA41" i="79"/>
  <c r="AB41" i="79"/>
  <c r="AA42" i="79"/>
  <c r="AB42" i="79"/>
  <c r="AA43" i="79"/>
  <c r="AB43" i="79"/>
  <c r="AA44" i="79"/>
  <c r="AB44" i="79"/>
  <c r="AA45" i="79"/>
  <c r="AB45" i="79"/>
  <c r="AA46" i="79"/>
  <c r="AB46" i="79"/>
  <c r="AA47" i="79"/>
  <c r="AB47" i="79"/>
  <c r="AA48" i="79"/>
  <c r="AB48" i="79"/>
  <c r="AA49" i="79"/>
  <c r="AB49" i="79"/>
  <c r="AA50" i="79"/>
  <c r="AB50" i="79"/>
  <c r="AA51" i="79"/>
  <c r="AB51" i="79"/>
  <c r="AA52" i="79"/>
  <c r="AB52" i="79"/>
  <c r="AA53" i="79"/>
  <c r="AB53" i="79"/>
  <c r="AA54" i="79"/>
  <c r="AB54" i="79"/>
  <c r="AA55" i="79"/>
  <c r="AB55" i="79"/>
  <c r="AA56" i="79"/>
  <c r="AB56" i="79"/>
  <c r="AA57" i="79"/>
  <c r="AB57" i="79"/>
  <c r="AA58" i="79"/>
  <c r="AB58" i="79"/>
  <c r="AA59" i="79"/>
  <c r="AB59" i="79"/>
  <c r="AA60" i="79"/>
  <c r="AB60" i="79"/>
  <c r="AA61" i="79"/>
  <c r="AB61" i="79"/>
  <c r="AA62" i="79"/>
  <c r="AB62" i="79"/>
  <c r="AA63" i="79"/>
  <c r="AB63" i="79"/>
  <c r="AA64" i="79"/>
  <c r="AB64" i="79"/>
  <c r="AA65" i="79"/>
  <c r="AB65" i="79"/>
  <c r="AA66" i="79"/>
  <c r="AB66" i="79"/>
  <c r="AA67" i="79"/>
  <c r="AB67" i="79"/>
  <c r="AA68" i="79"/>
  <c r="AB68" i="79"/>
  <c r="AA69" i="79"/>
  <c r="AB69" i="79"/>
  <c r="AA70" i="79"/>
  <c r="AB70" i="79"/>
  <c r="AA71" i="79"/>
  <c r="AB71" i="79"/>
  <c r="AA72" i="79"/>
  <c r="AB72" i="79"/>
  <c r="AA73" i="79"/>
  <c r="AB73" i="79"/>
  <c r="AA74" i="79"/>
  <c r="AB74" i="79"/>
  <c r="AA75" i="79"/>
  <c r="AB75" i="79"/>
  <c r="AA76" i="79"/>
  <c r="AB76" i="79"/>
  <c r="AA77" i="79"/>
  <c r="AB77" i="79"/>
  <c r="AA78" i="79"/>
  <c r="AB78" i="79"/>
  <c r="AA79" i="79"/>
  <c r="AB79" i="79"/>
  <c r="AA80" i="79"/>
  <c r="AB80" i="79"/>
  <c r="AA81" i="79"/>
  <c r="AB81" i="79"/>
  <c r="AA82" i="79"/>
  <c r="AB82" i="79"/>
  <c r="AA83" i="79"/>
  <c r="AB83" i="79"/>
  <c r="AA84" i="79"/>
  <c r="AB84" i="79"/>
  <c r="AA85" i="79"/>
  <c r="AB85" i="79"/>
  <c r="AA86" i="79"/>
  <c r="AB86" i="79"/>
  <c r="AA87" i="79"/>
  <c r="AB87" i="79"/>
  <c r="AA88" i="79"/>
  <c r="AB88" i="79"/>
  <c r="AA89" i="79"/>
  <c r="AB89" i="79"/>
  <c r="AA90" i="79"/>
  <c r="AB90" i="79"/>
  <c r="AA91" i="79"/>
  <c r="AB91" i="79"/>
  <c r="AA92" i="79"/>
  <c r="AB92" i="79"/>
  <c r="AA93" i="79"/>
  <c r="AB93" i="79"/>
  <c r="AA94" i="79"/>
  <c r="AB94" i="79"/>
  <c r="AA95" i="79"/>
  <c r="AB95" i="79"/>
  <c r="AA96" i="79"/>
  <c r="AB96" i="79"/>
  <c r="AA97" i="79"/>
  <c r="AB97" i="79"/>
  <c r="AA98" i="79"/>
  <c r="AB98" i="79"/>
  <c r="AA99" i="79"/>
  <c r="AB99" i="79"/>
  <c r="AA100" i="79"/>
  <c r="AB100" i="79"/>
  <c r="AA101" i="79"/>
  <c r="AB101" i="79"/>
  <c r="AA102" i="79"/>
  <c r="AB102" i="79"/>
  <c r="AA103" i="79"/>
  <c r="AB103" i="79"/>
  <c r="AA104" i="79"/>
  <c r="AB104" i="79"/>
  <c r="AA105" i="79"/>
  <c r="AB105" i="79"/>
  <c r="AA106" i="79"/>
  <c r="AB106" i="79"/>
  <c r="AA107" i="79"/>
  <c r="AB107" i="79"/>
  <c r="AA108" i="79"/>
  <c r="AB108" i="79"/>
  <c r="AA109" i="79"/>
  <c r="AB109" i="79"/>
  <c r="AA10" i="79"/>
  <c r="AB10" i="79"/>
  <c r="AB9" i="79"/>
  <c r="AA9" i="79"/>
  <c r="T9" i="84" l="1"/>
  <c r="P19" i="85" l="1"/>
  <c r="Q19" i="85"/>
  <c r="R19" i="85"/>
  <c r="S19" i="85"/>
  <c r="P20" i="85"/>
  <c r="Q20" i="85"/>
  <c r="R20" i="85"/>
  <c r="S20" i="85"/>
  <c r="O18" i="85"/>
  <c r="P18" i="85"/>
  <c r="Q18" i="85"/>
  <c r="J27" i="77" s="1"/>
  <c r="R18" i="85"/>
  <c r="S18" i="85"/>
  <c r="N18" i="85"/>
  <c r="O10" i="84"/>
  <c r="L10" i="84"/>
  <c r="Q21" i="85" l="1"/>
  <c r="N21" i="85"/>
  <c r="K11" i="85"/>
  <c r="J30" i="77" l="1"/>
  <c r="J29" i="77"/>
  <c r="J28" i="77"/>
  <c r="J26" i="77"/>
  <c r="J25" i="77"/>
  <c r="J24" i="77"/>
  <c r="V8" i="84" l="1"/>
  <c r="V9" i="84"/>
  <c r="V7" i="84"/>
  <c r="T11" i="84"/>
  <c r="T10" i="84"/>
  <c r="O10" i="86"/>
  <c r="Z10" i="79" l="1"/>
  <c r="H55" i="77" s="1"/>
  <c r="AC109" i="86"/>
  <c r="AB109" i="86"/>
  <c r="AA109" i="86"/>
  <c r="Z109" i="86"/>
  <c r="Y109" i="86"/>
  <c r="AE109" i="86" s="1"/>
  <c r="X109" i="86"/>
  <c r="W109" i="86"/>
  <c r="V109" i="86"/>
  <c r="U109" i="86"/>
  <c r="T109" i="86"/>
  <c r="S109" i="86"/>
  <c r="R109" i="86"/>
  <c r="Q109" i="86"/>
  <c r="O109" i="86"/>
  <c r="AC108" i="86"/>
  <c r="AB108" i="86"/>
  <c r="AA108" i="86"/>
  <c r="Z108" i="86"/>
  <c r="Y108" i="86"/>
  <c r="AE108" i="86" s="1"/>
  <c r="X108" i="86"/>
  <c r="W108" i="86"/>
  <c r="V108" i="86"/>
  <c r="U108" i="86"/>
  <c r="T108" i="86"/>
  <c r="S108" i="86"/>
  <c r="R108" i="86"/>
  <c r="Q108" i="86"/>
  <c r="O108" i="86"/>
  <c r="AC107" i="86"/>
  <c r="AB107" i="86"/>
  <c r="AA107" i="86"/>
  <c r="Z107" i="86"/>
  <c r="Y107" i="86"/>
  <c r="AE107" i="86" s="1"/>
  <c r="X107" i="86"/>
  <c r="W107" i="86"/>
  <c r="V107" i="86"/>
  <c r="U107" i="86"/>
  <c r="T107" i="86"/>
  <c r="S107" i="86"/>
  <c r="R107" i="86"/>
  <c r="Q107" i="86"/>
  <c r="O107" i="86"/>
  <c r="AC106" i="86"/>
  <c r="AB106" i="86"/>
  <c r="AA106" i="86"/>
  <c r="Z106" i="86"/>
  <c r="Y106" i="86"/>
  <c r="AE106" i="86" s="1"/>
  <c r="X106" i="86"/>
  <c r="W106" i="86"/>
  <c r="V106" i="86"/>
  <c r="U106" i="86"/>
  <c r="T106" i="86"/>
  <c r="S106" i="86"/>
  <c r="R106" i="86"/>
  <c r="Q106" i="86"/>
  <c r="O106" i="86"/>
  <c r="AC105" i="86"/>
  <c r="AB105" i="86"/>
  <c r="AA105" i="86"/>
  <c r="Z105" i="86"/>
  <c r="Y105" i="86"/>
  <c r="AE105" i="86" s="1"/>
  <c r="X105" i="86"/>
  <c r="W105" i="86"/>
  <c r="V105" i="86"/>
  <c r="U105" i="86"/>
  <c r="T105" i="86"/>
  <c r="S105" i="86"/>
  <c r="R105" i="86"/>
  <c r="Q105" i="86"/>
  <c r="O105" i="86"/>
  <c r="AC104" i="86"/>
  <c r="AB104" i="86"/>
  <c r="AA104" i="86"/>
  <c r="Z104" i="86"/>
  <c r="Y104" i="86"/>
  <c r="AE104" i="86" s="1"/>
  <c r="X104" i="86"/>
  <c r="W104" i="86"/>
  <c r="V104" i="86"/>
  <c r="U104" i="86"/>
  <c r="T104" i="86"/>
  <c r="S104" i="86"/>
  <c r="R104" i="86"/>
  <c r="Q104" i="86"/>
  <c r="O104" i="86"/>
  <c r="AC103" i="86"/>
  <c r="AB103" i="86"/>
  <c r="AA103" i="86"/>
  <c r="Z103" i="86"/>
  <c r="Y103" i="86"/>
  <c r="AE103" i="86" s="1"/>
  <c r="X103" i="86"/>
  <c r="W103" i="86"/>
  <c r="V103" i="86"/>
  <c r="U103" i="86"/>
  <c r="T103" i="86"/>
  <c r="S103" i="86"/>
  <c r="R103" i="86"/>
  <c r="Q103" i="86"/>
  <c r="O103" i="86"/>
  <c r="AC102" i="86"/>
  <c r="AB102" i="86"/>
  <c r="AA102" i="86"/>
  <c r="Z102" i="86"/>
  <c r="Y102" i="86"/>
  <c r="AE102" i="86" s="1"/>
  <c r="X102" i="86"/>
  <c r="W102" i="86"/>
  <c r="V102" i="86"/>
  <c r="U102" i="86"/>
  <c r="T102" i="86"/>
  <c r="S102" i="86"/>
  <c r="R102" i="86"/>
  <c r="Q102" i="86"/>
  <c r="O102" i="86"/>
  <c r="AC101" i="86"/>
  <c r="AB101" i="86"/>
  <c r="AA101" i="86"/>
  <c r="Z101" i="86"/>
  <c r="Y101" i="86"/>
  <c r="AE101" i="86" s="1"/>
  <c r="X101" i="86"/>
  <c r="W101" i="86"/>
  <c r="V101" i="86"/>
  <c r="U101" i="86"/>
  <c r="T101" i="86"/>
  <c r="S101" i="86"/>
  <c r="R101" i="86"/>
  <c r="Q101" i="86"/>
  <c r="O101" i="86"/>
  <c r="AC100" i="86"/>
  <c r="AB100" i="86"/>
  <c r="AA100" i="86"/>
  <c r="Z100" i="86"/>
  <c r="Y100" i="86"/>
  <c r="AE100" i="86" s="1"/>
  <c r="X100" i="86"/>
  <c r="W100" i="86"/>
  <c r="V100" i="86"/>
  <c r="U100" i="86"/>
  <c r="T100" i="86"/>
  <c r="S100" i="86"/>
  <c r="R100" i="86"/>
  <c r="Q100" i="86"/>
  <c r="O100" i="86"/>
  <c r="AC99" i="86"/>
  <c r="AB99" i="86"/>
  <c r="AA99" i="86"/>
  <c r="Z99" i="86"/>
  <c r="Y99" i="86"/>
  <c r="AE99" i="86" s="1"/>
  <c r="X99" i="86"/>
  <c r="W99" i="86"/>
  <c r="V99" i="86"/>
  <c r="U99" i="86"/>
  <c r="T99" i="86"/>
  <c r="S99" i="86"/>
  <c r="R99" i="86"/>
  <c r="Q99" i="86"/>
  <c r="O99" i="86"/>
  <c r="AC98" i="86"/>
  <c r="AB98" i="86"/>
  <c r="AA98" i="86"/>
  <c r="Z98" i="86"/>
  <c r="Y98" i="86"/>
  <c r="AE98" i="86" s="1"/>
  <c r="X98" i="86"/>
  <c r="W98" i="86"/>
  <c r="V98" i="86"/>
  <c r="U98" i="86"/>
  <c r="T98" i="86"/>
  <c r="S98" i="86"/>
  <c r="R98" i="86"/>
  <c r="Q98" i="86"/>
  <c r="O98" i="86"/>
  <c r="AC97" i="86"/>
  <c r="AB97" i="86"/>
  <c r="AA97" i="86"/>
  <c r="Z97" i="86"/>
  <c r="Y97" i="86"/>
  <c r="AE97" i="86" s="1"/>
  <c r="X97" i="86"/>
  <c r="W97" i="86"/>
  <c r="V97" i="86"/>
  <c r="U97" i="86"/>
  <c r="T97" i="86"/>
  <c r="S97" i="86"/>
  <c r="R97" i="86"/>
  <c r="Q97" i="86"/>
  <c r="O97" i="86"/>
  <c r="AC96" i="86"/>
  <c r="AB96" i="86"/>
  <c r="AA96" i="86"/>
  <c r="Z96" i="86"/>
  <c r="Y96" i="86"/>
  <c r="AE96" i="86" s="1"/>
  <c r="X96" i="86"/>
  <c r="W96" i="86"/>
  <c r="V96" i="86"/>
  <c r="U96" i="86"/>
  <c r="T96" i="86"/>
  <c r="S96" i="86"/>
  <c r="R96" i="86"/>
  <c r="Q96" i="86"/>
  <c r="O96" i="86"/>
  <c r="AC95" i="86"/>
  <c r="AB95" i="86"/>
  <c r="AA95" i="86"/>
  <c r="Z95" i="86"/>
  <c r="Y95" i="86"/>
  <c r="AE95" i="86" s="1"/>
  <c r="AG95" i="86" s="1" a="1"/>
  <c r="AG95" i="86" s="1"/>
  <c r="X95" i="86"/>
  <c r="W95" i="86"/>
  <c r="V95" i="86"/>
  <c r="U95" i="86"/>
  <c r="T95" i="86"/>
  <c r="S95" i="86"/>
  <c r="R95" i="86"/>
  <c r="Q95" i="86"/>
  <c r="O95" i="86"/>
  <c r="AC94" i="86"/>
  <c r="AB94" i="86"/>
  <c r="AA94" i="86"/>
  <c r="Z94" i="86"/>
  <c r="Y94" i="86"/>
  <c r="AE94" i="86" s="1"/>
  <c r="X94" i="86"/>
  <c r="W94" i="86"/>
  <c r="V94" i="86"/>
  <c r="U94" i="86"/>
  <c r="T94" i="86"/>
  <c r="S94" i="86"/>
  <c r="R94" i="86"/>
  <c r="Q94" i="86"/>
  <c r="O94" i="86"/>
  <c r="AC93" i="86"/>
  <c r="AB93" i="86"/>
  <c r="AA93" i="86"/>
  <c r="Z93" i="86"/>
  <c r="Y93" i="86"/>
  <c r="AE93" i="86" s="1"/>
  <c r="X93" i="86"/>
  <c r="W93" i="86"/>
  <c r="V93" i="86"/>
  <c r="U93" i="86"/>
  <c r="T93" i="86"/>
  <c r="S93" i="86"/>
  <c r="R93" i="86"/>
  <c r="Q93" i="86"/>
  <c r="O93" i="86"/>
  <c r="AC92" i="86"/>
  <c r="AB92" i="86"/>
  <c r="AA92" i="86"/>
  <c r="Z92" i="86"/>
  <c r="Y92" i="86"/>
  <c r="AE92" i="86" s="1"/>
  <c r="X92" i="86"/>
  <c r="W92" i="86"/>
  <c r="V92" i="86"/>
  <c r="U92" i="86"/>
  <c r="T92" i="86"/>
  <c r="S92" i="86"/>
  <c r="R92" i="86"/>
  <c r="Q92" i="86"/>
  <c r="O92" i="86"/>
  <c r="AC91" i="86"/>
  <c r="AB91" i="86"/>
  <c r="AA91" i="86"/>
  <c r="Z91" i="86"/>
  <c r="Y91" i="86"/>
  <c r="AE91" i="86" s="1"/>
  <c r="X91" i="86"/>
  <c r="W91" i="86"/>
  <c r="V91" i="86"/>
  <c r="U91" i="86"/>
  <c r="T91" i="86"/>
  <c r="S91" i="86"/>
  <c r="R91" i="86"/>
  <c r="Q91" i="86"/>
  <c r="O91" i="86"/>
  <c r="AC90" i="86"/>
  <c r="AB90" i="86"/>
  <c r="AA90" i="86"/>
  <c r="Z90" i="86"/>
  <c r="Y90" i="86"/>
  <c r="AE90" i="86" s="1"/>
  <c r="X90" i="86"/>
  <c r="W90" i="86"/>
  <c r="V90" i="86"/>
  <c r="U90" i="86"/>
  <c r="T90" i="86"/>
  <c r="S90" i="86"/>
  <c r="R90" i="86"/>
  <c r="Q90" i="86"/>
  <c r="O90" i="86"/>
  <c r="AC89" i="86"/>
  <c r="AB89" i="86"/>
  <c r="AA89" i="86"/>
  <c r="Z89" i="86"/>
  <c r="Y89" i="86"/>
  <c r="AE89" i="86" s="1"/>
  <c r="X89" i="86"/>
  <c r="W89" i="86"/>
  <c r="V89" i="86"/>
  <c r="U89" i="86"/>
  <c r="T89" i="86"/>
  <c r="S89" i="86"/>
  <c r="R89" i="86"/>
  <c r="Q89" i="86"/>
  <c r="O89" i="86"/>
  <c r="AC88" i="86"/>
  <c r="AB88" i="86"/>
  <c r="AA88" i="86"/>
  <c r="Z88" i="86"/>
  <c r="Y88" i="86"/>
  <c r="AE88" i="86" s="1"/>
  <c r="X88" i="86"/>
  <c r="W88" i="86"/>
  <c r="V88" i="86"/>
  <c r="U88" i="86"/>
  <c r="T88" i="86"/>
  <c r="S88" i="86"/>
  <c r="R88" i="86"/>
  <c r="Q88" i="86"/>
  <c r="O88" i="86"/>
  <c r="AC87" i="86"/>
  <c r="AB87" i="86"/>
  <c r="AA87" i="86"/>
  <c r="Z87" i="86"/>
  <c r="Y87" i="86"/>
  <c r="AE87" i="86" s="1"/>
  <c r="AG87" i="86" s="1" a="1"/>
  <c r="AG87" i="86" s="1"/>
  <c r="X87" i="86"/>
  <c r="W87" i="86"/>
  <c r="V87" i="86"/>
  <c r="U87" i="86"/>
  <c r="T87" i="86"/>
  <c r="S87" i="86"/>
  <c r="R87" i="86"/>
  <c r="Q87" i="86"/>
  <c r="O87" i="86"/>
  <c r="AC86" i="86"/>
  <c r="AB86" i="86"/>
  <c r="AA86" i="86"/>
  <c r="Z86" i="86"/>
  <c r="Y86" i="86"/>
  <c r="AE86" i="86" s="1"/>
  <c r="X86" i="86"/>
  <c r="W86" i="86"/>
  <c r="V86" i="86"/>
  <c r="U86" i="86"/>
  <c r="T86" i="86"/>
  <c r="S86" i="86"/>
  <c r="R86" i="86"/>
  <c r="Q86" i="86"/>
  <c r="O86" i="86"/>
  <c r="AC85" i="86"/>
  <c r="AB85" i="86"/>
  <c r="AA85" i="86"/>
  <c r="Z85" i="86"/>
  <c r="Y85" i="86"/>
  <c r="AE85" i="86" s="1"/>
  <c r="X85" i="86"/>
  <c r="W85" i="86"/>
  <c r="V85" i="86"/>
  <c r="U85" i="86"/>
  <c r="T85" i="86"/>
  <c r="S85" i="86"/>
  <c r="R85" i="86"/>
  <c r="Q85" i="86"/>
  <c r="O85" i="86"/>
  <c r="AC84" i="86"/>
  <c r="AB84" i="86"/>
  <c r="AA84" i="86"/>
  <c r="Z84" i="86"/>
  <c r="Y84" i="86"/>
  <c r="AE84" i="86" s="1"/>
  <c r="X84" i="86"/>
  <c r="W84" i="86"/>
  <c r="V84" i="86"/>
  <c r="U84" i="86"/>
  <c r="T84" i="86"/>
  <c r="S84" i="86"/>
  <c r="R84" i="86"/>
  <c r="Q84" i="86"/>
  <c r="O84" i="86"/>
  <c r="AC83" i="86"/>
  <c r="AB83" i="86"/>
  <c r="AA83" i="86"/>
  <c r="Z83" i="86"/>
  <c r="Y83" i="86"/>
  <c r="AE83" i="86" s="1"/>
  <c r="X83" i="86"/>
  <c r="W83" i="86"/>
  <c r="V83" i="86"/>
  <c r="U83" i="86"/>
  <c r="T83" i="86"/>
  <c r="S83" i="86"/>
  <c r="R83" i="86"/>
  <c r="Q83" i="86"/>
  <c r="O83" i="86"/>
  <c r="AC82" i="86"/>
  <c r="AB82" i="86"/>
  <c r="AA82" i="86"/>
  <c r="Z82" i="86"/>
  <c r="Y82" i="86"/>
  <c r="AE82" i="86" s="1"/>
  <c r="X82" i="86"/>
  <c r="W82" i="86"/>
  <c r="V82" i="86"/>
  <c r="U82" i="86"/>
  <c r="T82" i="86"/>
  <c r="S82" i="86"/>
  <c r="R82" i="86"/>
  <c r="Q82" i="86"/>
  <c r="O82" i="86"/>
  <c r="AC81" i="86"/>
  <c r="AB81" i="86"/>
  <c r="AA81" i="86"/>
  <c r="Z81" i="86"/>
  <c r="Y81" i="86"/>
  <c r="AE81" i="86" s="1"/>
  <c r="X81" i="86"/>
  <c r="W81" i="86"/>
  <c r="V81" i="86"/>
  <c r="U81" i="86"/>
  <c r="T81" i="86"/>
  <c r="S81" i="86"/>
  <c r="R81" i="86"/>
  <c r="Q81" i="86"/>
  <c r="O81" i="86"/>
  <c r="AC80" i="86"/>
  <c r="AB80" i="86"/>
  <c r="AA80" i="86"/>
  <c r="Z80" i="86"/>
  <c r="Y80" i="86"/>
  <c r="AE80" i="86" s="1"/>
  <c r="X80" i="86"/>
  <c r="W80" i="86"/>
  <c r="V80" i="86"/>
  <c r="U80" i="86"/>
  <c r="T80" i="86"/>
  <c r="S80" i="86"/>
  <c r="R80" i="86"/>
  <c r="Q80" i="86"/>
  <c r="O80" i="86"/>
  <c r="AC79" i="86"/>
  <c r="AB79" i="86"/>
  <c r="AA79" i="86"/>
  <c r="Z79" i="86"/>
  <c r="Y79" i="86"/>
  <c r="AE79" i="86" s="1"/>
  <c r="AG79" i="86" s="1" a="1"/>
  <c r="AG79" i="86" s="1"/>
  <c r="X79" i="86"/>
  <c r="W79" i="86"/>
  <c r="V79" i="86"/>
  <c r="U79" i="86"/>
  <c r="T79" i="86"/>
  <c r="S79" i="86"/>
  <c r="R79" i="86"/>
  <c r="Q79" i="86"/>
  <c r="O79" i="86"/>
  <c r="AC78" i="86"/>
  <c r="AB78" i="86"/>
  <c r="AA78" i="86"/>
  <c r="Z78" i="86"/>
  <c r="Y78" i="86"/>
  <c r="AE78" i="86" s="1"/>
  <c r="X78" i="86"/>
  <c r="W78" i="86"/>
  <c r="V78" i="86"/>
  <c r="U78" i="86"/>
  <c r="T78" i="86"/>
  <c r="S78" i="86"/>
  <c r="R78" i="86"/>
  <c r="Q78" i="86"/>
  <c r="O78" i="86"/>
  <c r="AC77" i="86"/>
  <c r="AB77" i="86"/>
  <c r="AA77" i="86"/>
  <c r="Z77" i="86"/>
  <c r="Y77" i="86"/>
  <c r="AE77" i="86" s="1"/>
  <c r="X77" i="86"/>
  <c r="W77" i="86"/>
  <c r="V77" i="86"/>
  <c r="U77" i="86"/>
  <c r="T77" i="86"/>
  <c r="S77" i="86"/>
  <c r="R77" i="86"/>
  <c r="Q77" i="86"/>
  <c r="O77" i="86"/>
  <c r="AC76" i="86"/>
  <c r="AB76" i="86"/>
  <c r="AA76" i="86"/>
  <c r="Z76" i="86"/>
  <c r="Y76" i="86"/>
  <c r="AE76" i="86" s="1"/>
  <c r="X76" i="86"/>
  <c r="W76" i="86"/>
  <c r="V76" i="86"/>
  <c r="U76" i="86"/>
  <c r="T76" i="86"/>
  <c r="S76" i="86"/>
  <c r="R76" i="86"/>
  <c r="Q76" i="86"/>
  <c r="O76" i="86"/>
  <c r="AC75" i="86"/>
  <c r="AB75" i="86"/>
  <c r="AA75" i="86"/>
  <c r="Z75" i="86"/>
  <c r="Y75" i="86"/>
  <c r="AE75" i="86" s="1"/>
  <c r="X75" i="86"/>
  <c r="W75" i="86"/>
  <c r="V75" i="86"/>
  <c r="U75" i="86"/>
  <c r="T75" i="86"/>
  <c r="S75" i="86"/>
  <c r="R75" i="86"/>
  <c r="Q75" i="86"/>
  <c r="O75" i="86"/>
  <c r="AC74" i="86"/>
  <c r="AB74" i="86"/>
  <c r="AA74" i="86"/>
  <c r="Z74" i="86"/>
  <c r="Y74" i="86"/>
  <c r="AE74" i="86" s="1"/>
  <c r="X74" i="86"/>
  <c r="W74" i="86"/>
  <c r="V74" i="86"/>
  <c r="U74" i="86"/>
  <c r="T74" i="86"/>
  <c r="S74" i="86"/>
  <c r="R74" i="86"/>
  <c r="Q74" i="86"/>
  <c r="O74" i="86"/>
  <c r="AC73" i="86"/>
  <c r="AB73" i="86"/>
  <c r="AA73" i="86"/>
  <c r="Z73" i="86"/>
  <c r="Y73" i="86"/>
  <c r="AE73" i="86" s="1"/>
  <c r="X73" i="86"/>
  <c r="W73" i="86"/>
  <c r="V73" i="86"/>
  <c r="U73" i="86"/>
  <c r="T73" i="86"/>
  <c r="S73" i="86"/>
  <c r="R73" i="86"/>
  <c r="Q73" i="86"/>
  <c r="O73" i="86"/>
  <c r="AC72" i="86"/>
  <c r="AB72" i="86"/>
  <c r="AA72" i="86"/>
  <c r="Z72" i="86"/>
  <c r="Y72" i="86"/>
  <c r="AE72" i="86" s="1"/>
  <c r="X72" i="86"/>
  <c r="W72" i="86"/>
  <c r="V72" i="86"/>
  <c r="U72" i="86"/>
  <c r="T72" i="86"/>
  <c r="S72" i="86"/>
  <c r="R72" i="86"/>
  <c r="Q72" i="86"/>
  <c r="O72" i="86"/>
  <c r="AC71" i="86"/>
  <c r="AB71" i="86"/>
  <c r="AA71" i="86"/>
  <c r="Z71" i="86"/>
  <c r="Y71" i="86"/>
  <c r="AE71" i="86" s="1"/>
  <c r="X71" i="86"/>
  <c r="W71" i="86"/>
  <c r="V71" i="86"/>
  <c r="U71" i="86"/>
  <c r="T71" i="86"/>
  <c r="S71" i="86"/>
  <c r="R71" i="86"/>
  <c r="Q71" i="86"/>
  <c r="O71" i="86"/>
  <c r="AC70" i="86"/>
  <c r="AB70" i="86"/>
  <c r="AA70" i="86"/>
  <c r="Z70" i="86"/>
  <c r="Y70" i="86"/>
  <c r="AE70" i="86" s="1"/>
  <c r="X70" i="86"/>
  <c r="W70" i="86"/>
  <c r="V70" i="86"/>
  <c r="U70" i="86"/>
  <c r="T70" i="86"/>
  <c r="S70" i="86"/>
  <c r="R70" i="86"/>
  <c r="Q70" i="86"/>
  <c r="O70" i="86"/>
  <c r="AC69" i="86"/>
  <c r="AB69" i="86"/>
  <c r="AA69" i="86"/>
  <c r="Z69" i="86"/>
  <c r="Y69" i="86"/>
  <c r="AE69" i="86" s="1"/>
  <c r="X69" i="86"/>
  <c r="W69" i="86"/>
  <c r="V69" i="86"/>
  <c r="U69" i="86"/>
  <c r="T69" i="86"/>
  <c r="S69" i="86"/>
  <c r="R69" i="86"/>
  <c r="Q69" i="86"/>
  <c r="O69" i="86"/>
  <c r="AC68" i="86"/>
  <c r="AB68" i="86"/>
  <c r="AA68" i="86"/>
  <c r="Z68" i="86"/>
  <c r="Y68" i="86"/>
  <c r="AE68" i="86" s="1"/>
  <c r="X68" i="86"/>
  <c r="W68" i="86"/>
  <c r="V68" i="86"/>
  <c r="U68" i="86"/>
  <c r="T68" i="86"/>
  <c r="S68" i="86"/>
  <c r="R68" i="86"/>
  <c r="Q68" i="86"/>
  <c r="O68" i="86"/>
  <c r="AC67" i="86"/>
  <c r="AB67" i="86"/>
  <c r="AA67" i="86"/>
  <c r="Z67" i="86"/>
  <c r="Y67" i="86"/>
  <c r="AE67" i="86" s="1"/>
  <c r="X67" i="86"/>
  <c r="W67" i="86"/>
  <c r="V67" i="86"/>
  <c r="U67" i="86"/>
  <c r="T67" i="86"/>
  <c r="S67" i="86"/>
  <c r="R67" i="86"/>
  <c r="Q67" i="86"/>
  <c r="O67" i="86"/>
  <c r="AC66" i="86"/>
  <c r="AB66" i="86"/>
  <c r="AA66" i="86"/>
  <c r="Z66" i="86"/>
  <c r="Y66" i="86"/>
  <c r="AE66" i="86" s="1"/>
  <c r="X66" i="86"/>
  <c r="W66" i="86"/>
  <c r="V66" i="86"/>
  <c r="U66" i="86"/>
  <c r="T66" i="86"/>
  <c r="S66" i="86"/>
  <c r="R66" i="86"/>
  <c r="Q66" i="86"/>
  <c r="O66" i="86"/>
  <c r="AC65" i="86"/>
  <c r="AB65" i="86"/>
  <c r="AA65" i="86"/>
  <c r="Z65" i="86"/>
  <c r="Y65" i="86"/>
  <c r="AE65" i="86" s="1"/>
  <c r="X65" i="86"/>
  <c r="W65" i="86"/>
  <c r="V65" i="86"/>
  <c r="U65" i="86"/>
  <c r="T65" i="86"/>
  <c r="S65" i="86"/>
  <c r="R65" i="86"/>
  <c r="Q65" i="86"/>
  <c r="O65" i="86"/>
  <c r="AC64" i="86"/>
  <c r="AB64" i="86"/>
  <c r="AA64" i="86"/>
  <c r="Z64" i="86"/>
  <c r="Y64" i="86"/>
  <c r="AE64" i="86" s="1"/>
  <c r="X64" i="86"/>
  <c r="W64" i="86"/>
  <c r="V64" i="86"/>
  <c r="U64" i="86"/>
  <c r="T64" i="86"/>
  <c r="S64" i="86"/>
  <c r="R64" i="86"/>
  <c r="Q64" i="86"/>
  <c r="O64" i="86"/>
  <c r="AC63" i="86"/>
  <c r="AB63" i="86"/>
  <c r="AA63" i="86"/>
  <c r="Z63" i="86"/>
  <c r="Y63" i="86"/>
  <c r="AE63" i="86" s="1"/>
  <c r="X63" i="86"/>
  <c r="W63" i="86"/>
  <c r="V63" i="86"/>
  <c r="U63" i="86"/>
  <c r="T63" i="86"/>
  <c r="S63" i="86"/>
  <c r="R63" i="86"/>
  <c r="Q63" i="86"/>
  <c r="O63" i="86"/>
  <c r="AC62" i="86"/>
  <c r="AB62" i="86"/>
  <c r="AA62" i="86"/>
  <c r="Z62" i="86"/>
  <c r="Y62" i="86"/>
  <c r="AE62" i="86" s="1"/>
  <c r="X62" i="86"/>
  <c r="W62" i="86"/>
  <c r="V62" i="86"/>
  <c r="U62" i="86"/>
  <c r="T62" i="86"/>
  <c r="S62" i="86"/>
  <c r="R62" i="86"/>
  <c r="Q62" i="86"/>
  <c r="O62" i="86"/>
  <c r="AC61" i="86"/>
  <c r="AB61" i="86"/>
  <c r="AA61" i="86"/>
  <c r="Z61" i="86"/>
  <c r="Y61" i="86"/>
  <c r="AE61" i="86" s="1"/>
  <c r="X61" i="86"/>
  <c r="W61" i="86"/>
  <c r="V61" i="86"/>
  <c r="U61" i="86"/>
  <c r="T61" i="86"/>
  <c r="S61" i="86"/>
  <c r="R61" i="86"/>
  <c r="Q61" i="86"/>
  <c r="O61" i="86"/>
  <c r="AC60" i="86"/>
  <c r="AB60" i="86"/>
  <c r="AA60" i="86"/>
  <c r="Z60" i="86"/>
  <c r="Y60" i="86"/>
  <c r="AE60" i="86" s="1"/>
  <c r="X60" i="86"/>
  <c r="W60" i="86"/>
  <c r="V60" i="86"/>
  <c r="U60" i="86"/>
  <c r="T60" i="86"/>
  <c r="S60" i="86"/>
  <c r="R60" i="86"/>
  <c r="Q60" i="86"/>
  <c r="O60" i="86"/>
  <c r="AC59" i="86"/>
  <c r="AB59" i="86"/>
  <c r="AA59" i="86"/>
  <c r="Z59" i="86"/>
  <c r="Y59" i="86"/>
  <c r="AE59" i="86" s="1"/>
  <c r="X59" i="86"/>
  <c r="W59" i="86"/>
  <c r="V59" i="86"/>
  <c r="U59" i="86"/>
  <c r="T59" i="86"/>
  <c r="S59" i="86"/>
  <c r="R59" i="86"/>
  <c r="Q59" i="86"/>
  <c r="O59" i="86"/>
  <c r="AC58" i="86"/>
  <c r="AB58" i="86"/>
  <c r="AA58" i="86"/>
  <c r="Z58" i="86"/>
  <c r="Y58" i="86"/>
  <c r="AE58" i="86" s="1"/>
  <c r="X58" i="86"/>
  <c r="W58" i="86"/>
  <c r="V58" i="86"/>
  <c r="U58" i="86"/>
  <c r="T58" i="86"/>
  <c r="S58" i="86"/>
  <c r="R58" i="86"/>
  <c r="Q58" i="86"/>
  <c r="O58" i="86"/>
  <c r="AC57" i="86"/>
  <c r="AB57" i="86"/>
  <c r="AA57" i="86"/>
  <c r="Z57" i="86"/>
  <c r="Y57" i="86"/>
  <c r="AE57" i="86" s="1"/>
  <c r="X57" i="86"/>
  <c r="W57" i="86"/>
  <c r="V57" i="86"/>
  <c r="U57" i="86"/>
  <c r="T57" i="86"/>
  <c r="S57" i="86"/>
  <c r="R57" i="86"/>
  <c r="Q57" i="86"/>
  <c r="O57" i="86"/>
  <c r="AC56" i="86"/>
  <c r="AB56" i="86"/>
  <c r="AA56" i="86"/>
  <c r="Z56" i="86"/>
  <c r="Y56" i="86"/>
  <c r="AE56" i="86" s="1"/>
  <c r="X56" i="86"/>
  <c r="W56" i="86"/>
  <c r="V56" i="86"/>
  <c r="U56" i="86"/>
  <c r="T56" i="86"/>
  <c r="S56" i="86"/>
  <c r="R56" i="86"/>
  <c r="Q56" i="86"/>
  <c r="O56" i="86"/>
  <c r="AC55" i="86"/>
  <c r="AB55" i="86"/>
  <c r="AA55" i="86"/>
  <c r="Z55" i="86"/>
  <c r="Y55" i="86"/>
  <c r="AE55" i="86" s="1"/>
  <c r="X55" i="86"/>
  <c r="W55" i="86"/>
  <c r="V55" i="86"/>
  <c r="U55" i="86"/>
  <c r="T55" i="86"/>
  <c r="S55" i="86"/>
  <c r="R55" i="86"/>
  <c r="Q55" i="86"/>
  <c r="O55" i="86"/>
  <c r="AC54" i="86"/>
  <c r="AB54" i="86"/>
  <c r="AA54" i="86"/>
  <c r="Z54" i="86"/>
  <c r="Y54" i="86"/>
  <c r="AE54" i="86" s="1"/>
  <c r="X54" i="86"/>
  <c r="W54" i="86"/>
  <c r="V54" i="86"/>
  <c r="U54" i="86"/>
  <c r="T54" i="86"/>
  <c r="S54" i="86"/>
  <c r="R54" i="86"/>
  <c r="Q54" i="86"/>
  <c r="O54" i="86"/>
  <c r="AC53" i="86"/>
  <c r="AB53" i="86"/>
  <c r="AA53" i="86"/>
  <c r="Z53" i="86"/>
  <c r="Y53" i="86"/>
  <c r="AE53" i="86" s="1"/>
  <c r="X53" i="86"/>
  <c r="W53" i="86"/>
  <c r="V53" i="86"/>
  <c r="U53" i="86"/>
  <c r="T53" i="86"/>
  <c r="S53" i="86"/>
  <c r="R53" i="86"/>
  <c r="Q53" i="86"/>
  <c r="O53" i="86"/>
  <c r="AC52" i="86"/>
  <c r="AB52" i="86"/>
  <c r="AA52" i="86"/>
  <c r="Z52" i="86"/>
  <c r="Y52" i="86"/>
  <c r="AE52" i="86" s="1"/>
  <c r="X52" i="86"/>
  <c r="W52" i="86"/>
  <c r="V52" i="86"/>
  <c r="U52" i="86"/>
  <c r="T52" i="86"/>
  <c r="S52" i="86"/>
  <c r="R52" i="86"/>
  <c r="Q52" i="86"/>
  <c r="O52" i="86"/>
  <c r="AC51" i="86"/>
  <c r="AB51" i="86"/>
  <c r="AA51" i="86"/>
  <c r="Z51" i="86"/>
  <c r="Y51" i="86"/>
  <c r="AE51" i="86" s="1"/>
  <c r="X51" i="86"/>
  <c r="W51" i="86"/>
  <c r="V51" i="86"/>
  <c r="U51" i="86"/>
  <c r="T51" i="86"/>
  <c r="S51" i="86"/>
  <c r="R51" i="86"/>
  <c r="Q51" i="86"/>
  <c r="O51" i="86"/>
  <c r="AC50" i="86"/>
  <c r="AB50" i="86"/>
  <c r="AA50" i="86"/>
  <c r="Z50" i="86"/>
  <c r="Y50" i="86"/>
  <c r="AE50" i="86" s="1"/>
  <c r="X50" i="86"/>
  <c r="W50" i="86"/>
  <c r="V50" i="86"/>
  <c r="U50" i="86"/>
  <c r="T50" i="86"/>
  <c r="S50" i="86"/>
  <c r="R50" i="86"/>
  <c r="Q50" i="86"/>
  <c r="O50" i="86"/>
  <c r="AC49" i="86"/>
  <c r="AB49" i="86"/>
  <c r="AA49" i="86"/>
  <c r="Z49" i="86"/>
  <c r="Y49" i="86"/>
  <c r="AE49" i="86" s="1"/>
  <c r="X49" i="86"/>
  <c r="W49" i="86"/>
  <c r="V49" i="86"/>
  <c r="U49" i="86"/>
  <c r="T49" i="86"/>
  <c r="S49" i="86"/>
  <c r="R49" i="86"/>
  <c r="Q49" i="86"/>
  <c r="O49" i="86"/>
  <c r="AC48" i="86"/>
  <c r="AB48" i="86"/>
  <c r="AA48" i="86"/>
  <c r="Z48" i="86"/>
  <c r="Y48" i="86"/>
  <c r="AE48" i="86" s="1"/>
  <c r="X48" i="86"/>
  <c r="W48" i="86"/>
  <c r="V48" i="86"/>
  <c r="U48" i="86"/>
  <c r="T48" i="86"/>
  <c r="S48" i="86"/>
  <c r="R48" i="86"/>
  <c r="Q48" i="86"/>
  <c r="O48" i="86"/>
  <c r="AC47" i="86"/>
  <c r="AB47" i="86"/>
  <c r="AA47" i="86"/>
  <c r="Z47" i="86"/>
  <c r="Y47" i="86"/>
  <c r="AE47" i="86" s="1"/>
  <c r="X47" i="86"/>
  <c r="W47" i="86"/>
  <c r="V47" i="86"/>
  <c r="U47" i="86"/>
  <c r="T47" i="86"/>
  <c r="S47" i="86"/>
  <c r="R47" i="86"/>
  <c r="Q47" i="86"/>
  <c r="O47" i="86"/>
  <c r="AC46" i="86"/>
  <c r="AB46" i="86"/>
  <c r="AA46" i="86"/>
  <c r="Z46" i="86"/>
  <c r="Y46" i="86"/>
  <c r="AE46" i="86" s="1"/>
  <c r="X46" i="86"/>
  <c r="W46" i="86"/>
  <c r="V46" i="86"/>
  <c r="U46" i="86"/>
  <c r="T46" i="86"/>
  <c r="S46" i="86"/>
  <c r="R46" i="86"/>
  <c r="Q46" i="86"/>
  <c r="O46" i="86"/>
  <c r="AC45" i="86"/>
  <c r="AB45" i="86"/>
  <c r="AA45" i="86"/>
  <c r="Z45" i="86"/>
  <c r="Y45" i="86"/>
  <c r="AE45" i="86" s="1"/>
  <c r="X45" i="86"/>
  <c r="W45" i="86"/>
  <c r="V45" i="86"/>
  <c r="U45" i="86"/>
  <c r="T45" i="86"/>
  <c r="S45" i="86"/>
  <c r="R45" i="86"/>
  <c r="Q45" i="86"/>
  <c r="O45" i="86"/>
  <c r="AC44" i="86"/>
  <c r="AB44" i="86"/>
  <c r="AA44" i="86"/>
  <c r="Z44" i="86"/>
  <c r="Y44" i="86"/>
  <c r="AE44" i="86" s="1"/>
  <c r="X44" i="86"/>
  <c r="W44" i="86"/>
  <c r="V44" i="86"/>
  <c r="U44" i="86"/>
  <c r="T44" i="86"/>
  <c r="S44" i="86"/>
  <c r="R44" i="86"/>
  <c r="Q44" i="86"/>
  <c r="O44" i="86"/>
  <c r="AC43" i="86"/>
  <c r="AB43" i="86"/>
  <c r="AA43" i="86"/>
  <c r="Z43" i="86"/>
  <c r="Y43" i="86"/>
  <c r="AE43" i="86" s="1"/>
  <c r="X43" i="86"/>
  <c r="W43" i="86"/>
  <c r="V43" i="86"/>
  <c r="U43" i="86"/>
  <c r="T43" i="86"/>
  <c r="S43" i="86"/>
  <c r="R43" i="86"/>
  <c r="Q43" i="86"/>
  <c r="O43" i="86"/>
  <c r="AC42" i="86"/>
  <c r="AB42" i="86"/>
  <c r="AA42" i="86"/>
  <c r="Z42" i="86"/>
  <c r="Y42" i="86"/>
  <c r="AE42" i="86" s="1"/>
  <c r="X42" i="86"/>
  <c r="W42" i="86"/>
  <c r="V42" i="86"/>
  <c r="U42" i="86"/>
  <c r="T42" i="86"/>
  <c r="S42" i="86"/>
  <c r="R42" i="86"/>
  <c r="Q42" i="86"/>
  <c r="O42" i="86"/>
  <c r="AC41" i="86"/>
  <c r="AB41" i="86"/>
  <c r="AA41" i="86"/>
  <c r="Z41" i="86"/>
  <c r="Y41" i="86"/>
  <c r="AE41" i="86" s="1"/>
  <c r="X41" i="86"/>
  <c r="W41" i="86"/>
  <c r="V41" i="86"/>
  <c r="U41" i="86"/>
  <c r="T41" i="86"/>
  <c r="S41" i="86"/>
  <c r="R41" i="86"/>
  <c r="Q41" i="86"/>
  <c r="O41" i="86"/>
  <c r="AC40" i="86"/>
  <c r="AB40" i="86"/>
  <c r="AA40" i="86"/>
  <c r="Z40" i="86"/>
  <c r="Y40" i="86"/>
  <c r="AE40" i="86" s="1"/>
  <c r="X40" i="86"/>
  <c r="W40" i="86"/>
  <c r="V40" i="86"/>
  <c r="U40" i="86"/>
  <c r="T40" i="86"/>
  <c r="S40" i="86"/>
  <c r="R40" i="86"/>
  <c r="Q40" i="86"/>
  <c r="O40" i="86"/>
  <c r="AC39" i="86"/>
  <c r="AB39" i="86"/>
  <c r="AA39" i="86"/>
  <c r="Z39" i="86"/>
  <c r="Y39" i="86"/>
  <c r="AE39" i="86" s="1"/>
  <c r="X39" i="86"/>
  <c r="W39" i="86"/>
  <c r="V39" i="86"/>
  <c r="U39" i="86"/>
  <c r="T39" i="86"/>
  <c r="S39" i="86"/>
  <c r="R39" i="86"/>
  <c r="Q39" i="86"/>
  <c r="O39" i="86"/>
  <c r="AC38" i="86"/>
  <c r="AB38" i="86"/>
  <c r="AA38" i="86"/>
  <c r="Z38" i="86"/>
  <c r="Y38" i="86"/>
  <c r="AE38" i="86" s="1"/>
  <c r="X38" i="86"/>
  <c r="W38" i="86"/>
  <c r="V38" i="86"/>
  <c r="U38" i="86"/>
  <c r="T38" i="86"/>
  <c r="S38" i="86"/>
  <c r="R38" i="86"/>
  <c r="Q38" i="86"/>
  <c r="O38" i="86"/>
  <c r="AC37" i="86"/>
  <c r="AB37" i="86"/>
  <c r="AA37" i="86"/>
  <c r="Z37" i="86"/>
  <c r="Y37" i="86"/>
  <c r="AE37" i="86" s="1"/>
  <c r="X37" i="86"/>
  <c r="W37" i="86"/>
  <c r="V37" i="86"/>
  <c r="U37" i="86"/>
  <c r="T37" i="86"/>
  <c r="S37" i="86"/>
  <c r="R37" i="86"/>
  <c r="Q37" i="86"/>
  <c r="O37" i="86"/>
  <c r="AC36" i="86"/>
  <c r="AB36" i="86"/>
  <c r="AA36" i="86"/>
  <c r="Z36" i="86"/>
  <c r="Y36" i="86"/>
  <c r="AE36" i="86" s="1"/>
  <c r="X36" i="86"/>
  <c r="W36" i="86"/>
  <c r="V36" i="86"/>
  <c r="U36" i="86"/>
  <c r="T36" i="86"/>
  <c r="S36" i="86"/>
  <c r="R36" i="86"/>
  <c r="Q36" i="86"/>
  <c r="O36" i="86"/>
  <c r="AC35" i="86"/>
  <c r="AB35" i="86"/>
  <c r="AA35" i="86"/>
  <c r="Z35" i="86"/>
  <c r="Y35" i="86"/>
  <c r="AE35" i="86" s="1"/>
  <c r="X35" i="86"/>
  <c r="W35" i="86"/>
  <c r="V35" i="86"/>
  <c r="U35" i="86"/>
  <c r="T35" i="86"/>
  <c r="S35" i="86"/>
  <c r="R35" i="86"/>
  <c r="Q35" i="86"/>
  <c r="O35" i="86"/>
  <c r="AC34" i="86"/>
  <c r="AB34" i="86"/>
  <c r="AA34" i="86"/>
  <c r="Z34" i="86"/>
  <c r="Y34" i="86"/>
  <c r="AE34" i="86" s="1"/>
  <c r="X34" i="86"/>
  <c r="W34" i="86"/>
  <c r="V34" i="86"/>
  <c r="U34" i="86"/>
  <c r="T34" i="86"/>
  <c r="S34" i="86"/>
  <c r="R34" i="86"/>
  <c r="Q34" i="86"/>
  <c r="O34" i="86"/>
  <c r="AC33" i="86"/>
  <c r="AB33" i="86"/>
  <c r="AA33" i="86"/>
  <c r="Z33" i="86"/>
  <c r="Y33" i="86"/>
  <c r="AE33" i="86" s="1"/>
  <c r="X33" i="86"/>
  <c r="W33" i="86"/>
  <c r="V33" i="86"/>
  <c r="U33" i="86"/>
  <c r="T33" i="86"/>
  <c r="S33" i="86"/>
  <c r="R33" i="86"/>
  <c r="Q33" i="86"/>
  <c r="O33" i="86"/>
  <c r="AC32" i="86"/>
  <c r="AB32" i="86"/>
  <c r="AA32" i="86"/>
  <c r="Z32" i="86"/>
  <c r="Y32" i="86"/>
  <c r="AE32" i="86" s="1"/>
  <c r="X32" i="86"/>
  <c r="W32" i="86"/>
  <c r="V32" i="86"/>
  <c r="U32" i="86"/>
  <c r="T32" i="86"/>
  <c r="S32" i="86"/>
  <c r="R32" i="86"/>
  <c r="Q32" i="86"/>
  <c r="O32" i="86"/>
  <c r="AC31" i="86"/>
  <c r="AB31" i="86"/>
  <c r="AA31" i="86"/>
  <c r="Z31" i="86"/>
  <c r="Y31" i="86"/>
  <c r="AE31" i="86" s="1"/>
  <c r="X31" i="86"/>
  <c r="W31" i="86"/>
  <c r="V31" i="86"/>
  <c r="U31" i="86"/>
  <c r="T31" i="86"/>
  <c r="S31" i="86"/>
  <c r="R31" i="86"/>
  <c r="Q31" i="86"/>
  <c r="O31" i="86"/>
  <c r="AC30" i="86"/>
  <c r="AB30" i="86"/>
  <c r="AA30" i="86"/>
  <c r="Z30" i="86"/>
  <c r="Y30" i="86"/>
  <c r="AE30" i="86" s="1"/>
  <c r="X30" i="86"/>
  <c r="W30" i="86"/>
  <c r="V30" i="86"/>
  <c r="U30" i="86"/>
  <c r="T30" i="86"/>
  <c r="S30" i="86"/>
  <c r="R30" i="86"/>
  <c r="Q30" i="86"/>
  <c r="O30" i="86"/>
  <c r="AC29" i="86"/>
  <c r="AB29" i="86"/>
  <c r="AA29" i="86"/>
  <c r="Z29" i="86"/>
  <c r="Y29" i="86"/>
  <c r="AE29" i="86" s="1"/>
  <c r="X29" i="86"/>
  <c r="W29" i="86"/>
  <c r="V29" i="86"/>
  <c r="U29" i="86"/>
  <c r="T29" i="86"/>
  <c r="S29" i="86"/>
  <c r="R29" i="86"/>
  <c r="Q29" i="86"/>
  <c r="O29" i="86"/>
  <c r="AC28" i="86"/>
  <c r="AB28" i="86"/>
  <c r="AA28" i="86"/>
  <c r="Z28" i="86"/>
  <c r="Y28" i="86"/>
  <c r="AE28" i="86" s="1"/>
  <c r="X28" i="86"/>
  <c r="W28" i="86"/>
  <c r="V28" i="86"/>
  <c r="U28" i="86"/>
  <c r="T28" i="86"/>
  <c r="S28" i="86"/>
  <c r="R28" i="86"/>
  <c r="Q28" i="86"/>
  <c r="O28" i="86"/>
  <c r="AC27" i="86"/>
  <c r="AB27" i="86"/>
  <c r="AA27" i="86"/>
  <c r="Z27" i="86"/>
  <c r="Y27" i="86"/>
  <c r="AE27" i="86" s="1"/>
  <c r="X27" i="86"/>
  <c r="W27" i="86"/>
  <c r="V27" i="86"/>
  <c r="U27" i="86"/>
  <c r="T27" i="86"/>
  <c r="S27" i="86"/>
  <c r="R27" i="86"/>
  <c r="Q27" i="86"/>
  <c r="O27" i="86"/>
  <c r="AC26" i="86"/>
  <c r="AB26" i="86"/>
  <c r="AA26" i="86"/>
  <c r="Z26" i="86"/>
  <c r="Y26" i="86"/>
  <c r="AE26" i="86" s="1"/>
  <c r="X26" i="86"/>
  <c r="W26" i="86"/>
  <c r="V26" i="86"/>
  <c r="U26" i="86"/>
  <c r="T26" i="86"/>
  <c r="S26" i="86"/>
  <c r="R26" i="86"/>
  <c r="Q26" i="86"/>
  <c r="O26" i="86"/>
  <c r="AC25" i="86"/>
  <c r="AB25" i="86"/>
  <c r="AA25" i="86"/>
  <c r="Z25" i="86"/>
  <c r="Y25" i="86"/>
  <c r="AE25" i="86" s="1"/>
  <c r="X25" i="86"/>
  <c r="W25" i="86"/>
  <c r="V25" i="86"/>
  <c r="U25" i="86"/>
  <c r="T25" i="86"/>
  <c r="S25" i="86"/>
  <c r="R25" i="86"/>
  <c r="Q25" i="86"/>
  <c r="O25" i="86"/>
  <c r="AC24" i="86"/>
  <c r="AB24" i="86"/>
  <c r="AA24" i="86"/>
  <c r="Z24" i="86"/>
  <c r="Y24" i="86"/>
  <c r="AE24" i="86" s="1"/>
  <c r="X24" i="86"/>
  <c r="W24" i="86"/>
  <c r="V24" i="86"/>
  <c r="U24" i="86"/>
  <c r="T24" i="86"/>
  <c r="S24" i="86"/>
  <c r="R24" i="86"/>
  <c r="Q24" i="86"/>
  <c r="O24" i="86"/>
  <c r="AC23" i="86"/>
  <c r="AB23" i="86"/>
  <c r="AA23" i="86"/>
  <c r="Z23" i="86"/>
  <c r="Y23" i="86"/>
  <c r="AE23" i="86" s="1"/>
  <c r="X23" i="86"/>
  <c r="W23" i="86"/>
  <c r="V23" i="86"/>
  <c r="U23" i="86"/>
  <c r="T23" i="86"/>
  <c r="S23" i="86"/>
  <c r="R23" i="86"/>
  <c r="Q23" i="86"/>
  <c r="O23" i="86"/>
  <c r="AC22" i="86"/>
  <c r="AB22" i="86"/>
  <c r="AA22" i="86"/>
  <c r="Z22" i="86"/>
  <c r="Y22" i="86"/>
  <c r="AE22" i="86" s="1"/>
  <c r="X22" i="86"/>
  <c r="W22" i="86"/>
  <c r="V22" i="86"/>
  <c r="U22" i="86"/>
  <c r="T22" i="86"/>
  <c r="S22" i="86"/>
  <c r="R22" i="86"/>
  <c r="Q22" i="86"/>
  <c r="O22" i="86"/>
  <c r="AC21" i="86"/>
  <c r="AB21" i="86"/>
  <c r="AA21" i="86"/>
  <c r="Z21" i="86"/>
  <c r="Y21" i="86"/>
  <c r="AE21" i="86" s="1"/>
  <c r="X21" i="86"/>
  <c r="W21" i="86"/>
  <c r="V21" i="86"/>
  <c r="U21" i="86"/>
  <c r="T21" i="86"/>
  <c r="S21" i="86"/>
  <c r="R21" i="86"/>
  <c r="Q21" i="86"/>
  <c r="O21" i="86"/>
  <c r="AC20" i="86"/>
  <c r="AB20" i="86"/>
  <c r="AA20" i="86"/>
  <c r="Z20" i="86"/>
  <c r="Y20" i="86"/>
  <c r="AE20" i="86" s="1"/>
  <c r="X20" i="86"/>
  <c r="W20" i="86"/>
  <c r="V20" i="86"/>
  <c r="U20" i="86"/>
  <c r="T20" i="86"/>
  <c r="S20" i="86"/>
  <c r="R20" i="86"/>
  <c r="Q20" i="86"/>
  <c r="O20" i="86"/>
  <c r="AC19" i="86"/>
  <c r="AB19" i="86"/>
  <c r="AA19" i="86"/>
  <c r="Z19" i="86"/>
  <c r="Y19" i="86"/>
  <c r="AE19" i="86" s="1"/>
  <c r="X19" i="86"/>
  <c r="W19" i="86"/>
  <c r="V19" i="86"/>
  <c r="U19" i="86"/>
  <c r="T19" i="86"/>
  <c r="S19" i="86"/>
  <c r="R19" i="86"/>
  <c r="Q19" i="86"/>
  <c r="O19" i="86"/>
  <c r="AC18" i="86"/>
  <c r="AB18" i="86"/>
  <c r="AA18" i="86"/>
  <c r="Z18" i="86"/>
  <c r="Y18" i="86"/>
  <c r="AE18" i="86" s="1"/>
  <c r="X18" i="86"/>
  <c r="W18" i="86"/>
  <c r="V18" i="86"/>
  <c r="U18" i="86"/>
  <c r="T18" i="86"/>
  <c r="S18" i="86"/>
  <c r="R18" i="86"/>
  <c r="Q18" i="86"/>
  <c r="O18" i="86"/>
  <c r="AC17" i="86"/>
  <c r="AB17" i="86"/>
  <c r="AA17" i="86"/>
  <c r="Z17" i="86"/>
  <c r="Y17" i="86"/>
  <c r="AE17" i="86" s="1"/>
  <c r="X17" i="86"/>
  <c r="W17" i="86"/>
  <c r="V17" i="86"/>
  <c r="U17" i="86"/>
  <c r="T17" i="86"/>
  <c r="S17" i="86"/>
  <c r="R17" i="86"/>
  <c r="Q17" i="86"/>
  <c r="O17" i="86"/>
  <c r="AC16" i="86"/>
  <c r="AB16" i="86"/>
  <c r="AA16" i="86"/>
  <c r="Z16" i="86"/>
  <c r="Y16" i="86"/>
  <c r="AE16" i="86" s="1"/>
  <c r="X16" i="86"/>
  <c r="W16" i="86"/>
  <c r="V16" i="86"/>
  <c r="U16" i="86"/>
  <c r="T16" i="86"/>
  <c r="S16" i="86"/>
  <c r="R16" i="86"/>
  <c r="Q16" i="86"/>
  <c r="O16" i="86"/>
  <c r="AC15" i="86"/>
  <c r="AB15" i="86"/>
  <c r="AA15" i="86"/>
  <c r="Z15" i="86"/>
  <c r="Y15" i="86"/>
  <c r="AE15" i="86" s="1"/>
  <c r="X15" i="86"/>
  <c r="W15" i="86"/>
  <c r="V15" i="86"/>
  <c r="U15" i="86"/>
  <c r="T15" i="86"/>
  <c r="S15" i="86"/>
  <c r="R15" i="86"/>
  <c r="Q15" i="86"/>
  <c r="O15" i="86"/>
  <c r="AC14" i="86"/>
  <c r="AB14" i="86"/>
  <c r="AA14" i="86"/>
  <c r="Z14" i="86"/>
  <c r="Y14" i="86"/>
  <c r="AE14" i="86" s="1"/>
  <c r="J47" i="77" s="1"/>
  <c r="X14" i="86"/>
  <c r="W14" i="86"/>
  <c r="V14" i="86"/>
  <c r="H47" i="77" s="1"/>
  <c r="U14" i="86"/>
  <c r="T14" i="86"/>
  <c r="S14" i="86"/>
  <c r="R14" i="86"/>
  <c r="G47" i="77" s="1"/>
  <c r="Q14" i="86"/>
  <c r="F47" i="77" s="1"/>
  <c r="O14" i="86"/>
  <c r="AC13" i="86"/>
  <c r="AB13" i="86"/>
  <c r="AA13" i="86"/>
  <c r="Z13" i="86"/>
  <c r="Y13" i="86"/>
  <c r="AE13" i="86" s="1"/>
  <c r="J46" i="77" s="1"/>
  <c r="X13" i="86"/>
  <c r="W13" i="86"/>
  <c r="V13" i="86"/>
  <c r="H46" i="77" s="1"/>
  <c r="U13" i="86"/>
  <c r="T13" i="86"/>
  <c r="S13" i="86"/>
  <c r="R13" i="86"/>
  <c r="G46" i="77" s="1"/>
  <c r="Q13" i="86"/>
  <c r="F46" i="77" s="1"/>
  <c r="O13" i="86"/>
  <c r="AC12" i="86"/>
  <c r="AB12" i="86"/>
  <c r="AA12" i="86"/>
  <c r="Z12" i="86"/>
  <c r="Y12" i="86"/>
  <c r="AE12" i="86" s="1"/>
  <c r="J45" i="77" s="1"/>
  <c r="X12" i="86"/>
  <c r="W12" i="86"/>
  <c r="V12" i="86"/>
  <c r="H45" i="77" s="1"/>
  <c r="U12" i="86"/>
  <c r="T12" i="86"/>
  <c r="S12" i="86"/>
  <c r="R12" i="86"/>
  <c r="G45" i="77" s="1"/>
  <c r="Q12" i="86"/>
  <c r="F45" i="77" s="1"/>
  <c r="O12" i="86"/>
  <c r="AC11" i="86"/>
  <c r="AB11" i="86"/>
  <c r="AA11" i="86"/>
  <c r="Z11" i="86"/>
  <c r="Y11" i="86"/>
  <c r="AE11" i="86" s="1"/>
  <c r="J44" i="77" s="1"/>
  <c r="X11" i="86"/>
  <c r="W11" i="86"/>
  <c r="V11" i="86"/>
  <c r="H44" i="77" s="1"/>
  <c r="U11" i="86"/>
  <c r="T11" i="86"/>
  <c r="S11" i="86"/>
  <c r="R11" i="86"/>
  <c r="G44" i="77" s="1"/>
  <c r="Q11" i="86"/>
  <c r="F44" i="77" s="1"/>
  <c r="O11" i="86"/>
  <c r="AC10" i="86"/>
  <c r="AB10" i="86"/>
  <c r="AA10" i="86"/>
  <c r="Z10" i="86"/>
  <c r="Y10" i="86"/>
  <c r="X10" i="86"/>
  <c r="W10" i="86"/>
  <c r="V10" i="86"/>
  <c r="H43" i="77" s="1"/>
  <c r="U10" i="86"/>
  <c r="T10" i="86"/>
  <c r="S10" i="86"/>
  <c r="R10" i="86"/>
  <c r="G43" i="77" s="1"/>
  <c r="Q10" i="86"/>
  <c r="F43" i="77" s="1"/>
  <c r="AC9" i="86"/>
  <c r="AB9" i="86"/>
  <c r="AA9" i="86"/>
  <c r="Z9" i="86"/>
  <c r="Y9" i="86"/>
  <c r="X9" i="86"/>
  <c r="W9" i="86"/>
  <c r="V9" i="86"/>
  <c r="U9" i="86"/>
  <c r="T9" i="86"/>
  <c r="S9" i="86"/>
  <c r="R9" i="86"/>
  <c r="Q9" i="86"/>
  <c r="O9" i="86"/>
  <c r="AG33" i="86" l="1" a="1"/>
  <c r="AG33" i="86" s="1"/>
  <c r="AG46" i="86" a="1"/>
  <c r="AG46" i="86" s="1"/>
  <c r="AG54" i="86" a="1"/>
  <c r="AG54" i="86" s="1"/>
  <c r="AG62" i="86" a="1"/>
  <c r="AG62" i="86" s="1"/>
  <c r="AG78" i="86" a="1"/>
  <c r="AG78" i="86" s="1"/>
  <c r="AG37" i="86" a="1"/>
  <c r="AG37" i="86" s="1"/>
  <c r="AG45" i="86" a="1"/>
  <c r="AG45" i="86" s="1"/>
  <c r="AG53" i="86" a="1"/>
  <c r="AG53" i="86" s="1"/>
  <c r="AG61" i="86" a="1"/>
  <c r="AG61" i="86" s="1"/>
  <c r="AH109" i="86"/>
  <c r="AH108" i="86"/>
  <c r="AG28" i="86" a="1"/>
  <c r="AG28" i="86" s="1"/>
  <c r="AE10" i="86"/>
  <c r="J43" i="77" s="1"/>
  <c r="AG65" i="86" a="1"/>
  <c r="AG65" i="86" s="1"/>
  <c r="AG88" i="86" a="1"/>
  <c r="AG88" i="86" s="1"/>
  <c r="AG14" i="86" a="1"/>
  <c r="AG14" i="86" s="1"/>
  <c r="AH34" i="86"/>
  <c r="AH66" i="86"/>
  <c r="AG94" i="86" a="1"/>
  <c r="AG94" i="86" s="1"/>
  <c r="AG107" i="86" a="1"/>
  <c r="AG107" i="86" s="1"/>
  <c r="AH31" i="86"/>
  <c r="AH40" i="86"/>
  <c r="AH27" i="86"/>
  <c r="AG44" i="86" a="1"/>
  <c r="AG44" i="86" s="1"/>
  <c r="AG60" i="86" a="1"/>
  <c r="AG60" i="86" s="1"/>
  <c r="AG69" i="86" a="1"/>
  <c r="AG69" i="86" s="1"/>
  <c r="AH39" i="86"/>
  <c r="AH63" i="86"/>
  <c r="AG18" i="86" a="1"/>
  <c r="AG18" i="86" s="1"/>
  <c r="AG92" i="86" a="1"/>
  <c r="AG92" i="86" s="1"/>
  <c r="AG50" i="86" a="1"/>
  <c r="AG50" i="86" s="1"/>
  <c r="AG16" i="86" a="1"/>
  <c r="AG16" i="86" s="1"/>
  <c r="AG24" i="86" a="1"/>
  <c r="AG24" i="86" s="1"/>
  <c r="AH107" i="86"/>
  <c r="AG17" i="86" a="1"/>
  <c r="AG17" i="86" s="1"/>
  <c r="AH43" i="86"/>
  <c r="AH59" i="86"/>
  <c r="AG77" i="86" a="1"/>
  <c r="AG77" i="86" s="1"/>
  <c r="AG85" i="86" a="1"/>
  <c r="AG85" i="86" s="1"/>
  <c r="AG93" i="86" a="1"/>
  <c r="AG93" i="86" s="1"/>
  <c r="AH12" i="86"/>
  <c r="AH72" i="86"/>
  <c r="AH71" i="86"/>
  <c r="AG15" i="86" a="1"/>
  <c r="AG15" i="86" s="1"/>
  <c r="AG23" i="86" a="1"/>
  <c r="AG23" i="86" s="1"/>
  <c r="AG49" i="86" a="1"/>
  <c r="AG49" i="86" s="1"/>
  <c r="AH75" i="86"/>
  <c r="AG83" i="86" a="1"/>
  <c r="AG83" i="86" s="1"/>
  <c r="AG91" i="86" a="1"/>
  <c r="AG91" i="86" s="1"/>
  <c r="AH104" i="86"/>
  <c r="AG30" i="86" a="1"/>
  <c r="AG30" i="86" s="1"/>
  <c r="AG56" i="86" a="1"/>
  <c r="AG56" i="86" s="1"/>
  <c r="AG74" i="86" a="1"/>
  <c r="AG74" i="86" s="1"/>
  <c r="AG82" i="86" a="1"/>
  <c r="AG82" i="86" s="1"/>
  <c r="AG90" i="86" a="1"/>
  <c r="AG90" i="86" s="1"/>
  <c r="AH103" i="86"/>
  <c r="AG98" i="86" a="1"/>
  <c r="AG98" i="86" s="1"/>
  <c r="AH102" i="86"/>
  <c r="AG13" i="86" a="1"/>
  <c r="AG13" i="86" s="1"/>
  <c r="AG21" i="86" a="1"/>
  <c r="AG21" i="86" s="1"/>
  <c r="AG29" i="86" a="1"/>
  <c r="AG29" i="86" s="1"/>
  <c r="AG55" i="86" a="1"/>
  <c r="AG55" i="86" s="1"/>
  <c r="AG81" i="86" a="1"/>
  <c r="AG81" i="86" s="1"/>
  <c r="AH101" i="86"/>
  <c r="AH76" i="86"/>
  <c r="AG97" i="86" a="1"/>
  <c r="AG97" i="86" s="1"/>
  <c r="AH91" i="86"/>
  <c r="AH37" i="86"/>
  <c r="AH106" i="86"/>
  <c r="AH69" i="86"/>
  <c r="AG70" i="86" a="1"/>
  <c r="AG70" i="86" s="1"/>
  <c r="AG101" i="86" a="1"/>
  <c r="AG101" i="86" s="1"/>
  <c r="AH32" i="86"/>
  <c r="AH33" i="86"/>
  <c r="AG64" i="86" a="1"/>
  <c r="AG64" i="86" s="1"/>
  <c r="AH64" i="86"/>
  <c r="AH65" i="86"/>
  <c r="AG96" i="86" a="1"/>
  <c r="AG96" i="86" s="1"/>
  <c r="AH96" i="86"/>
  <c r="AH29" i="86"/>
  <c r="AH62" i="86"/>
  <c r="AH95" i="86"/>
  <c r="AH97" i="86"/>
  <c r="AH98" i="86"/>
  <c r="AG26" i="86" a="1"/>
  <c r="AG26" i="86" s="1"/>
  <c r="AH90" i="86"/>
  <c r="AG58" i="86" a="1"/>
  <c r="AG58" i="86" s="1"/>
  <c r="AG38" i="86" a="1"/>
  <c r="AG38" i="86" s="1"/>
  <c r="AE9" i="86"/>
  <c r="AG9" i="86" s="1" a="1"/>
  <c r="AG9" i="86" s="1"/>
  <c r="AG12" i="86" a="1"/>
  <c r="AG12" i="86" s="1"/>
  <c r="AH21" i="86"/>
  <c r="AG22" i="86" a="1"/>
  <c r="AG22" i="86" s="1"/>
  <c r="AG40" i="86" a="1"/>
  <c r="AG40" i="86" s="1"/>
  <c r="AH53" i="86"/>
  <c r="AH54" i="86"/>
  <c r="AG76" i="86" a="1"/>
  <c r="AG76" i="86" s="1"/>
  <c r="AH85" i="86"/>
  <c r="AG86" i="86" a="1"/>
  <c r="AG86" i="86" s="1"/>
  <c r="AG39" i="86" a="1"/>
  <c r="AG39" i="86" s="1"/>
  <c r="AG72" i="86" a="1"/>
  <c r="AG72" i="86" s="1"/>
  <c r="AG109" i="86" a="1"/>
  <c r="AG109" i="86" s="1"/>
  <c r="AH16" i="86"/>
  <c r="AH47" i="86"/>
  <c r="AG48" i="86" a="1"/>
  <c r="AG48" i="86" s="1"/>
  <c r="AH48" i="86"/>
  <c r="AG71" i="86" a="1"/>
  <c r="AG71" i="86" s="1"/>
  <c r="AG80" i="86" a="1"/>
  <c r="AG80" i="86" s="1"/>
  <c r="AH80" i="86"/>
  <c r="AG108" i="86" a="1"/>
  <c r="AG108" i="86" s="1"/>
  <c r="AH17" i="86"/>
  <c r="AH45" i="86"/>
  <c r="AH49" i="86"/>
  <c r="AH81" i="86"/>
  <c r="AG104" i="86" a="1"/>
  <c r="AG104" i="86" s="1"/>
  <c r="AG102" i="86" a="1"/>
  <c r="AG102" i="86" s="1"/>
  <c r="O110" i="86"/>
  <c r="AH13" i="86"/>
  <c r="AH14" i="86"/>
  <c r="AG34" i="86" a="1"/>
  <c r="AG34" i="86" s="1"/>
  <c r="AH42" i="86"/>
  <c r="AH78" i="86"/>
  <c r="AG103" i="86" a="1"/>
  <c r="AG103" i="86" s="1"/>
  <c r="AG31" i="86" a="1"/>
  <c r="AG31" i="86" s="1"/>
  <c r="AG63" i="86" a="1"/>
  <c r="AG63" i="86" s="1"/>
  <c r="AG66" i="86" a="1"/>
  <c r="AG66" i="86" s="1"/>
  <c r="AH74" i="86"/>
  <c r="AG25" i="86" a="1"/>
  <c r="AG25" i="86" s="1"/>
  <c r="AH25" i="86"/>
  <c r="AG89" i="86" a="1"/>
  <c r="AG89" i="86" s="1"/>
  <c r="AH89" i="86"/>
  <c r="AH28" i="86"/>
  <c r="AH61" i="86"/>
  <c r="AH94" i="86"/>
  <c r="AH60" i="86"/>
  <c r="AH93" i="86"/>
  <c r="AG57" i="86" a="1"/>
  <c r="AG57" i="86" s="1"/>
  <c r="AH57" i="86"/>
  <c r="AH24" i="86"/>
  <c r="AG41" i="86" a="1"/>
  <c r="AG41" i="86" s="1"/>
  <c r="AH41" i="86"/>
  <c r="AH88" i="86"/>
  <c r="AH92" i="86"/>
  <c r="AG84" i="86" a="1"/>
  <c r="AG84" i="86" s="1"/>
  <c r="AH84" i="86"/>
  <c r="AH23" i="86"/>
  <c r="AH56" i="86"/>
  <c r="AG73" i="86" a="1"/>
  <c r="AG73" i="86" s="1"/>
  <c r="AH73" i="86"/>
  <c r="AH87" i="86"/>
  <c r="AH55" i="86"/>
  <c r="AG20" i="86" a="1"/>
  <c r="AG20" i="86" s="1"/>
  <c r="AH20" i="86"/>
  <c r="AH19" i="86"/>
  <c r="AG19" i="86" a="1"/>
  <c r="AG19" i="86" s="1"/>
  <c r="AH30" i="86"/>
  <c r="AG36" i="86" a="1"/>
  <c r="AG36" i="86" s="1"/>
  <c r="AH36" i="86"/>
  <c r="AH83" i="86"/>
  <c r="AG105" i="86" a="1"/>
  <c r="AG105" i="86" s="1"/>
  <c r="AH105" i="86"/>
  <c r="AG52" i="86" a="1"/>
  <c r="AG52" i="86" s="1"/>
  <c r="AH52" i="86"/>
  <c r="AH51" i="86"/>
  <c r="AG51" i="86" a="1"/>
  <c r="AG51" i="86" s="1"/>
  <c r="AH15" i="86"/>
  <c r="AH18" i="86"/>
  <c r="AH35" i="86"/>
  <c r="AG35" i="86" a="1"/>
  <c r="AG35" i="86" s="1"/>
  <c r="AH46" i="86"/>
  <c r="AH50" i="86"/>
  <c r="AG68" i="86" a="1"/>
  <c r="AG68" i="86" s="1"/>
  <c r="AH68" i="86"/>
  <c r="AH79" i="86"/>
  <c r="AH82" i="86"/>
  <c r="AE110" i="86"/>
  <c r="AH44" i="86"/>
  <c r="AH67" i="86"/>
  <c r="AG67" i="86" a="1"/>
  <c r="AG67" i="86" s="1"/>
  <c r="AG100" i="86" a="1"/>
  <c r="AG100" i="86" s="1"/>
  <c r="AH100" i="86"/>
  <c r="AH77" i="86"/>
  <c r="AH99" i="86"/>
  <c r="AG99" i="86" a="1"/>
  <c r="AG99" i="86" s="1"/>
  <c r="AG42" i="86" a="1"/>
  <c r="AG42" i="86" s="1"/>
  <c r="AG47" i="86" a="1"/>
  <c r="AG47" i="86" s="1"/>
  <c r="AG106" i="86" a="1"/>
  <c r="AG106" i="86" s="1"/>
  <c r="AG32" i="86" a="1"/>
  <c r="AG32" i="86" s="1"/>
  <c r="AH58" i="86"/>
  <c r="AG11" i="86" a="1"/>
  <c r="AG11" i="86" s="1"/>
  <c r="AG27" i="86" a="1"/>
  <c r="AG27" i="86" s="1"/>
  <c r="AG43" i="86" a="1"/>
  <c r="AG43" i="86" s="1"/>
  <c r="AG59" i="86" a="1"/>
  <c r="AG59" i="86" s="1"/>
  <c r="AG75" i="86" a="1"/>
  <c r="AG75" i="86" s="1"/>
  <c r="AH22" i="86"/>
  <c r="AH38" i="86"/>
  <c r="AH70" i="86"/>
  <c r="AH86" i="86"/>
  <c r="AH26" i="86"/>
  <c r="AH11" i="86"/>
  <c r="J17" i="85" l="1"/>
  <c r="G22" i="77" s="1"/>
  <c r="F22" i="77"/>
  <c r="AH10" i="86"/>
  <c r="AH110" i="86" s="1"/>
  <c r="AG10" i="86" a="1"/>
  <c r="AG10" i="86" s="1"/>
  <c r="AH9" i="86"/>
  <c r="F8" i="84"/>
  <c r="J10" i="79" l="1"/>
  <c r="AQ10" i="67"/>
  <c r="AQ11" i="67"/>
  <c r="AN10" i="67"/>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D18" i="51"/>
  <c r="J41" i="77"/>
  <c r="AD10" i="79" l="1"/>
  <c r="E38" i="77"/>
  <c r="E39" i="77"/>
  <c r="E40" i="77"/>
  <c r="E41" i="77"/>
  <c r="E37" i="77"/>
  <c r="AB10" i="67"/>
  <c r="BA9" i="67" a="1"/>
  <c r="BA9" i="67" s="1"/>
  <c r="BA13" i="67" a="1"/>
  <c r="BA13" i="67" s="1"/>
  <c r="BA14" i="67" a="1"/>
  <c r="BA14" i="67" s="1"/>
  <c r="BA15" i="67" a="1"/>
  <c r="BA15" i="67" s="1"/>
  <c r="BA16" i="67" a="1"/>
  <c r="BA16" i="67" s="1"/>
  <c r="BA17" i="67" a="1"/>
  <c r="BA17" i="67" s="1"/>
  <c r="BA18" i="67" a="1"/>
  <c r="BA18" i="67" s="1"/>
  <c r="BA19" i="67" a="1"/>
  <c r="BA19" i="67" s="1"/>
  <c r="BA20" i="67" a="1"/>
  <c r="BA20" i="67" s="1"/>
  <c r="BA21" i="67" a="1"/>
  <c r="BA21" i="67" s="1"/>
  <c r="BA22" i="67" a="1"/>
  <c r="BA22" i="67" s="1"/>
  <c r="BA23" i="67" a="1"/>
  <c r="BA23" i="67" s="1"/>
  <c r="BA24" i="67" a="1"/>
  <c r="BA24" i="67" s="1"/>
  <c r="BA25" i="67" a="1"/>
  <c r="BA25" i="67" s="1"/>
  <c r="BA26" i="67" a="1"/>
  <c r="BA26" i="67" s="1"/>
  <c r="BA27" i="67" a="1"/>
  <c r="BA27" i="67" s="1"/>
  <c r="BA28" i="67" a="1"/>
  <c r="BA28" i="67" s="1"/>
  <c r="BA29" i="67" a="1"/>
  <c r="BA29" i="67" s="1"/>
  <c r="BA30" i="67" a="1"/>
  <c r="BA30" i="67" s="1"/>
  <c r="BA31" i="67" a="1"/>
  <c r="BA31" i="67" s="1"/>
  <c r="BA32" i="67" a="1"/>
  <c r="BA32" i="67" s="1"/>
  <c r="BA33" i="67" a="1"/>
  <c r="BA33" i="67" s="1"/>
  <c r="BA34" i="67" a="1"/>
  <c r="BA34" i="67" s="1"/>
  <c r="BA35" i="67" a="1"/>
  <c r="BA35" i="67" s="1"/>
  <c r="BA36" i="67" a="1"/>
  <c r="BA36" i="67" s="1"/>
  <c r="BA37" i="67" a="1"/>
  <c r="BA37" i="67" s="1"/>
  <c r="BA38" i="67" a="1"/>
  <c r="BA38" i="67" s="1"/>
  <c r="BA39" i="67" a="1"/>
  <c r="BA39" i="67" s="1"/>
  <c r="BA40" i="67" a="1"/>
  <c r="BA40" i="67" s="1"/>
  <c r="BA41" i="67" a="1"/>
  <c r="BA41" i="67" s="1"/>
  <c r="BA42" i="67" a="1"/>
  <c r="BA42" i="67" s="1"/>
  <c r="BA43" i="67" a="1"/>
  <c r="BA43" i="67" s="1"/>
  <c r="BA44" i="67" a="1"/>
  <c r="BA44" i="67" s="1"/>
  <c r="BA45" i="67" a="1"/>
  <c r="BA45" i="67" s="1"/>
  <c r="BA46" i="67" a="1"/>
  <c r="BA46" i="67" s="1"/>
  <c r="BA47" i="67" a="1"/>
  <c r="BA47" i="67" s="1"/>
  <c r="BA48" i="67" a="1"/>
  <c r="BA48" i="67" s="1"/>
  <c r="BA49" i="67" a="1"/>
  <c r="BA49" i="67" s="1"/>
  <c r="BA50" i="67" a="1"/>
  <c r="BA50" i="67" s="1"/>
  <c r="BA51" i="67" a="1"/>
  <c r="BA51" i="67" s="1"/>
  <c r="BA52" i="67" a="1"/>
  <c r="BA52" i="67" s="1"/>
  <c r="BA53" i="67" a="1"/>
  <c r="BA53" i="67" s="1"/>
  <c r="BA54" i="67" a="1"/>
  <c r="BA54" i="67" s="1"/>
  <c r="BA55" i="67" a="1"/>
  <c r="BA55" i="67" s="1"/>
  <c r="BA56" i="67" a="1"/>
  <c r="BA56" i="67" s="1"/>
  <c r="BA57" i="67" a="1"/>
  <c r="BA57" i="67" s="1"/>
  <c r="BA58" i="67" a="1"/>
  <c r="BA58" i="67" s="1"/>
  <c r="BA59" i="67" a="1"/>
  <c r="BA59" i="67" s="1"/>
  <c r="BA60" i="67" a="1"/>
  <c r="BA60" i="67" s="1"/>
  <c r="BA61" i="67" a="1"/>
  <c r="BA61" i="67" s="1"/>
  <c r="BA62" i="67" a="1"/>
  <c r="BA62" i="67" s="1"/>
  <c r="BA63" i="67" a="1"/>
  <c r="BA63" i="67" s="1"/>
  <c r="BA64" i="67" a="1"/>
  <c r="BA64" i="67" s="1"/>
  <c r="BA65" i="67" a="1"/>
  <c r="BA65" i="67" s="1"/>
  <c r="BA66" i="67" a="1"/>
  <c r="BA66" i="67" s="1"/>
  <c r="BA67" i="67" a="1"/>
  <c r="BA67" i="67" s="1"/>
  <c r="BA68" i="67" a="1"/>
  <c r="BA68" i="67" s="1"/>
  <c r="BA69" i="67" a="1"/>
  <c r="BA69" i="67" s="1"/>
  <c r="BA70" i="67" a="1"/>
  <c r="BA70" i="67" s="1"/>
  <c r="BA71" i="67" a="1"/>
  <c r="BA71" i="67" s="1"/>
  <c r="BA72" i="67" a="1"/>
  <c r="BA72" i="67" s="1"/>
  <c r="BA73" i="67" a="1"/>
  <c r="BA73" i="67" s="1"/>
  <c r="BA74" i="67" a="1"/>
  <c r="BA74" i="67" s="1"/>
  <c r="BA75" i="67" a="1"/>
  <c r="BA75" i="67" s="1"/>
  <c r="BA76" i="67" a="1"/>
  <c r="BA76" i="67" s="1"/>
  <c r="BA77" i="67" a="1"/>
  <c r="BA77" i="67" s="1"/>
  <c r="BA78" i="67" a="1"/>
  <c r="BA78" i="67" s="1"/>
  <c r="BA79" i="67" a="1"/>
  <c r="BA79" i="67" s="1"/>
  <c r="BA80" i="67" a="1"/>
  <c r="BA80" i="67" s="1"/>
  <c r="BA81" i="67" a="1"/>
  <c r="BA81" i="67" s="1"/>
  <c r="BA82" i="67" a="1"/>
  <c r="BA82" i="67" s="1"/>
  <c r="BA83" i="67" a="1"/>
  <c r="BA83" i="67" s="1"/>
  <c r="BA84" i="67" a="1"/>
  <c r="BA84" i="67" s="1"/>
  <c r="BA85" i="67" a="1"/>
  <c r="BA85" i="67" s="1"/>
  <c r="BA86" i="67" a="1"/>
  <c r="BA86" i="67" s="1"/>
  <c r="BA87" i="67" a="1"/>
  <c r="BA87" i="67" s="1"/>
  <c r="BA88" i="67" a="1"/>
  <c r="BA88" i="67" s="1"/>
  <c r="BA89" i="67" a="1"/>
  <c r="BA89" i="67" s="1"/>
  <c r="BA90" i="67" a="1"/>
  <c r="BA90" i="67" s="1"/>
  <c r="BA91" i="67" a="1"/>
  <c r="BA91" i="67" s="1"/>
  <c r="BA92" i="67" a="1"/>
  <c r="BA92" i="67" s="1"/>
  <c r="BA93" i="67" a="1"/>
  <c r="BA93" i="67" s="1"/>
  <c r="BA94" i="67" a="1"/>
  <c r="BA94" i="67" s="1"/>
  <c r="BA95" i="67" a="1"/>
  <c r="BA95" i="67" s="1"/>
  <c r="BA96" i="67" a="1"/>
  <c r="BA96" i="67" s="1"/>
  <c r="BA97" i="67" a="1"/>
  <c r="BA97" i="67" s="1"/>
  <c r="BA98" i="67" a="1"/>
  <c r="BA98" i="67" s="1"/>
  <c r="BA99" i="67" a="1"/>
  <c r="BA99" i="67" s="1"/>
  <c r="BA100" i="67" a="1"/>
  <c r="BA100" i="67" s="1"/>
  <c r="BA101" i="67" a="1"/>
  <c r="BA101" i="67" s="1"/>
  <c r="BA102" i="67" a="1"/>
  <c r="BA102" i="67" s="1"/>
  <c r="BA103" i="67" a="1"/>
  <c r="BA103" i="67" s="1"/>
  <c r="BA104" i="67" a="1"/>
  <c r="BA104" i="67" s="1"/>
  <c r="BA105" i="67" a="1"/>
  <c r="BA105" i="67" s="1"/>
  <c r="BA106" i="67" a="1"/>
  <c r="BA106" i="67" s="1"/>
  <c r="BA107" i="67" a="1"/>
  <c r="BA107" i="67" s="1"/>
  <c r="BA108" i="67" a="1"/>
  <c r="BA108" i="67" s="1"/>
  <c r="BA109" i="67" a="1"/>
  <c r="BA109" i="67" s="1"/>
  <c r="E49" i="77"/>
  <c r="E12" i="77" l="1"/>
  <c r="E10" i="77"/>
  <c r="E11" i="77"/>
  <c r="E9" i="77"/>
  <c r="J109" i="79" l="1"/>
  <c r="O109" i="79" s="1"/>
  <c r="AG23" i="67" l="1"/>
  <c r="J35" i="79"/>
  <c r="O35" i="79" s="1"/>
  <c r="J15" i="79" l="1"/>
  <c r="O15" i="79" s="1"/>
  <c r="AW14" i="67" l="1" a="1"/>
  <c r="AW14" i="67" s="1"/>
  <c r="AW18" i="67" a="1"/>
  <c r="AW18" i="67"/>
  <c r="AE17" i="67" l="1"/>
  <c r="V109" i="80" a="1"/>
  <c r="V109" i="80" s="1"/>
  <c r="W109" i="80" s="1" a="1"/>
  <c r="W109" i="80" s="1"/>
  <c r="V108" i="80" a="1"/>
  <c r="V108" i="80" s="1"/>
  <c r="W108" i="80" s="1" a="1"/>
  <c r="W108" i="80" s="1"/>
  <c r="V107" i="80" a="1"/>
  <c r="V107" i="80" s="1"/>
  <c r="W107" i="80" s="1" a="1"/>
  <c r="W107" i="80" s="1"/>
  <c r="V106" i="80" a="1"/>
  <c r="V106" i="80" s="1"/>
  <c r="W106" i="80" s="1" a="1"/>
  <c r="W106" i="80" s="1"/>
  <c r="V105" i="80" a="1"/>
  <c r="V105" i="80" s="1"/>
  <c r="W105" i="80" s="1" a="1"/>
  <c r="W105" i="80" s="1"/>
  <c r="V104" i="80" a="1"/>
  <c r="V104" i="80" s="1"/>
  <c r="W104" i="80" s="1" a="1"/>
  <c r="W104" i="80" s="1"/>
  <c r="V103" i="80" a="1"/>
  <c r="V103" i="80" s="1"/>
  <c r="W103" i="80" s="1" a="1"/>
  <c r="W103" i="80" s="1"/>
  <c r="V102" i="80" a="1"/>
  <c r="V102" i="80" s="1"/>
  <c r="W102" i="80" s="1" a="1"/>
  <c r="W102" i="80" s="1"/>
  <c r="V101" i="80" a="1"/>
  <c r="V101" i="80" s="1"/>
  <c r="W101" i="80" s="1" a="1"/>
  <c r="W101" i="80" s="1"/>
  <c r="V100" i="80" a="1"/>
  <c r="V100" i="80" s="1"/>
  <c r="W100" i="80" s="1" a="1"/>
  <c r="W100" i="80" s="1"/>
  <c r="X100" i="80" s="1"/>
  <c r="V99" i="80" a="1"/>
  <c r="V99" i="80" s="1"/>
  <c r="W99" i="80" s="1" a="1"/>
  <c r="W99" i="80" s="1"/>
  <c r="V98" i="80" a="1"/>
  <c r="V98" i="80" s="1"/>
  <c r="W98" i="80" s="1" a="1"/>
  <c r="W98" i="80" s="1"/>
  <c r="V97" i="80" a="1"/>
  <c r="V97" i="80" s="1"/>
  <c r="V96" i="80" a="1"/>
  <c r="V96" i="80" s="1"/>
  <c r="W96" i="80" s="1" a="1"/>
  <c r="W96" i="80" s="1"/>
  <c r="X96" i="80" s="1"/>
  <c r="V95" i="80" a="1"/>
  <c r="V95" i="80" s="1"/>
  <c r="W95" i="80" s="1" a="1"/>
  <c r="W95" i="80" s="1"/>
  <c r="X95" i="80" s="1"/>
  <c r="V94" i="80" a="1"/>
  <c r="V94" i="80" s="1"/>
  <c r="W94" i="80" s="1" a="1"/>
  <c r="W94" i="80" s="1"/>
  <c r="X94" i="80" s="1"/>
  <c r="V93" i="80" a="1"/>
  <c r="V93" i="80" s="1"/>
  <c r="W93" i="80" s="1" a="1"/>
  <c r="W93" i="80" s="1"/>
  <c r="V92" i="80" a="1"/>
  <c r="V92" i="80" s="1"/>
  <c r="W92" i="80" s="1" a="1"/>
  <c r="W92" i="80" s="1"/>
  <c r="V91" i="80" a="1"/>
  <c r="V91" i="80" s="1"/>
  <c r="W91" i="80" s="1" a="1"/>
  <c r="W91" i="80" s="1"/>
  <c r="X91" i="80" s="1"/>
  <c r="V90" i="80" a="1"/>
  <c r="V90" i="80" s="1"/>
  <c r="W90" i="80" s="1" a="1"/>
  <c r="W90" i="80" s="1"/>
  <c r="X90" i="80" s="1"/>
  <c r="V89" i="80" a="1"/>
  <c r="V89" i="80" s="1"/>
  <c r="W89" i="80" s="1" a="1"/>
  <c r="W89" i="80" s="1"/>
  <c r="X89" i="80" s="1"/>
  <c r="V88" i="80" a="1"/>
  <c r="V88" i="80" s="1"/>
  <c r="W88" i="80" s="1" a="1"/>
  <c r="W88" i="80" s="1"/>
  <c r="V87" i="80" a="1"/>
  <c r="V87" i="80" s="1"/>
  <c r="W87" i="80" s="1" a="1"/>
  <c r="W87" i="80" s="1"/>
  <c r="V86" i="80" a="1"/>
  <c r="V86" i="80" s="1"/>
  <c r="W86" i="80" s="1" a="1"/>
  <c r="W86" i="80" s="1"/>
  <c r="V85" i="80" a="1"/>
  <c r="V85" i="80" s="1"/>
  <c r="W85" i="80" s="1" a="1"/>
  <c r="W85" i="80" s="1"/>
  <c r="V84" i="80" a="1"/>
  <c r="V84" i="80" s="1"/>
  <c r="W84" i="80" s="1" a="1"/>
  <c r="W84" i="80" s="1"/>
  <c r="X84" i="80" s="1"/>
  <c r="V83" i="80" a="1"/>
  <c r="V83" i="80" s="1"/>
  <c r="W83" i="80" s="1" a="1"/>
  <c r="W83" i="80" s="1"/>
  <c r="V82" i="80" a="1"/>
  <c r="V82" i="80" s="1"/>
  <c r="W82" i="80" s="1" a="1"/>
  <c r="W82" i="80" s="1"/>
  <c r="V81" i="80" a="1"/>
  <c r="V81" i="80" s="1"/>
  <c r="W81" i="80" s="1" a="1"/>
  <c r="W81" i="80" s="1"/>
  <c r="X81" i="80" s="1"/>
  <c r="V80" i="80" a="1"/>
  <c r="V80" i="80" s="1"/>
  <c r="V79" i="80" a="1"/>
  <c r="V79" i="80" s="1"/>
  <c r="W79" i="80" s="1" a="1"/>
  <c r="W79" i="80" s="1"/>
  <c r="X79" i="80" s="1"/>
  <c r="V78" i="80" a="1"/>
  <c r="V78" i="80" s="1"/>
  <c r="W78" i="80" s="1" a="1"/>
  <c r="W78" i="80" s="1"/>
  <c r="V77" i="80" a="1"/>
  <c r="V77" i="80" s="1"/>
  <c r="V76" i="80" a="1"/>
  <c r="V76" i="80" s="1"/>
  <c r="W76" i="80" s="1" a="1"/>
  <c r="W76" i="80" s="1"/>
  <c r="X76" i="80" s="1"/>
  <c r="V75" i="80" a="1"/>
  <c r="V75" i="80" s="1"/>
  <c r="W75" i="80" s="1" a="1"/>
  <c r="W75" i="80" s="1"/>
  <c r="V74" i="80" a="1"/>
  <c r="V74" i="80" s="1"/>
  <c r="W74" i="80" s="1" a="1"/>
  <c r="W74" i="80" s="1"/>
  <c r="X74" i="80" s="1"/>
  <c r="V73" i="80" a="1"/>
  <c r="V73" i="80" s="1"/>
  <c r="W73" i="80" s="1" a="1"/>
  <c r="W73" i="80" s="1"/>
  <c r="V72" i="80" a="1"/>
  <c r="V72" i="80" s="1"/>
  <c r="W72" i="80" s="1" a="1"/>
  <c r="W72" i="80" s="1"/>
  <c r="X72" i="80" s="1"/>
  <c r="V71" i="80" a="1"/>
  <c r="V71" i="80" s="1"/>
  <c r="W71" i="80" s="1" a="1"/>
  <c r="W71" i="80" s="1"/>
  <c r="V70" i="80" a="1"/>
  <c r="V70" i="80" s="1"/>
  <c r="W70" i="80" s="1" a="1"/>
  <c r="W70" i="80" s="1"/>
  <c r="X70" i="80" s="1"/>
  <c r="V69" i="80" a="1"/>
  <c r="V69" i="80" s="1"/>
  <c r="V68" i="80" a="1"/>
  <c r="V68" i="80" s="1"/>
  <c r="W68" i="80" s="1" a="1"/>
  <c r="W68" i="80" s="1"/>
  <c r="X68" i="80" s="1"/>
  <c r="V67" i="80" a="1"/>
  <c r="V67" i="80" s="1"/>
  <c r="W67" i="80" s="1" a="1"/>
  <c r="W67" i="80" s="1"/>
  <c r="V66" i="80" a="1"/>
  <c r="V66" i="80" s="1"/>
  <c r="W66" i="80" s="1" a="1"/>
  <c r="W66" i="80" s="1"/>
  <c r="V65" i="80" a="1"/>
  <c r="V65" i="80" s="1"/>
  <c r="W65" i="80" s="1" a="1"/>
  <c r="W65" i="80" s="1"/>
  <c r="V64" i="80" a="1"/>
  <c r="V64" i="80" s="1"/>
  <c r="W64" i="80" s="1" a="1"/>
  <c r="W64" i="80" s="1"/>
  <c r="V63" i="80" a="1"/>
  <c r="V63" i="80" s="1"/>
  <c r="W63" i="80" s="1" a="1"/>
  <c r="W63" i="80" s="1"/>
  <c r="V62" i="80" a="1"/>
  <c r="V62" i="80" s="1"/>
  <c r="W62" i="80" s="1" a="1"/>
  <c r="W62" i="80" s="1"/>
  <c r="V61" i="80" a="1"/>
  <c r="V61" i="80" s="1"/>
  <c r="W61" i="80" s="1" a="1"/>
  <c r="W61" i="80" s="1"/>
  <c r="X61" i="80" s="1"/>
  <c r="V60" i="80" a="1"/>
  <c r="V60" i="80" s="1"/>
  <c r="W60" i="80" s="1" a="1"/>
  <c r="W60" i="80" s="1"/>
  <c r="V59" i="80" a="1"/>
  <c r="V59" i="80" s="1"/>
  <c r="W59" i="80" s="1" a="1"/>
  <c r="W59" i="80" s="1"/>
  <c r="V58" i="80" a="1"/>
  <c r="V58" i="80" s="1"/>
  <c r="W58" i="80" s="1" a="1"/>
  <c r="W58" i="80" s="1"/>
  <c r="V57" i="80" a="1"/>
  <c r="V57" i="80" s="1"/>
  <c r="W57" i="80" s="1" a="1"/>
  <c r="W57" i="80" s="1"/>
  <c r="V56" i="80" a="1"/>
  <c r="V56" i="80" s="1"/>
  <c r="W56" i="80" s="1" a="1"/>
  <c r="W56" i="80" s="1"/>
  <c r="V55" i="80" a="1"/>
  <c r="V55" i="80" s="1"/>
  <c r="W55" i="80" s="1" a="1"/>
  <c r="W55" i="80" s="1"/>
  <c r="V54" i="80" a="1"/>
  <c r="V54" i="80" s="1"/>
  <c r="W54" i="80" s="1" a="1"/>
  <c r="W54" i="80" s="1"/>
  <c r="V53" i="80" a="1"/>
  <c r="V53" i="80" s="1"/>
  <c r="W53" i="80" s="1" a="1"/>
  <c r="W53" i="80" s="1"/>
  <c r="X53" i="80" s="1"/>
  <c r="V52" i="80" a="1"/>
  <c r="V52" i="80" s="1"/>
  <c r="W52" i="80" s="1" a="1"/>
  <c r="W52" i="80" s="1"/>
  <c r="X52" i="80" s="1"/>
  <c r="V51" i="80" a="1"/>
  <c r="V51" i="80" s="1"/>
  <c r="W51" i="80" s="1" a="1"/>
  <c r="W51" i="80" s="1"/>
  <c r="V50" i="80" a="1"/>
  <c r="V50" i="80" s="1"/>
  <c r="W50" i="80" s="1" a="1"/>
  <c r="W50" i="80" s="1"/>
  <c r="X50" i="80" s="1"/>
  <c r="V49" i="80" a="1"/>
  <c r="V49" i="80" s="1"/>
  <c r="W49" i="80" s="1" a="1"/>
  <c r="W49" i="80" s="1"/>
  <c r="V48" i="80" a="1"/>
  <c r="V48" i="80" s="1"/>
  <c r="W48" i="80" s="1" a="1"/>
  <c r="W48" i="80" s="1"/>
  <c r="X48" i="80" s="1"/>
  <c r="V47" i="80" a="1"/>
  <c r="V47" i="80" s="1"/>
  <c r="W47" i="80" s="1" a="1"/>
  <c r="W47" i="80" s="1"/>
  <c r="X47" i="80" s="1"/>
  <c r="V46" i="80" a="1"/>
  <c r="V46" i="80" s="1"/>
  <c r="W46" i="80" s="1" a="1"/>
  <c r="W46" i="80" s="1"/>
  <c r="V45" i="80" a="1"/>
  <c r="V45" i="80" s="1"/>
  <c r="W45" i="80" s="1" a="1"/>
  <c r="W45" i="80" s="1"/>
  <c r="V44" i="80" a="1"/>
  <c r="V44" i="80" s="1"/>
  <c r="W44" i="80" s="1" a="1"/>
  <c r="W44" i="80" s="1"/>
  <c r="V43" i="80" a="1"/>
  <c r="V43" i="80" s="1"/>
  <c r="W43" i="80" s="1" a="1"/>
  <c r="W43" i="80" s="1"/>
  <c r="V42" i="80" a="1"/>
  <c r="V42" i="80" s="1"/>
  <c r="W42" i="80" s="1" a="1"/>
  <c r="W42" i="80" s="1"/>
  <c r="V41" i="80" a="1"/>
  <c r="V41" i="80" s="1"/>
  <c r="W41" i="80" s="1" a="1"/>
  <c r="W41" i="80" s="1"/>
  <c r="V40" i="80" a="1"/>
  <c r="V40" i="80" s="1"/>
  <c r="W40" i="80" s="1" a="1"/>
  <c r="W40" i="80" s="1"/>
  <c r="V39" i="80" a="1"/>
  <c r="V39" i="80" s="1"/>
  <c r="W39" i="80" s="1" a="1"/>
  <c r="W39" i="80" s="1"/>
  <c r="V38" i="80" a="1"/>
  <c r="V38" i="80" s="1"/>
  <c r="W38" i="80" s="1" a="1"/>
  <c r="W38" i="80" s="1"/>
  <c r="V37" i="80" a="1"/>
  <c r="V37" i="80" s="1"/>
  <c r="W37" i="80" s="1" a="1"/>
  <c r="W37" i="80" s="1"/>
  <c r="V36" i="80" a="1"/>
  <c r="V36" i="80" s="1"/>
  <c r="W36" i="80" s="1" a="1"/>
  <c r="W36" i="80" s="1"/>
  <c r="X36" i="80" s="1"/>
  <c r="V35" i="80" a="1"/>
  <c r="V35" i="80" s="1"/>
  <c r="W35" i="80" s="1" a="1"/>
  <c r="W35" i="80" s="1"/>
  <c r="X35" i="80" s="1"/>
  <c r="V34" i="80" a="1"/>
  <c r="V34" i="80" s="1"/>
  <c r="W34" i="80" s="1" a="1"/>
  <c r="W34" i="80" s="1"/>
  <c r="V33" i="80" a="1"/>
  <c r="V33" i="80" s="1"/>
  <c r="W33" i="80" s="1" a="1"/>
  <c r="W33" i="80" s="1"/>
  <c r="X33" i="80" s="1"/>
  <c r="V32" i="80" a="1"/>
  <c r="V32" i="80" s="1"/>
  <c r="W32" i="80" s="1" a="1"/>
  <c r="W32" i="80" s="1"/>
  <c r="V31" i="80" a="1"/>
  <c r="V31" i="80" s="1"/>
  <c r="W31" i="80" s="1" a="1"/>
  <c r="W31" i="80" s="1"/>
  <c r="X31" i="80" s="1"/>
  <c r="V30" i="80" a="1"/>
  <c r="V30" i="80" s="1"/>
  <c r="W30" i="80" s="1" a="1"/>
  <c r="W30" i="80" s="1"/>
  <c r="V29" i="80" a="1"/>
  <c r="V29" i="80" s="1"/>
  <c r="V28" i="80" a="1"/>
  <c r="V28" i="80" s="1"/>
  <c r="W28" i="80" s="1" a="1"/>
  <c r="W28" i="80" s="1"/>
  <c r="V27" i="80" a="1"/>
  <c r="V27" i="80" s="1"/>
  <c r="W27" i="80" s="1" a="1"/>
  <c r="W27" i="80" s="1"/>
  <c r="V26" i="80" a="1"/>
  <c r="V26" i="80" s="1"/>
  <c r="W26" i="80" s="1" a="1"/>
  <c r="W26" i="80" s="1"/>
  <c r="V25" i="80" a="1"/>
  <c r="V25" i="80" s="1"/>
  <c r="W25" i="80" s="1" a="1"/>
  <c r="W25" i="80" s="1"/>
  <c r="X25" i="80" s="1"/>
  <c r="V24" i="80" a="1"/>
  <c r="V24" i="80" s="1"/>
  <c r="W24" i="80" s="1" a="1"/>
  <c r="W24" i="80" s="1"/>
  <c r="V23" i="80" a="1"/>
  <c r="V23" i="80" s="1"/>
  <c r="W23" i="80" s="1" a="1"/>
  <c r="W23" i="80" s="1"/>
  <c r="V22" i="80" a="1"/>
  <c r="V22" i="80" s="1"/>
  <c r="W22" i="80" s="1" a="1"/>
  <c r="W22" i="80" s="1"/>
  <c r="V21" i="80" a="1"/>
  <c r="V21" i="80" s="1"/>
  <c r="W21" i="80" s="1" a="1"/>
  <c r="W21" i="80" s="1"/>
  <c r="V20" i="80" a="1"/>
  <c r="V20" i="80" s="1"/>
  <c r="W20" i="80" s="1" a="1"/>
  <c r="W20" i="80" s="1"/>
  <c r="X20" i="80" s="1"/>
  <c r="V19" i="80" a="1"/>
  <c r="V19" i="80" s="1"/>
  <c r="V18" i="80" a="1"/>
  <c r="V18" i="80" s="1"/>
  <c r="W18" i="80" s="1" a="1"/>
  <c r="W18" i="80" s="1"/>
  <c r="X18" i="80" s="1"/>
  <c r="V17" i="80" a="1"/>
  <c r="V17" i="80" s="1"/>
  <c r="V16" i="80" a="1"/>
  <c r="V16" i="80" s="1"/>
  <c r="W16" i="80" s="1" a="1"/>
  <c r="W16" i="80" s="1"/>
  <c r="V15" i="80" a="1"/>
  <c r="V15" i="80" s="1"/>
  <c r="W15" i="80" s="1" a="1"/>
  <c r="W15" i="80" s="1"/>
  <c r="V14" i="80" a="1"/>
  <c r="V14" i="80" s="1"/>
  <c r="W14" i="80" s="1" a="1"/>
  <c r="W14" i="80" s="1"/>
  <c r="V13" i="80" a="1"/>
  <c r="V13" i="80" s="1"/>
  <c r="V12" i="80" a="1"/>
  <c r="V12" i="80" s="1"/>
  <c r="V11" i="80" a="1"/>
  <c r="V11" i="80" s="1"/>
  <c r="V10" i="80" a="1"/>
  <c r="V10" i="80" s="1"/>
  <c r="W10" i="80" s="1" a="1"/>
  <c r="W10" i="80" s="1"/>
  <c r="V9" i="80" a="1"/>
  <c r="V9" i="80" s="1"/>
  <c r="M9" i="80"/>
  <c r="N9" i="80" s="1"/>
  <c r="P9" i="80"/>
  <c r="Q9" i="80" s="1"/>
  <c r="T9" i="80"/>
  <c r="Z9" i="80"/>
  <c r="AA9" i="80"/>
  <c r="AB9" i="80"/>
  <c r="AC9" i="80"/>
  <c r="AD9" i="80"/>
  <c r="AE9" i="80"/>
  <c r="AF9" i="80"/>
  <c r="AG9" i="80"/>
  <c r="AH9" i="80"/>
  <c r="AI9" i="80"/>
  <c r="AJ9" i="80"/>
  <c r="AM9" i="80"/>
  <c r="AP9" i="80"/>
  <c r="AQ9" i="80"/>
  <c r="AS9" i="80"/>
  <c r="N10" i="80"/>
  <c r="Q10" i="80"/>
  <c r="T10" i="80"/>
  <c r="Z10" i="80"/>
  <c r="F37" i="77" s="1"/>
  <c r="AA10" i="80"/>
  <c r="AB10" i="80"/>
  <c r="AC10" i="80"/>
  <c r="AD10" i="80"/>
  <c r="AE10" i="80"/>
  <c r="AF10" i="80"/>
  <c r="AG10" i="80"/>
  <c r="AH10" i="80"/>
  <c r="AI10" i="80"/>
  <c r="AJ10" i="80"/>
  <c r="AK10" i="80"/>
  <c r="AM10" i="80"/>
  <c r="AN10" i="80"/>
  <c r="AP10" i="80"/>
  <c r="AQ10" i="80"/>
  <c r="AS10" i="80"/>
  <c r="N11" i="80"/>
  <c r="Q11" i="80"/>
  <c r="T11" i="80"/>
  <c r="Z11" i="80"/>
  <c r="F38" i="77" s="1"/>
  <c r="I38" i="77" s="1"/>
  <c r="AA11" i="80"/>
  <c r="AB11" i="80"/>
  <c r="AC11" i="80"/>
  <c r="AD11" i="80"/>
  <c r="AE11" i="80"/>
  <c r="G38" i="77" s="1"/>
  <c r="AF11" i="80"/>
  <c r="AG11" i="80"/>
  <c r="AH11" i="80"/>
  <c r="AI11" i="80"/>
  <c r="AJ11" i="80"/>
  <c r="AK11" i="80"/>
  <c r="AM11" i="80"/>
  <c r="AN11" i="80"/>
  <c r="AP11" i="80"/>
  <c r="AQ11" i="80"/>
  <c r="AS11" i="80"/>
  <c r="N12" i="80"/>
  <c r="Q12" i="80"/>
  <c r="T12" i="80"/>
  <c r="Z12" i="80"/>
  <c r="F39" i="77" s="1"/>
  <c r="I39" i="77" s="1"/>
  <c r="AA12" i="80"/>
  <c r="AB12" i="80"/>
  <c r="H39" i="77" s="1"/>
  <c r="AC12" i="80"/>
  <c r="AD12" i="80"/>
  <c r="AE12" i="80"/>
  <c r="G39" i="77" s="1"/>
  <c r="AF12" i="80"/>
  <c r="AG12" i="80"/>
  <c r="AH12" i="80"/>
  <c r="AI12" i="80"/>
  <c r="AJ12" i="80"/>
  <c r="AK12" i="80"/>
  <c r="AM12" i="80"/>
  <c r="AN12" i="80"/>
  <c r="AP12" i="80"/>
  <c r="AQ12" i="80"/>
  <c r="AS12" i="80"/>
  <c r="N13" i="80"/>
  <c r="Q13" i="80"/>
  <c r="T13" i="80"/>
  <c r="Z13" i="80"/>
  <c r="F40" i="77" s="1"/>
  <c r="I40" i="77" s="1"/>
  <c r="AA13" i="80"/>
  <c r="AB13" i="80"/>
  <c r="H40" i="77" s="1"/>
  <c r="AC13" i="80"/>
  <c r="AD13" i="80"/>
  <c r="AE13" i="80"/>
  <c r="G40" i="77" s="1"/>
  <c r="AF13" i="80"/>
  <c r="AG13" i="80"/>
  <c r="AH13" i="80"/>
  <c r="AI13" i="80"/>
  <c r="AJ13" i="80"/>
  <c r="AK13" i="80"/>
  <c r="AM13" i="80"/>
  <c r="AN13" i="80"/>
  <c r="AP13" i="80"/>
  <c r="AQ13" i="80"/>
  <c r="AS13" i="80"/>
  <c r="N14" i="80"/>
  <c r="Q14" i="80"/>
  <c r="T14" i="80"/>
  <c r="Z14" i="80"/>
  <c r="F41" i="77" s="1"/>
  <c r="I41" i="77" s="1"/>
  <c r="AA14" i="80"/>
  <c r="AB14" i="80"/>
  <c r="H41" i="77" s="1"/>
  <c r="AC14" i="80"/>
  <c r="AD14" i="80"/>
  <c r="AE14" i="80"/>
  <c r="G41" i="77" s="1"/>
  <c r="AF14" i="80"/>
  <c r="AG14" i="80"/>
  <c r="AH14" i="80"/>
  <c r="AI14" i="80"/>
  <c r="AJ14" i="80"/>
  <c r="AK14" i="80"/>
  <c r="AM14" i="80"/>
  <c r="AN14" i="80"/>
  <c r="AP14" i="80"/>
  <c r="AQ14" i="80"/>
  <c r="AS14" i="80"/>
  <c r="N15" i="80"/>
  <c r="Q15" i="80"/>
  <c r="T15" i="80"/>
  <c r="Z15" i="80"/>
  <c r="AA15" i="80"/>
  <c r="AB15" i="80"/>
  <c r="AC15" i="80"/>
  <c r="AD15" i="80"/>
  <c r="AE15" i="80"/>
  <c r="AF15" i="80"/>
  <c r="AG15" i="80"/>
  <c r="AH15" i="80"/>
  <c r="AI15" i="80"/>
  <c r="AJ15" i="80"/>
  <c r="AK15" i="80"/>
  <c r="AM15" i="80"/>
  <c r="AN15" i="80"/>
  <c r="AP15" i="80"/>
  <c r="AQ15" i="80"/>
  <c r="AS15" i="80"/>
  <c r="N16" i="80"/>
  <c r="Q16" i="80"/>
  <c r="T16" i="80"/>
  <c r="Z16" i="80"/>
  <c r="AA16" i="80"/>
  <c r="AB16" i="80"/>
  <c r="AY16" i="80" s="1" a="1"/>
  <c r="AY16" i="80" s="1"/>
  <c r="AC16" i="80"/>
  <c r="AD16" i="80"/>
  <c r="AE16" i="80"/>
  <c r="AF16" i="80"/>
  <c r="AG16" i="80"/>
  <c r="AH16" i="80"/>
  <c r="AI16" i="80"/>
  <c r="AJ16" i="80"/>
  <c r="AK16" i="80"/>
  <c r="AM16" i="80"/>
  <c r="AN16" i="80"/>
  <c r="AP16" i="80"/>
  <c r="AQ16" i="80"/>
  <c r="AS16" i="80"/>
  <c r="N17" i="80"/>
  <c r="Q17" i="80"/>
  <c r="T17" i="80"/>
  <c r="Z17" i="80"/>
  <c r="AA17" i="80"/>
  <c r="AB17" i="80"/>
  <c r="AZ17" i="80" s="1" a="1"/>
  <c r="AZ17" i="80" s="1"/>
  <c r="AC17" i="80"/>
  <c r="AD17" i="80"/>
  <c r="AE17" i="80"/>
  <c r="AF17" i="80"/>
  <c r="AG17" i="80"/>
  <c r="AH17" i="80"/>
  <c r="AI17" i="80"/>
  <c r="AJ17" i="80"/>
  <c r="AK17" i="80"/>
  <c r="AM17" i="80"/>
  <c r="AN17" i="80"/>
  <c r="AP17" i="80"/>
  <c r="AQ17" i="80"/>
  <c r="AS17" i="80"/>
  <c r="N18" i="80"/>
  <c r="Q18" i="80"/>
  <c r="T18" i="80"/>
  <c r="Z18" i="80"/>
  <c r="AA18" i="80"/>
  <c r="AB18" i="80"/>
  <c r="AC18" i="80"/>
  <c r="AD18" i="80"/>
  <c r="AE18" i="80"/>
  <c r="AF18" i="80"/>
  <c r="AG18" i="80"/>
  <c r="AH18" i="80"/>
  <c r="AI18" i="80"/>
  <c r="AJ18" i="80"/>
  <c r="AK18" i="80"/>
  <c r="AM18" i="80"/>
  <c r="AN18" i="80"/>
  <c r="AP18" i="80"/>
  <c r="AQ18" i="80"/>
  <c r="AS18" i="80"/>
  <c r="N19" i="80"/>
  <c r="Q19" i="80"/>
  <c r="T19" i="80"/>
  <c r="Z19" i="80"/>
  <c r="AA19" i="80"/>
  <c r="AB19" i="80"/>
  <c r="AC19" i="80"/>
  <c r="AD19" i="80"/>
  <c r="AE19" i="80"/>
  <c r="AF19" i="80"/>
  <c r="AG19" i="80"/>
  <c r="AH19" i="80"/>
  <c r="AI19" i="80"/>
  <c r="AJ19" i="80"/>
  <c r="AK19" i="80"/>
  <c r="AM19" i="80"/>
  <c r="AN19" i="80"/>
  <c r="AP19" i="80"/>
  <c r="AQ19" i="80"/>
  <c r="AS19" i="80"/>
  <c r="N20" i="80"/>
  <c r="Q20" i="80"/>
  <c r="T20" i="80"/>
  <c r="Z20" i="80"/>
  <c r="AA20" i="80"/>
  <c r="AB20" i="80"/>
  <c r="AZ20" i="80" s="1" a="1"/>
  <c r="AZ20" i="80" s="1"/>
  <c r="AC20" i="80"/>
  <c r="AD20" i="80"/>
  <c r="AE20" i="80"/>
  <c r="AF20" i="80"/>
  <c r="AG20" i="80"/>
  <c r="AH20" i="80"/>
  <c r="AI20" i="80"/>
  <c r="AJ20" i="80"/>
  <c r="AK20" i="80"/>
  <c r="AM20" i="80"/>
  <c r="AN20" i="80"/>
  <c r="AP20" i="80"/>
  <c r="AQ20" i="80"/>
  <c r="AS20" i="80"/>
  <c r="N21" i="80"/>
  <c r="Q21" i="80"/>
  <c r="T21" i="80"/>
  <c r="Z21" i="80"/>
  <c r="AA21" i="80"/>
  <c r="AB21" i="80"/>
  <c r="AC21" i="80"/>
  <c r="AD21" i="80"/>
  <c r="AE21" i="80"/>
  <c r="AF21" i="80"/>
  <c r="AG21" i="80"/>
  <c r="AH21" i="80"/>
  <c r="AI21" i="80"/>
  <c r="AJ21" i="80"/>
  <c r="AK21" i="80"/>
  <c r="AM21" i="80"/>
  <c r="AN21" i="80"/>
  <c r="AP21" i="80"/>
  <c r="AQ21" i="80"/>
  <c r="AS21" i="80"/>
  <c r="N22" i="80"/>
  <c r="Q22" i="80"/>
  <c r="T22" i="80"/>
  <c r="Z22" i="80"/>
  <c r="AA22" i="80"/>
  <c r="AB22" i="80"/>
  <c r="AZ22" i="80" s="1" a="1"/>
  <c r="AZ22" i="80" s="1"/>
  <c r="AC22" i="80"/>
  <c r="AD22" i="80"/>
  <c r="AE22" i="80"/>
  <c r="AF22" i="80"/>
  <c r="AG22" i="80"/>
  <c r="AH22" i="80"/>
  <c r="AI22" i="80"/>
  <c r="AJ22" i="80"/>
  <c r="AK22" i="80"/>
  <c r="AM22" i="80"/>
  <c r="AN22" i="80"/>
  <c r="AP22" i="80"/>
  <c r="AQ22" i="80"/>
  <c r="AS22" i="80"/>
  <c r="N23" i="80"/>
  <c r="Q23" i="80"/>
  <c r="T23" i="80"/>
  <c r="Z23" i="80"/>
  <c r="AA23" i="80"/>
  <c r="AB23" i="80"/>
  <c r="AZ23" i="80" s="1" a="1"/>
  <c r="AZ23" i="80" s="1"/>
  <c r="AC23" i="80"/>
  <c r="AD23" i="80"/>
  <c r="AE23" i="80"/>
  <c r="AF23" i="80"/>
  <c r="AG23" i="80"/>
  <c r="AH23" i="80"/>
  <c r="AI23" i="80"/>
  <c r="AJ23" i="80"/>
  <c r="AK23" i="80"/>
  <c r="AM23" i="80"/>
  <c r="AN23" i="80"/>
  <c r="AP23" i="80"/>
  <c r="AQ23" i="80"/>
  <c r="AS23" i="80"/>
  <c r="N24" i="80"/>
  <c r="Q24" i="80"/>
  <c r="T24" i="80"/>
  <c r="Z24" i="80"/>
  <c r="AA24" i="80"/>
  <c r="AB24" i="80"/>
  <c r="AC24" i="80"/>
  <c r="AD24" i="80"/>
  <c r="AE24" i="80"/>
  <c r="AF24" i="80"/>
  <c r="AG24" i="80"/>
  <c r="AH24" i="80"/>
  <c r="AI24" i="80"/>
  <c r="AJ24" i="80"/>
  <c r="AK24" i="80"/>
  <c r="AM24" i="80"/>
  <c r="AN24" i="80"/>
  <c r="AP24" i="80"/>
  <c r="AQ24" i="80"/>
  <c r="AS24" i="80"/>
  <c r="N25" i="80"/>
  <c r="Q25" i="80"/>
  <c r="T25" i="80"/>
  <c r="Z25" i="80"/>
  <c r="AA25" i="80"/>
  <c r="AB25" i="80"/>
  <c r="AC25" i="80"/>
  <c r="AD25" i="80"/>
  <c r="AE25" i="80"/>
  <c r="AF25" i="80"/>
  <c r="AG25" i="80"/>
  <c r="AH25" i="80"/>
  <c r="AI25" i="80"/>
  <c r="AJ25" i="80"/>
  <c r="AK25" i="80"/>
  <c r="AM25" i="80"/>
  <c r="AO25" i="80" s="1"/>
  <c r="AN25" i="80"/>
  <c r="AP25" i="80"/>
  <c r="AQ25" i="80"/>
  <c r="AS25" i="80"/>
  <c r="N26" i="80"/>
  <c r="Q26" i="80"/>
  <c r="T26" i="80"/>
  <c r="Z26" i="80"/>
  <c r="AA26" i="80"/>
  <c r="AB26" i="80"/>
  <c r="AZ26" i="80" s="1" a="1"/>
  <c r="AZ26" i="80" s="1"/>
  <c r="AC26" i="80"/>
  <c r="AD26" i="80"/>
  <c r="AE26" i="80"/>
  <c r="AF26" i="80"/>
  <c r="AG26" i="80"/>
  <c r="AH26" i="80"/>
  <c r="AI26" i="80"/>
  <c r="AJ26" i="80"/>
  <c r="AK26" i="80"/>
  <c r="AM26" i="80"/>
  <c r="AN26" i="80"/>
  <c r="AP26" i="80"/>
  <c r="AQ26" i="80"/>
  <c r="AS26" i="80"/>
  <c r="N27" i="80"/>
  <c r="Q27" i="80"/>
  <c r="T27" i="80"/>
  <c r="Z27" i="80"/>
  <c r="AA27" i="80"/>
  <c r="AB27" i="80"/>
  <c r="AC27" i="80"/>
  <c r="AD27" i="80"/>
  <c r="AE27" i="80"/>
  <c r="AF27" i="80"/>
  <c r="AG27" i="80"/>
  <c r="AH27" i="80"/>
  <c r="AI27" i="80"/>
  <c r="AJ27" i="80"/>
  <c r="AK27" i="80"/>
  <c r="AM27" i="80"/>
  <c r="AN27" i="80"/>
  <c r="AP27" i="80"/>
  <c r="AQ27" i="80"/>
  <c r="AS27" i="80"/>
  <c r="N28" i="80"/>
  <c r="Q28" i="80"/>
  <c r="T28" i="80"/>
  <c r="Z28" i="80"/>
  <c r="AA28" i="80"/>
  <c r="AB28" i="80"/>
  <c r="AC28" i="80"/>
  <c r="AD28" i="80"/>
  <c r="AE28" i="80"/>
  <c r="AF28" i="80"/>
  <c r="AG28" i="80"/>
  <c r="AH28" i="80"/>
  <c r="AI28" i="80"/>
  <c r="AJ28" i="80"/>
  <c r="AK28" i="80"/>
  <c r="AM28" i="80"/>
  <c r="AN28" i="80"/>
  <c r="AP28" i="80"/>
  <c r="AQ28" i="80"/>
  <c r="AS28" i="80"/>
  <c r="N29" i="80"/>
  <c r="Q29" i="80"/>
  <c r="T29" i="80"/>
  <c r="Z29" i="80"/>
  <c r="AA29" i="80"/>
  <c r="AB29" i="80"/>
  <c r="AC29" i="80"/>
  <c r="AD29" i="80"/>
  <c r="AE29" i="80"/>
  <c r="AF29" i="80"/>
  <c r="AG29" i="80"/>
  <c r="AH29" i="80"/>
  <c r="AI29" i="80"/>
  <c r="AJ29" i="80"/>
  <c r="AK29" i="80"/>
  <c r="AM29" i="80"/>
  <c r="AN29" i="80"/>
  <c r="AP29" i="80"/>
  <c r="AQ29" i="80"/>
  <c r="AS29" i="80"/>
  <c r="N30" i="80"/>
  <c r="Q30" i="80"/>
  <c r="T30" i="80"/>
  <c r="Z30" i="80"/>
  <c r="AA30" i="80"/>
  <c r="AB30" i="80"/>
  <c r="AC30" i="80"/>
  <c r="AD30" i="80"/>
  <c r="AE30" i="80"/>
  <c r="AF30" i="80"/>
  <c r="AG30" i="80"/>
  <c r="AH30" i="80"/>
  <c r="AI30" i="80"/>
  <c r="AJ30" i="80"/>
  <c r="AK30" i="80"/>
  <c r="AM30" i="80"/>
  <c r="AN30" i="80"/>
  <c r="AP30" i="80"/>
  <c r="AQ30" i="80"/>
  <c r="AS30" i="80"/>
  <c r="N31" i="80"/>
  <c r="Q31" i="80"/>
  <c r="T31" i="80"/>
  <c r="Z31" i="80"/>
  <c r="AA31" i="80"/>
  <c r="AB31" i="80"/>
  <c r="AC31" i="80"/>
  <c r="AD31" i="80"/>
  <c r="AE31" i="80"/>
  <c r="AF31" i="80"/>
  <c r="AG31" i="80"/>
  <c r="AH31" i="80"/>
  <c r="AI31" i="80"/>
  <c r="AJ31" i="80"/>
  <c r="AK31" i="80"/>
  <c r="AM31" i="80"/>
  <c r="AN31" i="80"/>
  <c r="AP31" i="80"/>
  <c r="AQ31" i="80"/>
  <c r="AS31" i="80"/>
  <c r="N32" i="80"/>
  <c r="Q32" i="80"/>
  <c r="T32" i="80"/>
  <c r="Z32" i="80"/>
  <c r="AA32" i="80"/>
  <c r="AB32" i="80"/>
  <c r="AZ32" i="80" s="1" a="1"/>
  <c r="AZ32" i="80" s="1"/>
  <c r="AC32" i="80"/>
  <c r="AD32" i="80"/>
  <c r="AE32" i="80"/>
  <c r="AF32" i="80"/>
  <c r="AG32" i="80"/>
  <c r="AH32" i="80"/>
  <c r="AI32" i="80"/>
  <c r="AJ32" i="80"/>
  <c r="AK32" i="80"/>
  <c r="AM32" i="80"/>
  <c r="AN32" i="80"/>
  <c r="AP32" i="80"/>
  <c r="AQ32" i="80"/>
  <c r="AS32" i="80"/>
  <c r="N33" i="80"/>
  <c r="Q33" i="80"/>
  <c r="T33" i="80"/>
  <c r="Z33" i="80"/>
  <c r="AA33" i="80"/>
  <c r="AB33" i="80"/>
  <c r="AY33" i="80" s="1" a="1"/>
  <c r="AY33" i="80" s="1"/>
  <c r="AC33" i="80"/>
  <c r="AD33" i="80"/>
  <c r="AE33" i="80"/>
  <c r="AF33" i="80"/>
  <c r="AG33" i="80"/>
  <c r="AH33" i="80"/>
  <c r="AI33" i="80"/>
  <c r="AJ33" i="80"/>
  <c r="AK33" i="80"/>
  <c r="AM33" i="80"/>
  <c r="AN33" i="80"/>
  <c r="AP33" i="80"/>
  <c r="AQ33" i="80"/>
  <c r="AS33" i="80"/>
  <c r="N34" i="80"/>
  <c r="Q34" i="80"/>
  <c r="T34" i="80"/>
  <c r="Z34" i="80"/>
  <c r="AA34" i="80"/>
  <c r="AB34" i="80"/>
  <c r="AC34" i="80"/>
  <c r="AD34" i="80"/>
  <c r="AE34" i="80"/>
  <c r="AF34" i="80"/>
  <c r="AG34" i="80"/>
  <c r="AH34" i="80"/>
  <c r="AI34" i="80"/>
  <c r="AJ34" i="80"/>
  <c r="AK34" i="80"/>
  <c r="AM34" i="80"/>
  <c r="AN34" i="80"/>
  <c r="AP34" i="80"/>
  <c r="AQ34" i="80"/>
  <c r="AS34" i="80"/>
  <c r="N35" i="80"/>
  <c r="Q35" i="80"/>
  <c r="T35" i="80"/>
  <c r="Z35" i="80"/>
  <c r="AA35" i="80"/>
  <c r="AB35" i="80"/>
  <c r="AX35" i="80" s="1" a="1"/>
  <c r="AX35" i="80" s="1"/>
  <c r="AC35" i="80"/>
  <c r="AD35" i="80"/>
  <c r="AE35" i="80"/>
  <c r="AF35" i="80"/>
  <c r="AG35" i="80"/>
  <c r="AH35" i="80"/>
  <c r="AI35" i="80"/>
  <c r="AJ35" i="80"/>
  <c r="AK35" i="80"/>
  <c r="AM35" i="80"/>
  <c r="AN35" i="80"/>
  <c r="AP35" i="80"/>
  <c r="AQ35" i="80"/>
  <c r="AS35" i="80"/>
  <c r="N36" i="80"/>
  <c r="Q36" i="80"/>
  <c r="T36" i="80"/>
  <c r="Z36" i="80"/>
  <c r="AA36" i="80"/>
  <c r="AB36" i="80"/>
  <c r="AC36" i="80"/>
  <c r="AD36" i="80"/>
  <c r="AE36" i="80"/>
  <c r="AF36" i="80"/>
  <c r="AG36" i="80"/>
  <c r="AH36" i="80"/>
  <c r="AI36" i="80"/>
  <c r="AJ36" i="80"/>
  <c r="AK36" i="80"/>
  <c r="AM36" i="80"/>
  <c r="AN36" i="80"/>
  <c r="AP36" i="80"/>
  <c r="AQ36" i="80"/>
  <c r="AS36" i="80"/>
  <c r="N37" i="80"/>
  <c r="Q37" i="80"/>
  <c r="T37" i="80"/>
  <c r="Z37" i="80"/>
  <c r="AA37" i="80"/>
  <c r="AB37" i="80"/>
  <c r="AX37" i="80" s="1" a="1"/>
  <c r="AX37" i="80" s="1"/>
  <c r="AC37" i="80"/>
  <c r="AD37" i="80"/>
  <c r="AE37" i="80"/>
  <c r="AF37" i="80"/>
  <c r="AG37" i="80"/>
  <c r="AH37" i="80"/>
  <c r="AI37" i="80"/>
  <c r="AJ37" i="80"/>
  <c r="AK37" i="80"/>
  <c r="AM37" i="80"/>
  <c r="AN37" i="80"/>
  <c r="AP37" i="80"/>
  <c r="AQ37" i="80"/>
  <c r="AS37" i="80"/>
  <c r="N38" i="80"/>
  <c r="Q38" i="80"/>
  <c r="T38" i="80"/>
  <c r="X38" i="80"/>
  <c r="Z38" i="80"/>
  <c r="AA38" i="80"/>
  <c r="AB38" i="80"/>
  <c r="AC38" i="80"/>
  <c r="AD38" i="80"/>
  <c r="AE38" i="80"/>
  <c r="AF38" i="80"/>
  <c r="AG38" i="80"/>
  <c r="AH38" i="80"/>
  <c r="AI38" i="80"/>
  <c r="AJ38" i="80"/>
  <c r="AK38" i="80"/>
  <c r="AM38" i="80"/>
  <c r="AN38" i="80"/>
  <c r="AP38" i="80"/>
  <c r="AQ38" i="80"/>
  <c r="AS38" i="80"/>
  <c r="N39" i="80"/>
  <c r="Q39" i="80"/>
  <c r="T39" i="80"/>
  <c r="Z39" i="80"/>
  <c r="AA39" i="80"/>
  <c r="AB39" i="80"/>
  <c r="AY39" i="80" s="1" a="1"/>
  <c r="AY39" i="80" s="1"/>
  <c r="AC39" i="80"/>
  <c r="AD39" i="80"/>
  <c r="AE39" i="80"/>
  <c r="AF39" i="80"/>
  <c r="AG39" i="80"/>
  <c r="AH39" i="80"/>
  <c r="AI39" i="80"/>
  <c r="AJ39" i="80"/>
  <c r="AK39" i="80"/>
  <c r="AM39" i="80"/>
  <c r="AN39" i="80"/>
  <c r="AP39" i="80"/>
  <c r="AQ39" i="80"/>
  <c r="AS39" i="80"/>
  <c r="N40" i="80"/>
  <c r="Q40" i="80"/>
  <c r="T40" i="80"/>
  <c r="X40" i="80"/>
  <c r="Z40" i="80"/>
  <c r="AA40" i="80"/>
  <c r="AB40" i="80"/>
  <c r="AC40" i="80"/>
  <c r="AD40" i="80"/>
  <c r="AE40" i="80"/>
  <c r="AF40" i="80"/>
  <c r="AG40" i="80"/>
  <c r="AH40" i="80"/>
  <c r="AI40" i="80"/>
  <c r="AJ40" i="80"/>
  <c r="AK40" i="80"/>
  <c r="AM40" i="80"/>
  <c r="AN40" i="80"/>
  <c r="AP40" i="80"/>
  <c r="AQ40" i="80"/>
  <c r="AS40" i="80"/>
  <c r="N41" i="80"/>
  <c r="Q41" i="80"/>
  <c r="T41" i="80"/>
  <c r="X41" i="80"/>
  <c r="Z41" i="80"/>
  <c r="AA41" i="80"/>
  <c r="AB41" i="80"/>
  <c r="AY41" i="80" s="1" a="1"/>
  <c r="AY41" i="80" s="1"/>
  <c r="BE41" i="80" s="1"/>
  <c r="AC41" i="80"/>
  <c r="AD41" i="80"/>
  <c r="AE41" i="80"/>
  <c r="AF41" i="80"/>
  <c r="AG41" i="80"/>
  <c r="AH41" i="80"/>
  <c r="AI41" i="80"/>
  <c r="AJ41" i="80"/>
  <c r="AK41" i="80"/>
  <c r="AM41" i="80"/>
  <c r="AN41" i="80"/>
  <c r="AP41" i="80"/>
  <c r="AQ41" i="80"/>
  <c r="AS41" i="80"/>
  <c r="N42" i="80"/>
  <c r="Q42" i="80"/>
  <c r="T42" i="80"/>
  <c r="Z42" i="80"/>
  <c r="AA42" i="80"/>
  <c r="AB42" i="80"/>
  <c r="AZ42" i="80" s="1" a="1"/>
  <c r="AZ42" i="80" s="1"/>
  <c r="AC42" i="80"/>
  <c r="AD42" i="80"/>
  <c r="AE42" i="80"/>
  <c r="AF42" i="80"/>
  <c r="AG42" i="80"/>
  <c r="AH42" i="80"/>
  <c r="AI42" i="80"/>
  <c r="AJ42" i="80"/>
  <c r="AK42" i="80"/>
  <c r="AM42" i="80"/>
  <c r="AN42" i="80"/>
  <c r="AP42" i="80"/>
  <c r="AQ42" i="80"/>
  <c r="AS42" i="80"/>
  <c r="N43" i="80"/>
  <c r="Q43" i="80"/>
  <c r="T43" i="80"/>
  <c r="Z43" i="80"/>
  <c r="AA43" i="80"/>
  <c r="AB43" i="80"/>
  <c r="AC43" i="80"/>
  <c r="AD43" i="80"/>
  <c r="AE43" i="80"/>
  <c r="AF43" i="80"/>
  <c r="AG43" i="80"/>
  <c r="AH43" i="80"/>
  <c r="AI43" i="80"/>
  <c r="AJ43" i="80"/>
  <c r="AK43" i="80"/>
  <c r="AM43" i="80"/>
  <c r="AN43" i="80"/>
  <c r="AP43" i="80"/>
  <c r="AQ43" i="80"/>
  <c r="AS43" i="80"/>
  <c r="N44" i="80"/>
  <c r="Q44" i="80"/>
  <c r="T44" i="80"/>
  <c r="X44" i="80"/>
  <c r="Z44" i="80"/>
  <c r="AA44" i="80"/>
  <c r="AB44" i="80"/>
  <c r="AC44" i="80"/>
  <c r="AD44" i="80"/>
  <c r="AE44" i="80"/>
  <c r="AF44" i="80"/>
  <c r="AG44" i="80"/>
  <c r="AH44" i="80"/>
  <c r="AI44" i="80"/>
  <c r="AJ44" i="80"/>
  <c r="AK44" i="80"/>
  <c r="AM44" i="80"/>
  <c r="AN44" i="80"/>
  <c r="AP44" i="80"/>
  <c r="AQ44" i="80"/>
  <c r="AS44" i="80"/>
  <c r="N45" i="80"/>
  <c r="Q45" i="80"/>
  <c r="T45" i="80"/>
  <c r="Z45" i="80"/>
  <c r="AA45" i="80"/>
  <c r="AB45" i="80"/>
  <c r="AY45" i="80" s="1" a="1"/>
  <c r="AY45" i="80" s="1"/>
  <c r="AC45" i="80"/>
  <c r="AD45" i="80"/>
  <c r="AE45" i="80"/>
  <c r="AF45" i="80"/>
  <c r="AG45" i="80"/>
  <c r="AH45" i="80"/>
  <c r="AI45" i="80"/>
  <c r="AJ45" i="80"/>
  <c r="AK45" i="80"/>
  <c r="AM45" i="80"/>
  <c r="AN45" i="80"/>
  <c r="AP45" i="80"/>
  <c r="AQ45" i="80"/>
  <c r="AS45" i="80"/>
  <c r="N46" i="80"/>
  <c r="Q46" i="80"/>
  <c r="T46" i="80"/>
  <c r="Z46" i="80"/>
  <c r="AA46" i="80"/>
  <c r="AB46" i="80"/>
  <c r="AC46" i="80"/>
  <c r="AD46" i="80"/>
  <c r="AE46" i="80"/>
  <c r="AF46" i="80"/>
  <c r="AG46" i="80"/>
  <c r="AH46" i="80"/>
  <c r="AI46" i="80"/>
  <c r="AJ46" i="80"/>
  <c r="AK46" i="80"/>
  <c r="AM46" i="80"/>
  <c r="AN46" i="80"/>
  <c r="AP46" i="80"/>
  <c r="AQ46" i="80"/>
  <c r="AS46" i="80"/>
  <c r="N47" i="80"/>
  <c r="Q47" i="80"/>
  <c r="T47" i="80"/>
  <c r="Z47" i="80"/>
  <c r="AA47" i="80"/>
  <c r="AB47" i="80"/>
  <c r="AC47" i="80"/>
  <c r="AD47" i="80"/>
  <c r="AE47" i="80"/>
  <c r="AF47" i="80"/>
  <c r="AG47" i="80"/>
  <c r="AH47" i="80"/>
  <c r="AI47" i="80"/>
  <c r="AJ47" i="80"/>
  <c r="AK47" i="80"/>
  <c r="AM47" i="80"/>
  <c r="AN47" i="80"/>
  <c r="AP47" i="80"/>
  <c r="AQ47" i="80"/>
  <c r="AS47" i="80"/>
  <c r="N48" i="80"/>
  <c r="Q48" i="80"/>
  <c r="T48" i="80"/>
  <c r="Z48" i="80"/>
  <c r="AA48" i="80"/>
  <c r="AB48" i="80"/>
  <c r="AZ48" i="80" s="1" a="1"/>
  <c r="AZ48" i="80" s="1"/>
  <c r="AC48" i="80"/>
  <c r="AD48" i="80"/>
  <c r="AE48" i="80"/>
  <c r="AF48" i="80"/>
  <c r="AG48" i="80"/>
  <c r="AH48" i="80"/>
  <c r="AI48" i="80"/>
  <c r="AJ48" i="80"/>
  <c r="AK48" i="80"/>
  <c r="AM48" i="80"/>
  <c r="AN48" i="80"/>
  <c r="AP48" i="80"/>
  <c r="AQ48" i="80"/>
  <c r="AS48" i="80"/>
  <c r="N49" i="80"/>
  <c r="Q49" i="80"/>
  <c r="T49" i="80"/>
  <c r="Z49" i="80"/>
  <c r="AA49" i="80"/>
  <c r="AB49" i="80"/>
  <c r="AX49" i="80" s="1" a="1"/>
  <c r="AX49" i="80" s="1"/>
  <c r="AC49" i="80"/>
  <c r="AD49" i="80"/>
  <c r="AE49" i="80"/>
  <c r="AF49" i="80"/>
  <c r="AG49" i="80"/>
  <c r="AH49" i="80"/>
  <c r="AI49" i="80"/>
  <c r="AJ49" i="80"/>
  <c r="AK49" i="80"/>
  <c r="AM49" i="80"/>
  <c r="AN49" i="80"/>
  <c r="AP49" i="80"/>
  <c r="AQ49" i="80"/>
  <c r="AS49" i="80"/>
  <c r="N50" i="80"/>
  <c r="Q50" i="80"/>
  <c r="T50" i="80"/>
  <c r="Z50" i="80"/>
  <c r="AA50" i="80"/>
  <c r="AB50" i="80"/>
  <c r="AC50" i="80"/>
  <c r="AD50" i="80"/>
  <c r="AE50" i="80"/>
  <c r="AF50" i="80"/>
  <c r="AG50" i="80"/>
  <c r="AH50" i="80"/>
  <c r="AI50" i="80"/>
  <c r="AJ50" i="80"/>
  <c r="AK50" i="80"/>
  <c r="AM50" i="80"/>
  <c r="AN50" i="80"/>
  <c r="AP50" i="80"/>
  <c r="AQ50" i="80"/>
  <c r="AS50" i="80"/>
  <c r="N51" i="80"/>
  <c r="Q51" i="80"/>
  <c r="T51" i="80"/>
  <c r="Z51" i="80"/>
  <c r="AA51" i="80"/>
  <c r="AB51" i="80"/>
  <c r="AZ51" i="80" s="1" a="1"/>
  <c r="AZ51" i="80" s="1"/>
  <c r="AC51" i="80"/>
  <c r="AD51" i="80"/>
  <c r="AE51" i="80"/>
  <c r="AF51" i="80"/>
  <c r="AG51" i="80"/>
  <c r="AH51" i="80"/>
  <c r="AI51" i="80"/>
  <c r="AJ51" i="80"/>
  <c r="AK51" i="80"/>
  <c r="AM51" i="80"/>
  <c r="AN51" i="80"/>
  <c r="AP51" i="80"/>
  <c r="AQ51" i="80"/>
  <c r="AS51" i="80"/>
  <c r="N52" i="80"/>
  <c r="Q52" i="80"/>
  <c r="T52" i="80"/>
  <c r="Z52" i="80"/>
  <c r="AA52" i="80"/>
  <c r="AB52" i="80"/>
  <c r="AC52" i="80"/>
  <c r="AD52" i="80"/>
  <c r="AE52" i="80"/>
  <c r="AF52" i="80"/>
  <c r="AG52" i="80"/>
  <c r="AH52" i="80"/>
  <c r="AI52" i="80"/>
  <c r="AJ52" i="80"/>
  <c r="AK52" i="80"/>
  <c r="AM52" i="80"/>
  <c r="AN52" i="80"/>
  <c r="AP52" i="80"/>
  <c r="AQ52" i="80"/>
  <c r="AS52" i="80"/>
  <c r="N53" i="80"/>
  <c r="Q53" i="80"/>
  <c r="T53" i="80"/>
  <c r="Z53" i="80"/>
  <c r="AA53" i="80"/>
  <c r="AB53" i="80"/>
  <c r="AZ53" i="80" s="1" a="1"/>
  <c r="AZ53" i="80" s="1"/>
  <c r="AC53" i="80"/>
  <c r="AD53" i="80"/>
  <c r="AE53" i="80"/>
  <c r="AF53" i="80"/>
  <c r="AG53" i="80"/>
  <c r="AH53" i="80"/>
  <c r="AI53" i="80"/>
  <c r="AJ53" i="80"/>
  <c r="AK53" i="80"/>
  <c r="AM53" i="80"/>
  <c r="AN53" i="80"/>
  <c r="AP53" i="80"/>
  <c r="AQ53" i="80"/>
  <c r="AS53" i="80"/>
  <c r="N54" i="80"/>
  <c r="Q54" i="80"/>
  <c r="T54" i="80"/>
  <c r="X54" i="80"/>
  <c r="Z54" i="80"/>
  <c r="AA54" i="80"/>
  <c r="AB54" i="80"/>
  <c r="AC54" i="80"/>
  <c r="AD54" i="80"/>
  <c r="AE54" i="80"/>
  <c r="AF54" i="80"/>
  <c r="AG54" i="80"/>
  <c r="AH54" i="80"/>
  <c r="AI54" i="80"/>
  <c r="AJ54" i="80"/>
  <c r="AK54" i="80"/>
  <c r="AM54" i="80"/>
  <c r="AN54" i="80"/>
  <c r="AP54" i="80"/>
  <c r="AQ54" i="80"/>
  <c r="AS54" i="80"/>
  <c r="N55" i="80"/>
  <c r="Q55" i="80"/>
  <c r="T55" i="80"/>
  <c r="Z55" i="80"/>
  <c r="AA55" i="80"/>
  <c r="AB55" i="80"/>
  <c r="AX55" i="80" s="1" a="1"/>
  <c r="AX55" i="80" s="1"/>
  <c r="BD55" i="80" s="1"/>
  <c r="AC55" i="80"/>
  <c r="AD55" i="80"/>
  <c r="AE55" i="80"/>
  <c r="AF55" i="80"/>
  <c r="AG55" i="80"/>
  <c r="AH55" i="80"/>
  <c r="AI55" i="80"/>
  <c r="AJ55" i="80"/>
  <c r="AK55" i="80"/>
  <c r="AM55" i="80"/>
  <c r="AN55" i="80"/>
  <c r="AP55" i="80"/>
  <c r="AQ55" i="80"/>
  <c r="AS55" i="80"/>
  <c r="N56" i="80"/>
  <c r="Q56" i="80"/>
  <c r="T56" i="80"/>
  <c r="Z56" i="80"/>
  <c r="AA56" i="80"/>
  <c r="AB56" i="80"/>
  <c r="AC56" i="80"/>
  <c r="AD56" i="80"/>
  <c r="AE56" i="80"/>
  <c r="AF56" i="80"/>
  <c r="AG56" i="80"/>
  <c r="AH56" i="80"/>
  <c r="AI56" i="80"/>
  <c r="AJ56" i="80"/>
  <c r="AK56" i="80"/>
  <c r="AM56" i="80"/>
  <c r="AN56" i="80"/>
  <c r="AP56" i="80"/>
  <c r="AQ56" i="80"/>
  <c r="AS56" i="80"/>
  <c r="N57" i="80"/>
  <c r="Q57" i="80"/>
  <c r="T57" i="80"/>
  <c r="X57" i="80"/>
  <c r="Z57" i="80"/>
  <c r="AA57" i="80"/>
  <c r="AB57" i="80"/>
  <c r="AC57" i="80"/>
  <c r="AD57" i="80"/>
  <c r="AE57" i="80"/>
  <c r="AF57" i="80"/>
  <c r="AG57" i="80"/>
  <c r="AH57" i="80"/>
  <c r="AI57" i="80"/>
  <c r="AJ57" i="80"/>
  <c r="AK57" i="80"/>
  <c r="AM57" i="80"/>
  <c r="AN57" i="80"/>
  <c r="AP57" i="80"/>
  <c r="AQ57" i="80"/>
  <c r="AS57" i="80"/>
  <c r="N58" i="80"/>
  <c r="Q58" i="80"/>
  <c r="T58" i="80"/>
  <c r="X58" i="80"/>
  <c r="Z58" i="80"/>
  <c r="AA58" i="80"/>
  <c r="AB58" i="80"/>
  <c r="AZ58" i="80" s="1" a="1"/>
  <c r="AZ58" i="80" s="1"/>
  <c r="AC58" i="80"/>
  <c r="AD58" i="80"/>
  <c r="AE58" i="80"/>
  <c r="AF58" i="80"/>
  <c r="AG58" i="80"/>
  <c r="AH58" i="80"/>
  <c r="AI58" i="80"/>
  <c r="AJ58" i="80"/>
  <c r="AK58" i="80"/>
  <c r="AM58" i="80"/>
  <c r="AN58" i="80"/>
  <c r="AP58" i="80"/>
  <c r="AQ58" i="80"/>
  <c r="AS58" i="80"/>
  <c r="N59" i="80"/>
  <c r="Q59" i="80"/>
  <c r="T59" i="80"/>
  <c r="Z59" i="80"/>
  <c r="AA59" i="80"/>
  <c r="AB59" i="80"/>
  <c r="AC59" i="80"/>
  <c r="AD59" i="80"/>
  <c r="AE59" i="80"/>
  <c r="AF59" i="80"/>
  <c r="AG59" i="80"/>
  <c r="AH59" i="80"/>
  <c r="AI59" i="80"/>
  <c r="AJ59" i="80"/>
  <c r="AK59" i="80"/>
  <c r="AM59" i="80"/>
  <c r="AN59" i="80"/>
  <c r="AP59" i="80"/>
  <c r="AQ59" i="80"/>
  <c r="AS59" i="80"/>
  <c r="N60" i="80"/>
  <c r="Q60" i="80"/>
  <c r="T60" i="80"/>
  <c r="X60" i="80"/>
  <c r="Z60" i="80"/>
  <c r="AA60" i="80"/>
  <c r="AB60" i="80"/>
  <c r="AC60" i="80"/>
  <c r="AD60" i="80"/>
  <c r="AE60" i="80"/>
  <c r="AF60" i="80"/>
  <c r="AG60" i="80"/>
  <c r="AH60" i="80"/>
  <c r="AI60" i="80"/>
  <c r="AJ60" i="80"/>
  <c r="AK60" i="80"/>
  <c r="AM60" i="80"/>
  <c r="AN60" i="80"/>
  <c r="AP60" i="80"/>
  <c r="AQ60" i="80"/>
  <c r="AS60" i="80"/>
  <c r="N61" i="80"/>
  <c r="Q61" i="80"/>
  <c r="T61" i="80"/>
  <c r="Z61" i="80"/>
  <c r="AA61" i="80"/>
  <c r="AB61" i="80"/>
  <c r="AC61" i="80"/>
  <c r="AD61" i="80"/>
  <c r="AE61" i="80"/>
  <c r="AF61" i="80"/>
  <c r="AG61" i="80"/>
  <c r="AH61" i="80"/>
  <c r="AI61" i="80"/>
  <c r="AJ61" i="80"/>
  <c r="AK61" i="80"/>
  <c r="AM61" i="80"/>
  <c r="AN61" i="80"/>
  <c r="AP61" i="80"/>
  <c r="AQ61" i="80"/>
  <c r="AS61" i="80"/>
  <c r="N62" i="80"/>
  <c r="Q62" i="80"/>
  <c r="T62" i="80"/>
  <c r="Z62" i="80"/>
  <c r="AA62" i="80"/>
  <c r="AB62" i="80"/>
  <c r="AC62" i="80"/>
  <c r="AD62" i="80"/>
  <c r="AE62" i="80"/>
  <c r="AF62" i="80"/>
  <c r="AG62" i="80"/>
  <c r="AH62" i="80"/>
  <c r="AI62" i="80"/>
  <c r="AJ62" i="80"/>
  <c r="AK62" i="80"/>
  <c r="AM62" i="80"/>
  <c r="AN62" i="80"/>
  <c r="AP62" i="80"/>
  <c r="AQ62" i="80"/>
  <c r="AS62" i="80"/>
  <c r="N63" i="80"/>
  <c r="Q63" i="80"/>
  <c r="T63" i="80"/>
  <c r="Z63" i="80"/>
  <c r="AA63" i="80"/>
  <c r="AB63" i="80"/>
  <c r="AC63" i="80"/>
  <c r="AD63" i="80"/>
  <c r="AE63" i="80"/>
  <c r="AF63" i="80"/>
  <c r="AG63" i="80"/>
  <c r="AH63" i="80"/>
  <c r="AI63" i="80"/>
  <c r="AJ63" i="80"/>
  <c r="AK63" i="80"/>
  <c r="AM63" i="80"/>
  <c r="AN63" i="80"/>
  <c r="AP63" i="80"/>
  <c r="AQ63" i="80"/>
  <c r="AS63" i="80"/>
  <c r="N64" i="80"/>
  <c r="Q64" i="80"/>
  <c r="T64" i="80"/>
  <c r="Z64" i="80"/>
  <c r="AA64" i="80"/>
  <c r="AB64" i="80"/>
  <c r="AZ64" i="80" s="1" a="1"/>
  <c r="AZ64" i="80" s="1"/>
  <c r="AC64" i="80"/>
  <c r="AD64" i="80"/>
  <c r="AE64" i="80"/>
  <c r="AF64" i="80"/>
  <c r="AG64" i="80"/>
  <c r="AH64" i="80"/>
  <c r="AI64" i="80"/>
  <c r="AJ64" i="80"/>
  <c r="AK64" i="80"/>
  <c r="AM64" i="80"/>
  <c r="AN64" i="80"/>
  <c r="AP64" i="80"/>
  <c r="AQ64" i="80"/>
  <c r="AS64" i="80"/>
  <c r="N65" i="80"/>
  <c r="Q65" i="80"/>
  <c r="T65" i="80"/>
  <c r="Z65" i="80"/>
  <c r="AA65" i="80"/>
  <c r="AB65" i="80"/>
  <c r="AC65" i="80"/>
  <c r="AD65" i="80"/>
  <c r="AE65" i="80"/>
  <c r="AF65" i="80"/>
  <c r="AG65" i="80"/>
  <c r="AH65" i="80"/>
  <c r="AI65" i="80"/>
  <c r="AJ65" i="80"/>
  <c r="AK65" i="80"/>
  <c r="AM65" i="80"/>
  <c r="AN65" i="80"/>
  <c r="AP65" i="80"/>
  <c r="AQ65" i="80"/>
  <c r="AS65" i="80"/>
  <c r="N66" i="80"/>
  <c r="Q66" i="80"/>
  <c r="T66" i="80"/>
  <c r="Z66" i="80"/>
  <c r="AA66" i="80"/>
  <c r="AB66" i="80"/>
  <c r="AC66" i="80"/>
  <c r="AD66" i="80"/>
  <c r="AE66" i="80"/>
  <c r="AF66" i="80"/>
  <c r="AG66" i="80"/>
  <c r="AH66" i="80"/>
  <c r="AI66" i="80"/>
  <c r="AJ66" i="80"/>
  <c r="AK66" i="80"/>
  <c r="AM66" i="80"/>
  <c r="AN66" i="80"/>
  <c r="AP66" i="80"/>
  <c r="AQ66" i="80"/>
  <c r="AS66" i="80"/>
  <c r="N67" i="80"/>
  <c r="Q67" i="80"/>
  <c r="T67" i="80"/>
  <c r="Z67" i="80"/>
  <c r="AA67" i="80"/>
  <c r="AB67" i="80"/>
  <c r="AC67" i="80"/>
  <c r="AD67" i="80"/>
  <c r="AE67" i="80"/>
  <c r="AF67" i="80"/>
  <c r="AG67" i="80"/>
  <c r="AH67" i="80"/>
  <c r="AI67" i="80"/>
  <c r="AJ67" i="80"/>
  <c r="AK67" i="80"/>
  <c r="AM67" i="80"/>
  <c r="AN67" i="80"/>
  <c r="AP67" i="80"/>
  <c r="AQ67" i="80"/>
  <c r="AS67" i="80"/>
  <c r="N68" i="80"/>
  <c r="Q68" i="80"/>
  <c r="T68" i="80"/>
  <c r="Z68" i="80"/>
  <c r="AA68" i="80"/>
  <c r="AB68" i="80"/>
  <c r="AC68" i="80"/>
  <c r="AD68" i="80"/>
  <c r="AE68" i="80"/>
  <c r="AF68" i="80"/>
  <c r="AG68" i="80"/>
  <c r="AH68" i="80"/>
  <c r="AI68" i="80"/>
  <c r="AJ68" i="80"/>
  <c r="AK68" i="80"/>
  <c r="AM68" i="80"/>
  <c r="AN68" i="80"/>
  <c r="AP68" i="80"/>
  <c r="AQ68" i="80"/>
  <c r="AS68" i="80"/>
  <c r="N69" i="80"/>
  <c r="Q69" i="80"/>
  <c r="T69" i="80"/>
  <c r="Z69" i="80"/>
  <c r="AA69" i="80"/>
  <c r="AB69" i="80"/>
  <c r="AC69" i="80"/>
  <c r="AD69" i="80"/>
  <c r="AE69" i="80"/>
  <c r="AF69" i="80"/>
  <c r="AG69" i="80"/>
  <c r="AH69" i="80"/>
  <c r="AI69" i="80"/>
  <c r="AJ69" i="80"/>
  <c r="AK69" i="80"/>
  <c r="AM69" i="80"/>
  <c r="AN69" i="80"/>
  <c r="AP69" i="80"/>
  <c r="AQ69" i="80"/>
  <c r="AS69" i="80"/>
  <c r="N70" i="80"/>
  <c r="Q70" i="80"/>
  <c r="T70" i="80"/>
  <c r="Z70" i="80"/>
  <c r="AA70" i="80"/>
  <c r="AB70" i="80"/>
  <c r="AC70" i="80"/>
  <c r="AD70" i="80"/>
  <c r="AE70" i="80"/>
  <c r="AF70" i="80"/>
  <c r="AG70" i="80"/>
  <c r="AH70" i="80"/>
  <c r="AI70" i="80"/>
  <c r="AJ70" i="80"/>
  <c r="AK70" i="80"/>
  <c r="AM70" i="80"/>
  <c r="AN70" i="80"/>
  <c r="AP70" i="80"/>
  <c r="AQ70" i="80"/>
  <c r="AS70" i="80"/>
  <c r="N71" i="80"/>
  <c r="Q71" i="80"/>
  <c r="T71" i="80"/>
  <c r="Z71" i="80"/>
  <c r="AA71" i="80"/>
  <c r="AB71" i="80"/>
  <c r="AZ71" i="80" s="1" a="1"/>
  <c r="AZ71" i="80" s="1"/>
  <c r="AC71" i="80"/>
  <c r="AD71" i="80"/>
  <c r="AE71" i="80"/>
  <c r="AF71" i="80"/>
  <c r="AG71" i="80"/>
  <c r="AH71" i="80"/>
  <c r="AI71" i="80"/>
  <c r="AJ71" i="80"/>
  <c r="AK71" i="80"/>
  <c r="AM71" i="80"/>
  <c r="AN71" i="80"/>
  <c r="AP71" i="80"/>
  <c r="AQ71" i="80"/>
  <c r="AS71" i="80"/>
  <c r="N72" i="80"/>
  <c r="Q72" i="80"/>
  <c r="T72" i="80"/>
  <c r="Z72" i="80"/>
  <c r="AA72" i="80"/>
  <c r="AB72" i="80"/>
  <c r="AC72" i="80"/>
  <c r="AD72" i="80"/>
  <c r="AE72" i="80"/>
  <c r="AF72" i="80"/>
  <c r="AG72" i="80"/>
  <c r="AH72" i="80"/>
  <c r="AI72" i="80"/>
  <c r="AJ72" i="80"/>
  <c r="AK72" i="80"/>
  <c r="AM72" i="80"/>
  <c r="AN72" i="80"/>
  <c r="AP72" i="80"/>
  <c r="AQ72" i="80"/>
  <c r="AS72" i="80"/>
  <c r="N73" i="80"/>
  <c r="Q73" i="80"/>
  <c r="T73" i="80"/>
  <c r="X73" i="80"/>
  <c r="Z73" i="80"/>
  <c r="AA73" i="80"/>
  <c r="AB73" i="80"/>
  <c r="AC73" i="80"/>
  <c r="AD73" i="80"/>
  <c r="AE73" i="80"/>
  <c r="AF73" i="80"/>
  <c r="AG73" i="80"/>
  <c r="AH73" i="80"/>
  <c r="AI73" i="80"/>
  <c r="AJ73" i="80"/>
  <c r="AK73" i="80"/>
  <c r="AM73" i="80"/>
  <c r="AN73" i="80"/>
  <c r="AP73" i="80"/>
  <c r="AQ73" i="80"/>
  <c r="AS73" i="80"/>
  <c r="N74" i="80"/>
  <c r="Q74" i="80"/>
  <c r="T74" i="80"/>
  <c r="Z74" i="80"/>
  <c r="AA74" i="80"/>
  <c r="AB74" i="80"/>
  <c r="AZ74" i="80" s="1" a="1"/>
  <c r="AZ74" i="80" s="1"/>
  <c r="AC74" i="80"/>
  <c r="AD74" i="80"/>
  <c r="AE74" i="80"/>
  <c r="AF74" i="80"/>
  <c r="AG74" i="80"/>
  <c r="AH74" i="80"/>
  <c r="AI74" i="80"/>
  <c r="AJ74" i="80"/>
  <c r="AK74" i="80"/>
  <c r="AM74" i="80"/>
  <c r="AN74" i="80"/>
  <c r="AP74" i="80"/>
  <c r="AQ74" i="80"/>
  <c r="AS74" i="80"/>
  <c r="N75" i="80"/>
  <c r="Q75" i="80"/>
  <c r="T75" i="80"/>
  <c r="Z75" i="80"/>
  <c r="AA75" i="80"/>
  <c r="AB75" i="80"/>
  <c r="AC75" i="80"/>
  <c r="AD75" i="80"/>
  <c r="AE75" i="80"/>
  <c r="AF75" i="80"/>
  <c r="AG75" i="80"/>
  <c r="AH75" i="80"/>
  <c r="AI75" i="80"/>
  <c r="AJ75" i="80"/>
  <c r="AK75" i="80"/>
  <c r="AM75" i="80"/>
  <c r="AN75" i="80"/>
  <c r="AP75" i="80"/>
  <c r="AQ75" i="80"/>
  <c r="AS75" i="80"/>
  <c r="N76" i="80"/>
  <c r="Q76" i="80"/>
  <c r="T76" i="80"/>
  <c r="Z76" i="80"/>
  <c r="AA76" i="80"/>
  <c r="AB76" i="80"/>
  <c r="AC76" i="80"/>
  <c r="AD76" i="80"/>
  <c r="AE76" i="80"/>
  <c r="AF76" i="80"/>
  <c r="AG76" i="80"/>
  <c r="AH76" i="80"/>
  <c r="AI76" i="80"/>
  <c r="AJ76" i="80"/>
  <c r="AK76" i="80"/>
  <c r="AM76" i="80"/>
  <c r="AN76" i="80"/>
  <c r="AP76" i="80"/>
  <c r="AQ76" i="80"/>
  <c r="AS76" i="80"/>
  <c r="N77" i="80"/>
  <c r="Q77" i="80"/>
  <c r="T77" i="80"/>
  <c r="Z77" i="80"/>
  <c r="AA77" i="80"/>
  <c r="AB77" i="80"/>
  <c r="AC77" i="80"/>
  <c r="AD77" i="80"/>
  <c r="AE77" i="80"/>
  <c r="AF77" i="80"/>
  <c r="AG77" i="80"/>
  <c r="AH77" i="80"/>
  <c r="AI77" i="80"/>
  <c r="AJ77" i="80"/>
  <c r="AK77" i="80"/>
  <c r="AM77" i="80"/>
  <c r="AN77" i="80"/>
  <c r="AP77" i="80"/>
  <c r="AQ77" i="80"/>
  <c r="AS77" i="80"/>
  <c r="N78" i="80"/>
  <c r="Q78" i="80"/>
  <c r="T78" i="80"/>
  <c r="Z78" i="80"/>
  <c r="AA78" i="80"/>
  <c r="AB78" i="80"/>
  <c r="AC78" i="80"/>
  <c r="AD78" i="80"/>
  <c r="AE78" i="80"/>
  <c r="AF78" i="80"/>
  <c r="AG78" i="80"/>
  <c r="AH78" i="80"/>
  <c r="AI78" i="80"/>
  <c r="AJ78" i="80"/>
  <c r="AK78" i="80"/>
  <c r="AM78" i="80"/>
  <c r="AN78" i="80"/>
  <c r="AP78" i="80"/>
  <c r="AQ78" i="80"/>
  <c r="AS78" i="80"/>
  <c r="N79" i="80"/>
  <c r="Q79" i="80"/>
  <c r="T79" i="80"/>
  <c r="Z79" i="80"/>
  <c r="AA79" i="80"/>
  <c r="AB79" i="80"/>
  <c r="AC79" i="80"/>
  <c r="AD79" i="80"/>
  <c r="AE79" i="80"/>
  <c r="AF79" i="80"/>
  <c r="AG79" i="80"/>
  <c r="AH79" i="80"/>
  <c r="AI79" i="80"/>
  <c r="AJ79" i="80"/>
  <c r="AK79" i="80"/>
  <c r="AM79" i="80"/>
  <c r="AN79" i="80"/>
  <c r="AP79" i="80"/>
  <c r="AQ79" i="80"/>
  <c r="AS79" i="80"/>
  <c r="N80" i="80"/>
  <c r="Q80" i="80"/>
  <c r="T80" i="80"/>
  <c r="Z80" i="80"/>
  <c r="AA80" i="80"/>
  <c r="AB80" i="80"/>
  <c r="AC80" i="80"/>
  <c r="AD80" i="80"/>
  <c r="AE80" i="80"/>
  <c r="AF80" i="80"/>
  <c r="AG80" i="80"/>
  <c r="AH80" i="80"/>
  <c r="AI80" i="80"/>
  <c r="AJ80" i="80"/>
  <c r="AK80" i="80"/>
  <c r="AM80" i="80"/>
  <c r="AN80" i="80"/>
  <c r="AP80" i="80"/>
  <c r="AQ80" i="80"/>
  <c r="AS80" i="80"/>
  <c r="N81" i="80"/>
  <c r="Q81" i="80"/>
  <c r="T81" i="80"/>
  <c r="Z81" i="80"/>
  <c r="AA81" i="80"/>
  <c r="AB81" i="80"/>
  <c r="AC81" i="80"/>
  <c r="AD81" i="80"/>
  <c r="AE81" i="80"/>
  <c r="AF81" i="80"/>
  <c r="AG81" i="80"/>
  <c r="AH81" i="80"/>
  <c r="AI81" i="80"/>
  <c r="AJ81" i="80"/>
  <c r="AK81" i="80"/>
  <c r="AM81" i="80"/>
  <c r="AN81" i="80"/>
  <c r="AP81" i="80"/>
  <c r="AQ81" i="80"/>
  <c r="AS81" i="80"/>
  <c r="N82" i="80"/>
  <c r="Q82" i="80"/>
  <c r="T82" i="80"/>
  <c r="Z82" i="80"/>
  <c r="AA82" i="80"/>
  <c r="AB82" i="80"/>
  <c r="AC82" i="80"/>
  <c r="AD82" i="80"/>
  <c r="AE82" i="80"/>
  <c r="AF82" i="80"/>
  <c r="AG82" i="80"/>
  <c r="AH82" i="80"/>
  <c r="AI82" i="80"/>
  <c r="AJ82" i="80"/>
  <c r="AK82" i="80"/>
  <c r="AM82" i="80"/>
  <c r="AN82" i="80"/>
  <c r="AP82" i="80"/>
  <c r="AQ82" i="80"/>
  <c r="AS82" i="80"/>
  <c r="N83" i="80"/>
  <c r="Q83" i="80"/>
  <c r="T83" i="80"/>
  <c r="Z83" i="80"/>
  <c r="AA83" i="80"/>
  <c r="AB83" i="80"/>
  <c r="AC83" i="80"/>
  <c r="AD83" i="80"/>
  <c r="AE83" i="80"/>
  <c r="AF83" i="80"/>
  <c r="AG83" i="80"/>
  <c r="AH83" i="80"/>
  <c r="AI83" i="80"/>
  <c r="AJ83" i="80"/>
  <c r="AK83" i="80"/>
  <c r="AM83" i="80"/>
  <c r="AN83" i="80"/>
  <c r="AP83" i="80"/>
  <c r="AQ83" i="80"/>
  <c r="AS83" i="80"/>
  <c r="N84" i="80"/>
  <c r="Q84" i="80"/>
  <c r="T84" i="80"/>
  <c r="Z84" i="80"/>
  <c r="AA84" i="80"/>
  <c r="AB84" i="80"/>
  <c r="AX84" i="80" s="1" a="1"/>
  <c r="AX84" i="80" s="1"/>
  <c r="AC84" i="80"/>
  <c r="AD84" i="80"/>
  <c r="AE84" i="80"/>
  <c r="AF84" i="80"/>
  <c r="AG84" i="80"/>
  <c r="AH84" i="80"/>
  <c r="AI84" i="80"/>
  <c r="AJ84" i="80"/>
  <c r="AK84" i="80"/>
  <c r="AM84" i="80"/>
  <c r="AN84" i="80"/>
  <c r="AP84" i="80"/>
  <c r="AQ84" i="80"/>
  <c r="AS84" i="80"/>
  <c r="N85" i="80"/>
  <c r="Q85" i="80"/>
  <c r="T85" i="80"/>
  <c r="Z85" i="80"/>
  <c r="AA85" i="80"/>
  <c r="AB85" i="80"/>
  <c r="AC85" i="80"/>
  <c r="AD85" i="80"/>
  <c r="AE85" i="80"/>
  <c r="AF85" i="80"/>
  <c r="AG85" i="80"/>
  <c r="AH85" i="80"/>
  <c r="AI85" i="80"/>
  <c r="AJ85" i="80"/>
  <c r="AK85" i="80"/>
  <c r="AM85" i="80"/>
  <c r="AN85" i="80"/>
  <c r="AP85" i="80"/>
  <c r="AQ85" i="80"/>
  <c r="AS85" i="80"/>
  <c r="N86" i="80"/>
  <c r="Q86" i="80"/>
  <c r="T86" i="80"/>
  <c r="Z86" i="80"/>
  <c r="AA86" i="80"/>
  <c r="AB86" i="80"/>
  <c r="AZ86" i="80" s="1" a="1"/>
  <c r="AZ86" i="80" s="1"/>
  <c r="AC86" i="80"/>
  <c r="AD86" i="80"/>
  <c r="AE86" i="80"/>
  <c r="AF86" i="80"/>
  <c r="AG86" i="80"/>
  <c r="AH86" i="80"/>
  <c r="AI86" i="80"/>
  <c r="AJ86" i="80"/>
  <c r="AK86" i="80"/>
  <c r="AM86" i="80"/>
  <c r="AN86" i="80"/>
  <c r="AP86" i="80"/>
  <c r="AQ86" i="80"/>
  <c r="AS86" i="80"/>
  <c r="N87" i="80"/>
  <c r="Q87" i="80"/>
  <c r="T87" i="80"/>
  <c r="Z87" i="80"/>
  <c r="AA87" i="80"/>
  <c r="AB87" i="80"/>
  <c r="AC87" i="80"/>
  <c r="AD87" i="80"/>
  <c r="AE87" i="80"/>
  <c r="AF87" i="80"/>
  <c r="AG87" i="80"/>
  <c r="AH87" i="80"/>
  <c r="AI87" i="80"/>
  <c r="AJ87" i="80"/>
  <c r="AK87" i="80"/>
  <c r="AM87" i="80"/>
  <c r="AN87" i="80"/>
  <c r="AP87" i="80"/>
  <c r="AQ87" i="80"/>
  <c r="AS87" i="80"/>
  <c r="N88" i="80"/>
  <c r="Q88" i="80"/>
  <c r="T88" i="80"/>
  <c r="X88" i="80"/>
  <c r="Z88" i="80"/>
  <c r="AA88" i="80"/>
  <c r="AB88" i="80"/>
  <c r="AC88" i="80"/>
  <c r="AD88" i="80"/>
  <c r="AE88" i="80"/>
  <c r="AF88" i="80"/>
  <c r="AG88" i="80"/>
  <c r="AH88" i="80"/>
  <c r="AI88" i="80"/>
  <c r="AJ88" i="80"/>
  <c r="AK88" i="80"/>
  <c r="AM88" i="80"/>
  <c r="AN88" i="80"/>
  <c r="AP88" i="80"/>
  <c r="AQ88" i="80"/>
  <c r="AS88" i="80"/>
  <c r="N89" i="80"/>
  <c r="Q89" i="80"/>
  <c r="T89" i="80"/>
  <c r="Z89" i="80"/>
  <c r="AA89" i="80"/>
  <c r="AB89" i="80"/>
  <c r="AC89" i="80"/>
  <c r="AD89" i="80"/>
  <c r="AE89" i="80"/>
  <c r="AF89" i="80"/>
  <c r="AG89" i="80"/>
  <c r="AH89" i="80"/>
  <c r="AI89" i="80"/>
  <c r="AJ89" i="80"/>
  <c r="AK89" i="80"/>
  <c r="AM89" i="80"/>
  <c r="AN89" i="80"/>
  <c r="AP89" i="80"/>
  <c r="AQ89" i="80"/>
  <c r="AS89" i="80"/>
  <c r="N90" i="80"/>
  <c r="Q90" i="80"/>
  <c r="T90" i="80"/>
  <c r="Z90" i="80"/>
  <c r="AA90" i="80"/>
  <c r="AB90" i="80"/>
  <c r="AC90" i="80"/>
  <c r="AD90" i="80"/>
  <c r="AE90" i="80"/>
  <c r="AF90" i="80"/>
  <c r="AG90" i="80"/>
  <c r="AH90" i="80"/>
  <c r="AI90" i="80"/>
  <c r="AJ90" i="80"/>
  <c r="AK90" i="80"/>
  <c r="AM90" i="80"/>
  <c r="AN90" i="80"/>
  <c r="AP90" i="80"/>
  <c r="AQ90" i="80"/>
  <c r="AS90" i="80"/>
  <c r="N91" i="80"/>
  <c r="Q91" i="80"/>
  <c r="T91" i="80"/>
  <c r="Z91" i="80"/>
  <c r="AA91" i="80"/>
  <c r="AB91" i="80"/>
  <c r="AC91" i="80"/>
  <c r="AD91" i="80"/>
  <c r="AE91" i="80"/>
  <c r="AF91" i="80"/>
  <c r="AG91" i="80"/>
  <c r="AH91" i="80"/>
  <c r="AI91" i="80"/>
  <c r="AJ91" i="80"/>
  <c r="AK91" i="80"/>
  <c r="AM91" i="80"/>
  <c r="AN91" i="80"/>
  <c r="AP91" i="80"/>
  <c r="AQ91" i="80"/>
  <c r="AS91" i="80"/>
  <c r="N92" i="80"/>
  <c r="Q92" i="80"/>
  <c r="T92" i="80"/>
  <c r="X92" i="80"/>
  <c r="Z92" i="80"/>
  <c r="AA92" i="80"/>
  <c r="AB92" i="80"/>
  <c r="AC92" i="80"/>
  <c r="AD92" i="80"/>
  <c r="AE92" i="80"/>
  <c r="AF92" i="80"/>
  <c r="AG92" i="80"/>
  <c r="AH92" i="80"/>
  <c r="AI92" i="80"/>
  <c r="AJ92" i="80"/>
  <c r="AK92" i="80"/>
  <c r="AM92" i="80"/>
  <c r="AN92" i="80"/>
  <c r="AP92" i="80"/>
  <c r="AQ92" i="80"/>
  <c r="AS92" i="80"/>
  <c r="N93" i="80"/>
  <c r="Q93" i="80"/>
  <c r="T93" i="80"/>
  <c r="X93" i="80"/>
  <c r="Z93" i="80"/>
  <c r="AA93" i="80"/>
  <c r="AB93" i="80"/>
  <c r="AC93" i="80"/>
  <c r="AD93" i="80"/>
  <c r="AE93" i="80"/>
  <c r="AF93" i="80"/>
  <c r="AG93" i="80"/>
  <c r="AH93" i="80"/>
  <c r="AI93" i="80"/>
  <c r="AJ93" i="80"/>
  <c r="AK93" i="80"/>
  <c r="AM93" i="80"/>
  <c r="AN93" i="80"/>
  <c r="AP93" i="80"/>
  <c r="AQ93" i="80"/>
  <c r="AS93" i="80"/>
  <c r="N94" i="80"/>
  <c r="Q94" i="80"/>
  <c r="T94" i="80"/>
  <c r="Z94" i="80"/>
  <c r="AA94" i="80"/>
  <c r="AB94" i="80"/>
  <c r="AC94" i="80"/>
  <c r="AD94" i="80"/>
  <c r="AE94" i="80"/>
  <c r="AF94" i="80"/>
  <c r="AG94" i="80"/>
  <c r="AH94" i="80"/>
  <c r="AI94" i="80"/>
  <c r="AJ94" i="80"/>
  <c r="AK94" i="80"/>
  <c r="AM94" i="80"/>
  <c r="AN94" i="80"/>
  <c r="AP94" i="80"/>
  <c r="AQ94" i="80"/>
  <c r="AS94" i="80"/>
  <c r="N95" i="80"/>
  <c r="Q95" i="80"/>
  <c r="T95" i="80"/>
  <c r="Z95" i="80"/>
  <c r="AA95" i="80"/>
  <c r="AB95" i="80"/>
  <c r="AC95" i="80"/>
  <c r="AD95" i="80"/>
  <c r="AE95" i="80"/>
  <c r="AF95" i="80"/>
  <c r="AG95" i="80"/>
  <c r="AH95" i="80"/>
  <c r="AI95" i="80"/>
  <c r="AJ95" i="80"/>
  <c r="AK95" i="80"/>
  <c r="AM95" i="80"/>
  <c r="AN95" i="80"/>
  <c r="AP95" i="80"/>
  <c r="AQ95" i="80"/>
  <c r="AS95" i="80"/>
  <c r="N96" i="80"/>
  <c r="Q96" i="80"/>
  <c r="T96" i="80"/>
  <c r="Z96" i="80"/>
  <c r="AA96" i="80"/>
  <c r="AB96" i="80"/>
  <c r="AC96" i="80"/>
  <c r="AD96" i="80"/>
  <c r="AE96" i="80"/>
  <c r="AF96" i="80"/>
  <c r="AG96" i="80"/>
  <c r="AH96" i="80"/>
  <c r="AI96" i="80"/>
  <c r="AJ96" i="80"/>
  <c r="AK96" i="80"/>
  <c r="AM96" i="80"/>
  <c r="AN96" i="80"/>
  <c r="AP96" i="80"/>
  <c r="AQ96" i="80"/>
  <c r="AS96" i="80"/>
  <c r="N97" i="80"/>
  <c r="Q97" i="80"/>
  <c r="T97" i="80"/>
  <c r="Z97" i="80"/>
  <c r="AA97" i="80"/>
  <c r="AB97" i="80"/>
  <c r="AC97" i="80"/>
  <c r="AD97" i="80"/>
  <c r="AE97" i="80"/>
  <c r="AF97" i="80"/>
  <c r="AG97" i="80"/>
  <c r="AH97" i="80"/>
  <c r="AI97" i="80"/>
  <c r="AJ97" i="80"/>
  <c r="AK97" i="80"/>
  <c r="AM97" i="80"/>
  <c r="AN97" i="80"/>
  <c r="AP97" i="80"/>
  <c r="AQ97" i="80"/>
  <c r="AS97" i="80"/>
  <c r="N98" i="80"/>
  <c r="Q98" i="80"/>
  <c r="T98" i="80"/>
  <c r="Z98" i="80"/>
  <c r="AA98" i="80"/>
  <c r="AB98" i="80"/>
  <c r="AC98" i="80"/>
  <c r="AD98" i="80"/>
  <c r="AE98" i="80"/>
  <c r="AF98" i="80"/>
  <c r="AG98" i="80"/>
  <c r="AH98" i="80"/>
  <c r="AI98" i="80"/>
  <c r="AJ98" i="80"/>
  <c r="AK98" i="80"/>
  <c r="AM98" i="80"/>
  <c r="AN98" i="80"/>
  <c r="AP98" i="80"/>
  <c r="AQ98" i="80"/>
  <c r="AS98" i="80"/>
  <c r="N99" i="80"/>
  <c r="Q99" i="80"/>
  <c r="T99" i="80"/>
  <c r="Z99" i="80"/>
  <c r="AA99" i="80"/>
  <c r="AB99" i="80"/>
  <c r="AC99" i="80"/>
  <c r="AD99" i="80"/>
  <c r="AE99" i="80"/>
  <c r="AF99" i="80"/>
  <c r="AG99" i="80"/>
  <c r="AH99" i="80"/>
  <c r="AI99" i="80"/>
  <c r="AJ99" i="80"/>
  <c r="AK99" i="80"/>
  <c r="AM99" i="80"/>
  <c r="AN99" i="80"/>
  <c r="AP99" i="80"/>
  <c r="AQ99" i="80"/>
  <c r="AS99" i="80"/>
  <c r="N100" i="80"/>
  <c r="Q100" i="80"/>
  <c r="T100" i="80"/>
  <c r="Z100" i="80"/>
  <c r="AA100" i="80"/>
  <c r="AB100" i="80"/>
  <c r="AX100" i="80" s="1" a="1"/>
  <c r="AX100" i="80" s="1"/>
  <c r="AC100" i="80"/>
  <c r="AD100" i="80"/>
  <c r="AE100" i="80"/>
  <c r="AF100" i="80"/>
  <c r="AG100" i="80"/>
  <c r="AH100" i="80"/>
  <c r="AI100" i="80"/>
  <c r="AJ100" i="80"/>
  <c r="AK100" i="80"/>
  <c r="AM100" i="80"/>
  <c r="AN100" i="80"/>
  <c r="AP100" i="80"/>
  <c r="AQ100" i="80"/>
  <c r="AS100" i="80"/>
  <c r="N101" i="80"/>
  <c r="Q101" i="80"/>
  <c r="T101" i="80"/>
  <c r="Z101" i="80"/>
  <c r="AA101" i="80"/>
  <c r="AB101" i="80"/>
  <c r="AC101" i="80"/>
  <c r="AD101" i="80"/>
  <c r="AE101" i="80"/>
  <c r="AF101" i="80"/>
  <c r="AG101" i="80"/>
  <c r="AH101" i="80"/>
  <c r="AI101" i="80"/>
  <c r="AJ101" i="80"/>
  <c r="AK101" i="80"/>
  <c r="AM101" i="80"/>
  <c r="AN101" i="80"/>
  <c r="AP101" i="80"/>
  <c r="AQ101" i="80"/>
  <c r="AS101" i="80"/>
  <c r="N102" i="80"/>
  <c r="Q102" i="80"/>
  <c r="T102" i="80"/>
  <c r="X102" i="80"/>
  <c r="Z102" i="80"/>
  <c r="AA102" i="80"/>
  <c r="AB102" i="80"/>
  <c r="AZ102" i="80" s="1" a="1"/>
  <c r="AZ102" i="80" s="1"/>
  <c r="AC102" i="80"/>
  <c r="AD102" i="80"/>
  <c r="AE102" i="80"/>
  <c r="AF102" i="80"/>
  <c r="AG102" i="80"/>
  <c r="AH102" i="80"/>
  <c r="AI102" i="80"/>
  <c r="AJ102" i="80"/>
  <c r="AK102" i="80"/>
  <c r="AM102" i="80"/>
  <c r="AN102" i="80"/>
  <c r="AP102" i="80"/>
  <c r="AQ102" i="80"/>
  <c r="AS102" i="80"/>
  <c r="N103" i="80"/>
  <c r="Q103" i="80"/>
  <c r="T103" i="80"/>
  <c r="X103" i="80"/>
  <c r="Z103" i="80"/>
  <c r="AA103" i="80"/>
  <c r="AB103" i="80"/>
  <c r="AC103" i="80"/>
  <c r="AD103" i="80"/>
  <c r="AE103" i="80"/>
  <c r="AF103" i="80"/>
  <c r="AG103" i="80"/>
  <c r="AH103" i="80"/>
  <c r="AI103" i="80"/>
  <c r="AJ103" i="80"/>
  <c r="AK103" i="80"/>
  <c r="AM103" i="80"/>
  <c r="AN103" i="80"/>
  <c r="AP103" i="80"/>
  <c r="AQ103" i="80"/>
  <c r="AS103" i="80"/>
  <c r="N104" i="80"/>
  <c r="Q104" i="80"/>
  <c r="T104" i="80"/>
  <c r="X104" i="80"/>
  <c r="Z104" i="80"/>
  <c r="AA104" i="80"/>
  <c r="AB104" i="80"/>
  <c r="AC104" i="80"/>
  <c r="AD104" i="80"/>
  <c r="AE104" i="80"/>
  <c r="AF104" i="80"/>
  <c r="AG104" i="80"/>
  <c r="AH104" i="80"/>
  <c r="AI104" i="80"/>
  <c r="AJ104" i="80"/>
  <c r="AK104" i="80"/>
  <c r="AM104" i="80"/>
  <c r="AN104" i="80"/>
  <c r="AP104" i="80"/>
  <c r="AQ104" i="80"/>
  <c r="AS104" i="80"/>
  <c r="N105" i="80"/>
  <c r="Q105" i="80"/>
  <c r="T105" i="80"/>
  <c r="X105" i="80"/>
  <c r="Z105" i="80"/>
  <c r="AA105" i="80"/>
  <c r="AB105" i="80"/>
  <c r="AC105" i="80"/>
  <c r="AD105" i="80"/>
  <c r="AE105" i="80"/>
  <c r="AF105" i="80"/>
  <c r="AG105" i="80"/>
  <c r="AH105" i="80"/>
  <c r="AI105" i="80"/>
  <c r="AJ105" i="80"/>
  <c r="AK105" i="80"/>
  <c r="AM105" i="80"/>
  <c r="AN105" i="80"/>
  <c r="AP105" i="80"/>
  <c r="AQ105" i="80"/>
  <c r="AS105" i="80"/>
  <c r="N106" i="80"/>
  <c r="Q106" i="80"/>
  <c r="T106" i="80"/>
  <c r="Z106" i="80"/>
  <c r="AA106" i="80"/>
  <c r="AB106" i="80"/>
  <c r="AC106" i="80"/>
  <c r="AD106" i="80"/>
  <c r="AE106" i="80"/>
  <c r="AF106" i="80"/>
  <c r="AG106" i="80"/>
  <c r="AH106" i="80"/>
  <c r="AI106" i="80"/>
  <c r="AJ106" i="80"/>
  <c r="AK106" i="80"/>
  <c r="AM106" i="80"/>
  <c r="AN106" i="80"/>
  <c r="AP106" i="80"/>
  <c r="AQ106" i="80"/>
  <c r="AS106" i="80"/>
  <c r="N107" i="80"/>
  <c r="Q107" i="80"/>
  <c r="T107" i="80"/>
  <c r="Z107" i="80"/>
  <c r="AA107" i="80"/>
  <c r="AB107" i="80"/>
  <c r="AC107" i="80"/>
  <c r="AD107" i="80"/>
  <c r="AE107" i="80"/>
  <c r="AF107" i="80"/>
  <c r="AG107" i="80"/>
  <c r="AH107" i="80"/>
  <c r="AI107" i="80"/>
  <c r="AJ107" i="80"/>
  <c r="AK107" i="80"/>
  <c r="AM107" i="80"/>
  <c r="AN107" i="80"/>
  <c r="AP107" i="80"/>
  <c r="AQ107" i="80"/>
  <c r="AS107" i="80"/>
  <c r="N108" i="80"/>
  <c r="Q108" i="80"/>
  <c r="T108" i="80"/>
  <c r="X108" i="80"/>
  <c r="Z108" i="80"/>
  <c r="AA108" i="80"/>
  <c r="AB108" i="80"/>
  <c r="AC108" i="80"/>
  <c r="AD108" i="80"/>
  <c r="AE108" i="80"/>
  <c r="AF108" i="80"/>
  <c r="AG108" i="80"/>
  <c r="AH108" i="80"/>
  <c r="AI108" i="80"/>
  <c r="AJ108" i="80"/>
  <c r="AK108" i="80"/>
  <c r="AM108" i="80"/>
  <c r="AN108" i="80"/>
  <c r="AP108" i="80"/>
  <c r="AQ108" i="80"/>
  <c r="AS108" i="80"/>
  <c r="N109" i="80"/>
  <c r="Q109" i="80"/>
  <c r="T109" i="80"/>
  <c r="X109" i="80"/>
  <c r="Z109" i="80"/>
  <c r="AA109" i="80"/>
  <c r="AB109" i="80"/>
  <c r="AC109" i="80"/>
  <c r="AD109" i="80"/>
  <c r="AE109" i="80"/>
  <c r="AF109" i="80"/>
  <c r="AG109" i="80"/>
  <c r="AH109" i="80"/>
  <c r="AI109" i="80"/>
  <c r="AJ109" i="80"/>
  <c r="AK109" i="80"/>
  <c r="AM109" i="80"/>
  <c r="AN109" i="80"/>
  <c r="AP109" i="80"/>
  <c r="AQ109" i="80"/>
  <c r="AS109" i="80"/>
  <c r="AC109" i="79"/>
  <c r="Z109" i="79"/>
  <c r="X109" i="79"/>
  <c r="W109" i="79"/>
  <c r="V109" i="79"/>
  <c r="U109" i="79"/>
  <c r="T109" i="79"/>
  <c r="S109" i="79"/>
  <c r="R109" i="79"/>
  <c r="Q109" i="79"/>
  <c r="AC108" i="79"/>
  <c r="Z108" i="79"/>
  <c r="X108" i="79"/>
  <c r="W108" i="79"/>
  <c r="V108" i="79"/>
  <c r="U108" i="79"/>
  <c r="T108" i="79"/>
  <c r="S108" i="79"/>
  <c r="R108" i="79"/>
  <c r="Q108" i="79"/>
  <c r="J108" i="79"/>
  <c r="O108" i="79" s="1"/>
  <c r="AC107" i="79"/>
  <c r="Z107" i="79"/>
  <c r="X107" i="79"/>
  <c r="W107" i="79"/>
  <c r="V107" i="79"/>
  <c r="U107" i="79"/>
  <c r="T107" i="79"/>
  <c r="S107" i="79"/>
  <c r="R107" i="79"/>
  <c r="Q107" i="79"/>
  <c r="J107" i="79"/>
  <c r="O107" i="79" s="1"/>
  <c r="AC106" i="79"/>
  <c r="Z106" i="79"/>
  <c r="X106" i="79"/>
  <c r="W106" i="79"/>
  <c r="V106" i="79"/>
  <c r="U106" i="79"/>
  <c r="T106" i="79"/>
  <c r="S106" i="79"/>
  <c r="R106" i="79"/>
  <c r="Q106" i="79"/>
  <c r="J106" i="79"/>
  <c r="O106" i="79" s="1"/>
  <c r="AC105" i="79"/>
  <c r="Z105" i="79"/>
  <c r="X105" i="79"/>
  <c r="W105" i="79"/>
  <c r="V105" i="79"/>
  <c r="U105" i="79"/>
  <c r="T105" i="79"/>
  <c r="S105" i="79"/>
  <c r="R105" i="79"/>
  <c r="Q105" i="79"/>
  <c r="J105" i="79"/>
  <c r="O105" i="79" s="1"/>
  <c r="AC104" i="79"/>
  <c r="Z104" i="79"/>
  <c r="X104" i="79"/>
  <c r="W104" i="79"/>
  <c r="V104" i="79"/>
  <c r="U104" i="79"/>
  <c r="T104" i="79"/>
  <c r="S104" i="79"/>
  <c r="R104" i="79"/>
  <c r="Q104" i="79"/>
  <c r="J104" i="79"/>
  <c r="O104" i="79" s="1"/>
  <c r="AC103" i="79"/>
  <c r="Z103" i="79"/>
  <c r="X103" i="79"/>
  <c r="W103" i="79"/>
  <c r="V103" i="79"/>
  <c r="U103" i="79"/>
  <c r="T103" i="79"/>
  <c r="S103" i="79"/>
  <c r="R103" i="79"/>
  <c r="Q103" i="79"/>
  <c r="J103" i="79"/>
  <c r="O103" i="79" s="1"/>
  <c r="AC102" i="79"/>
  <c r="Z102" i="79"/>
  <c r="X102" i="79"/>
  <c r="W102" i="79"/>
  <c r="V102" i="79"/>
  <c r="U102" i="79"/>
  <c r="T102" i="79"/>
  <c r="S102" i="79"/>
  <c r="R102" i="79"/>
  <c r="Q102" i="79"/>
  <c r="J102" i="79"/>
  <c r="O102" i="79" s="1"/>
  <c r="AC101" i="79"/>
  <c r="Z101" i="79"/>
  <c r="X101" i="79"/>
  <c r="W101" i="79"/>
  <c r="V101" i="79"/>
  <c r="U101" i="79"/>
  <c r="T101" i="79"/>
  <c r="S101" i="79"/>
  <c r="R101" i="79"/>
  <c r="Q101" i="79"/>
  <c r="J101" i="79"/>
  <c r="O101" i="79" s="1"/>
  <c r="AC100" i="79"/>
  <c r="Z100" i="79"/>
  <c r="X100" i="79"/>
  <c r="W100" i="79"/>
  <c r="V100" i="79"/>
  <c r="U100" i="79"/>
  <c r="T100" i="79"/>
  <c r="S100" i="79"/>
  <c r="R100" i="79"/>
  <c r="Q100" i="79"/>
  <c r="J100" i="79"/>
  <c r="O100" i="79" s="1"/>
  <c r="AC99" i="79"/>
  <c r="Z99" i="79"/>
  <c r="X99" i="79"/>
  <c r="W99" i="79"/>
  <c r="V99" i="79"/>
  <c r="U99" i="79"/>
  <c r="T99" i="79"/>
  <c r="S99" i="79"/>
  <c r="R99" i="79"/>
  <c r="Q99" i="79"/>
  <c r="J99" i="79"/>
  <c r="O99" i="79" s="1"/>
  <c r="AC98" i="79"/>
  <c r="Z98" i="79"/>
  <c r="X98" i="79"/>
  <c r="W98" i="79"/>
  <c r="V98" i="79"/>
  <c r="U98" i="79"/>
  <c r="T98" i="79"/>
  <c r="S98" i="79"/>
  <c r="R98" i="79"/>
  <c r="Q98" i="79"/>
  <c r="J98" i="79"/>
  <c r="O98" i="79" s="1"/>
  <c r="AC97" i="79"/>
  <c r="Z97" i="79"/>
  <c r="X97" i="79"/>
  <c r="W97" i="79"/>
  <c r="V97" i="79"/>
  <c r="U97" i="79"/>
  <c r="T97" i="79"/>
  <c r="S97" i="79"/>
  <c r="R97" i="79"/>
  <c r="Q97" i="79"/>
  <c r="J97" i="79"/>
  <c r="O97" i="79" s="1"/>
  <c r="AC96" i="79"/>
  <c r="Z96" i="79"/>
  <c r="X96" i="79"/>
  <c r="W96" i="79"/>
  <c r="V96" i="79"/>
  <c r="U96" i="79"/>
  <c r="T96" i="79"/>
  <c r="S96" i="79"/>
  <c r="R96" i="79"/>
  <c r="Q96" i="79"/>
  <c r="J96" i="79"/>
  <c r="O96" i="79" s="1"/>
  <c r="AC95" i="79"/>
  <c r="Z95" i="79"/>
  <c r="X95" i="79"/>
  <c r="W95" i="79"/>
  <c r="V95" i="79"/>
  <c r="U95" i="79"/>
  <c r="T95" i="79"/>
  <c r="S95" i="79"/>
  <c r="R95" i="79"/>
  <c r="Q95" i="79"/>
  <c r="J95" i="79"/>
  <c r="O95" i="79" s="1"/>
  <c r="AC94" i="79"/>
  <c r="Z94" i="79"/>
  <c r="X94" i="79"/>
  <c r="W94" i="79"/>
  <c r="V94" i="79"/>
  <c r="U94" i="79"/>
  <c r="T94" i="79"/>
  <c r="S94" i="79"/>
  <c r="R94" i="79"/>
  <c r="Q94" i="79"/>
  <c r="J94" i="79"/>
  <c r="O94" i="79" s="1"/>
  <c r="AC93" i="79"/>
  <c r="Z93" i="79"/>
  <c r="X93" i="79"/>
  <c r="W93" i="79"/>
  <c r="V93" i="79"/>
  <c r="U93" i="79"/>
  <c r="T93" i="79"/>
  <c r="S93" i="79"/>
  <c r="R93" i="79"/>
  <c r="Q93" i="79"/>
  <c r="J93" i="79"/>
  <c r="O93" i="79" s="1"/>
  <c r="AD93" i="79" s="1"/>
  <c r="AC92" i="79"/>
  <c r="Z92" i="79"/>
  <c r="X92" i="79"/>
  <c r="W92" i="79"/>
  <c r="V92" i="79"/>
  <c r="U92" i="79"/>
  <c r="T92" i="79"/>
  <c r="S92" i="79"/>
  <c r="R92" i="79"/>
  <c r="Q92" i="79"/>
  <c r="J92" i="79"/>
  <c r="O92" i="79" s="1"/>
  <c r="AC91" i="79"/>
  <c r="Z91" i="79"/>
  <c r="X91" i="79"/>
  <c r="W91" i="79"/>
  <c r="V91" i="79"/>
  <c r="U91" i="79"/>
  <c r="T91" i="79"/>
  <c r="S91" i="79"/>
  <c r="R91" i="79"/>
  <c r="Q91" i="79"/>
  <c r="J91" i="79"/>
  <c r="O91" i="79" s="1"/>
  <c r="AC90" i="79"/>
  <c r="Z90" i="79"/>
  <c r="X90" i="79"/>
  <c r="W90" i="79"/>
  <c r="V90" i="79"/>
  <c r="U90" i="79"/>
  <c r="T90" i="79"/>
  <c r="S90" i="79"/>
  <c r="R90" i="79"/>
  <c r="Q90" i="79"/>
  <c r="J90" i="79"/>
  <c r="O90" i="79" s="1"/>
  <c r="AC89" i="79"/>
  <c r="Z89" i="79"/>
  <c r="X89" i="79"/>
  <c r="W89" i="79"/>
  <c r="V89" i="79"/>
  <c r="U89" i="79"/>
  <c r="T89" i="79"/>
  <c r="S89" i="79"/>
  <c r="R89" i="79"/>
  <c r="Q89" i="79"/>
  <c r="J89" i="79"/>
  <c r="O89" i="79" s="1"/>
  <c r="AC88" i="79"/>
  <c r="Z88" i="79"/>
  <c r="X88" i="79"/>
  <c r="W88" i="79"/>
  <c r="V88" i="79"/>
  <c r="U88" i="79"/>
  <c r="T88" i="79"/>
  <c r="S88" i="79"/>
  <c r="R88" i="79"/>
  <c r="Q88" i="79"/>
  <c r="J88" i="79"/>
  <c r="O88" i="79" s="1"/>
  <c r="AC87" i="79"/>
  <c r="Z87" i="79"/>
  <c r="X87" i="79"/>
  <c r="W87" i="79"/>
  <c r="V87" i="79"/>
  <c r="U87" i="79"/>
  <c r="T87" i="79"/>
  <c r="S87" i="79"/>
  <c r="R87" i="79"/>
  <c r="Q87" i="79"/>
  <c r="J87" i="79"/>
  <c r="O87" i="79" s="1"/>
  <c r="AC86" i="79"/>
  <c r="Z86" i="79"/>
  <c r="X86" i="79"/>
  <c r="W86" i="79"/>
  <c r="Y86" i="79" s="1"/>
  <c r="AE86" i="79" s="1"/>
  <c r="V86" i="79"/>
  <c r="U86" i="79"/>
  <c r="T86" i="79"/>
  <c r="S86" i="79"/>
  <c r="R86" i="79"/>
  <c r="Q86" i="79"/>
  <c r="AD86" i="79"/>
  <c r="J86" i="79"/>
  <c r="O86" i="79" s="1"/>
  <c r="AC85" i="79"/>
  <c r="Z85" i="79"/>
  <c r="X85" i="79"/>
  <c r="W85" i="79"/>
  <c r="V85" i="79"/>
  <c r="U85" i="79"/>
  <c r="T85" i="79"/>
  <c r="S85" i="79"/>
  <c r="R85" i="79"/>
  <c r="Q85" i="79"/>
  <c r="J85" i="79"/>
  <c r="O85" i="79" s="1"/>
  <c r="AC84" i="79"/>
  <c r="Z84" i="79"/>
  <c r="X84" i="79"/>
  <c r="W84" i="79"/>
  <c r="V84" i="79"/>
  <c r="U84" i="79"/>
  <c r="T84" i="79"/>
  <c r="S84" i="79"/>
  <c r="R84" i="79"/>
  <c r="Q84" i="79"/>
  <c r="J84" i="79"/>
  <c r="O84" i="79" s="1"/>
  <c r="AC83" i="79"/>
  <c r="Z83" i="79"/>
  <c r="X83" i="79"/>
  <c r="W83" i="79"/>
  <c r="V83" i="79"/>
  <c r="U83" i="79"/>
  <c r="T83" i="79"/>
  <c r="S83" i="79"/>
  <c r="R83" i="79"/>
  <c r="Q83" i="79"/>
  <c r="J83" i="79"/>
  <c r="O83" i="79" s="1"/>
  <c r="AC82" i="79"/>
  <c r="Z82" i="79"/>
  <c r="X82" i="79"/>
  <c r="W82" i="79"/>
  <c r="V82" i="79"/>
  <c r="U82" i="79"/>
  <c r="T82" i="79"/>
  <c r="S82" i="79"/>
  <c r="R82" i="79"/>
  <c r="Q82" i="79"/>
  <c r="J82" i="79"/>
  <c r="O82" i="79" s="1"/>
  <c r="AC81" i="79"/>
  <c r="Z81" i="79"/>
  <c r="X81" i="79"/>
  <c r="W81" i="79"/>
  <c r="V81" i="79"/>
  <c r="U81" i="79"/>
  <c r="T81" i="79"/>
  <c r="S81" i="79"/>
  <c r="R81" i="79"/>
  <c r="Q81" i="79"/>
  <c r="J81" i="79"/>
  <c r="O81" i="79" s="1"/>
  <c r="AC80" i="79"/>
  <c r="Z80" i="79"/>
  <c r="X80" i="79"/>
  <c r="W80" i="79"/>
  <c r="V80" i="79"/>
  <c r="U80" i="79"/>
  <c r="T80" i="79"/>
  <c r="S80" i="79"/>
  <c r="R80" i="79"/>
  <c r="Q80" i="79"/>
  <c r="J80" i="79"/>
  <c r="O80" i="79" s="1"/>
  <c r="AC79" i="79"/>
  <c r="Z79" i="79"/>
  <c r="X79" i="79"/>
  <c r="W79" i="79"/>
  <c r="V79" i="79"/>
  <c r="U79" i="79"/>
  <c r="T79" i="79"/>
  <c r="S79" i="79"/>
  <c r="R79" i="79"/>
  <c r="Q79" i="79"/>
  <c r="J79" i="79"/>
  <c r="O79" i="79" s="1"/>
  <c r="AC78" i="79"/>
  <c r="Z78" i="79"/>
  <c r="X78" i="79"/>
  <c r="W78" i="79"/>
  <c r="V78" i="79"/>
  <c r="U78" i="79"/>
  <c r="T78" i="79"/>
  <c r="S78" i="79"/>
  <c r="R78" i="79"/>
  <c r="Q78" i="79"/>
  <c r="J78" i="79"/>
  <c r="O78" i="79" s="1"/>
  <c r="AC77" i="79"/>
  <c r="Z77" i="79"/>
  <c r="X77" i="79"/>
  <c r="W77" i="79"/>
  <c r="V77" i="79"/>
  <c r="U77" i="79"/>
  <c r="T77" i="79"/>
  <c r="S77" i="79"/>
  <c r="R77" i="79"/>
  <c r="Q77" i="79"/>
  <c r="J77" i="79"/>
  <c r="O77" i="79" s="1"/>
  <c r="AC76" i="79"/>
  <c r="Z76" i="79"/>
  <c r="X76" i="79"/>
  <c r="W76" i="79"/>
  <c r="Y76" i="79" s="1"/>
  <c r="AE76" i="79" s="1"/>
  <c r="V76" i="79"/>
  <c r="U76" i="79"/>
  <c r="T76" i="79"/>
  <c r="S76" i="79"/>
  <c r="R76" i="79"/>
  <c r="Q76" i="79"/>
  <c r="J76" i="79"/>
  <c r="O76" i="79" s="1"/>
  <c r="AC75" i="79"/>
  <c r="Z75" i="79"/>
  <c r="X75" i="79"/>
  <c r="W75" i="79"/>
  <c r="V75" i="79"/>
  <c r="U75" i="79"/>
  <c r="T75" i="79"/>
  <c r="S75" i="79"/>
  <c r="R75" i="79"/>
  <c r="Q75" i="79"/>
  <c r="J75" i="79"/>
  <c r="O75" i="79" s="1"/>
  <c r="AC74" i="79"/>
  <c r="Z74" i="79"/>
  <c r="X74" i="79"/>
  <c r="W74" i="79"/>
  <c r="V74" i="79"/>
  <c r="U74" i="79"/>
  <c r="T74" i="79"/>
  <c r="S74" i="79"/>
  <c r="R74" i="79"/>
  <c r="Q74" i="79"/>
  <c r="J74" i="79"/>
  <c r="O74" i="79" s="1"/>
  <c r="AC73" i="79"/>
  <c r="Z73" i="79"/>
  <c r="X73" i="79"/>
  <c r="W73" i="79"/>
  <c r="Y73" i="79" s="1"/>
  <c r="AE73" i="79" s="1"/>
  <c r="V73" i="79"/>
  <c r="U73" i="79"/>
  <c r="T73" i="79"/>
  <c r="S73" i="79"/>
  <c r="R73" i="79"/>
  <c r="Q73" i="79"/>
  <c r="J73" i="79"/>
  <c r="O73" i="79" s="1"/>
  <c r="AC72" i="79"/>
  <c r="Z72" i="79"/>
  <c r="X72" i="79"/>
  <c r="W72" i="79"/>
  <c r="V72" i="79"/>
  <c r="U72" i="79"/>
  <c r="T72" i="79"/>
  <c r="S72" i="79"/>
  <c r="R72" i="79"/>
  <c r="Q72" i="79"/>
  <c r="J72" i="79"/>
  <c r="O72" i="79" s="1"/>
  <c r="AC71" i="79"/>
  <c r="Z71" i="79"/>
  <c r="X71" i="79"/>
  <c r="W71" i="79"/>
  <c r="V71" i="79"/>
  <c r="U71" i="79"/>
  <c r="T71" i="79"/>
  <c r="S71" i="79"/>
  <c r="R71" i="79"/>
  <c r="Q71" i="79"/>
  <c r="J71" i="79"/>
  <c r="O71" i="79" s="1"/>
  <c r="AC70" i="79"/>
  <c r="Z70" i="79"/>
  <c r="X70" i="79"/>
  <c r="W70" i="79"/>
  <c r="V70" i="79"/>
  <c r="U70" i="79"/>
  <c r="T70" i="79"/>
  <c r="S70" i="79"/>
  <c r="R70" i="79"/>
  <c r="Q70" i="79"/>
  <c r="J70" i="79"/>
  <c r="O70" i="79" s="1"/>
  <c r="AC69" i="79"/>
  <c r="Z69" i="79"/>
  <c r="X69" i="79"/>
  <c r="W69" i="79"/>
  <c r="V69" i="79"/>
  <c r="U69" i="79"/>
  <c r="T69" i="79"/>
  <c r="S69" i="79"/>
  <c r="R69" i="79"/>
  <c r="Q69" i="79"/>
  <c r="J69" i="79"/>
  <c r="O69" i="79" s="1"/>
  <c r="AC68" i="79"/>
  <c r="Z68" i="79"/>
  <c r="X68" i="79"/>
  <c r="W68" i="79"/>
  <c r="V68" i="79"/>
  <c r="U68" i="79"/>
  <c r="T68" i="79"/>
  <c r="S68" i="79"/>
  <c r="R68" i="79"/>
  <c r="Q68" i="79"/>
  <c r="J68" i="79"/>
  <c r="O68" i="79" s="1"/>
  <c r="AC67" i="79"/>
  <c r="Z67" i="79"/>
  <c r="X67" i="79"/>
  <c r="W67" i="79"/>
  <c r="V67" i="79"/>
  <c r="U67" i="79"/>
  <c r="T67" i="79"/>
  <c r="S67" i="79"/>
  <c r="R67" i="79"/>
  <c r="Q67" i="79"/>
  <c r="J67" i="79"/>
  <c r="O67" i="79" s="1"/>
  <c r="AC66" i="79"/>
  <c r="Z66" i="79"/>
  <c r="X66" i="79"/>
  <c r="W66" i="79"/>
  <c r="V66" i="79"/>
  <c r="U66" i="79"/>
  <c r="T66" i="79"/>
  <c r="S66" i="79"/>
  <c r="R66" i="79"/>
  <c r="Q66" i="79"/>
  <c r="J66" i="79"/>
  <c r="O66" i="79" s="1"/>
  <c r="AC65" i="79"/>
  <c r="Z65" i="79"/>
  <c r="X65" i="79"/>
  <c r="W65" i="79"/>
  <c r="V65" i="79"/>
  <c r="U65" i="79"/>
  <c r="T65" i="79"/>
  <c r="S65" i="79"/>
  <c r="R65" i="79"/>
  <c r="Q65" i="79"/>
  <c r="J65" i="79"/>
  <c r="O65" i="79" s="1"/>
  <c r="AC64" i="79"/>
  <c r="Z64" i="79"/>
  <c r="X64" i="79"/>
  <c r="W64" i="79"/>
  <c r="V64" i="79"/>
  <c r="U64" i="79"/>
  <c r="T64" i="79"/>
  <c r="S64" i="79"/>
  <c r="R64" i="79"/>
  <c r="Q64" i="79"/>
  <c r="J64" i="79"/>
  <c r="O64" i="79" s="1"/>
  <c r="AC63" i="79"/>
  <c r="Z63" i="79"/>
  <c r="X63" i="79"/>
  <c r="W63" i="79"/>
  <c r="V63" i="79"/>
  <c r="U63" i="79"/>
  <c r="T63" i="79"/>
  <c r="S63" i="79"/>
  <c r="R63" i="79"/>
  <c r="Q63" i="79"/>
  <c r="J63" i="79"/>
  <c r="O63" i="79" s="1"/>
  <c r="AC62" i="79"/>
  <c r="Z62" i="79"/>
  <c r="X62" i="79"/>
  <c r="W62" i="79"/>
  <c r="V62" i="79"/>
  <c r="U62" i="79"/>
  <c r="T62" i="79"/>
  <c r="S62" i="79"/>
  <c r="R62" i="79"/>
  <c r="Q62" i="79"/>
  <c r="J62" i="79"/>
  <c r="O62" i="79" s="1"/>
  <c r="AC61" i="79"/>
  <c r="Z61" i="79"/>
  <c r="X61" i="79"/>
  <c r="W61" i="79"/>
  <c r="V61" i="79"/>
  <c r="U61" i="79"/>
  <c r="T61" i="79"/>
  <c r="S61" i="79"/>
  <c r="R61" i="79"/>
  <c r="Q61" i="79"/>
  <c r="J61" i="79"/>
  <c r="O61" i="79" s="1"/>
  <c r="AC60" i="79"/>
  <c r="Z60" i="79"/>
  <c r="X60" i="79"/>
  <c r="W60" i="79"/>
  <c r="V60" i="79"/>
  <c r="U60" i="79"/>
  <c r="T60" i="79"/>
  <c r="S60" i="79"/>
  <c r="R60" i="79"/>
  <c r="Q60" i="79"/>
  <c r="J60" i="79"/>
  <c r="O60" i="79" s="1"/>
  <c r="AC59" i="79"/>
  <c r="Z59" i="79"/>
  <c r="X59" i="79"/>
  <c r="W59" i="79"/>
  <c r="V59" i="79"/>
  <c r="U59" i="79"/>
  <c r="T59" i="79"/>
  <c r="S59" i="79"/>
  <c r="R59" i="79"/>
  <c r="Q59" i="79"/>
  <c r="J59" i="79"/>
  <c r="O59" i="79" s="1"/>
  <c r="AC58" i="79"/>
  <c r="Z58" i="79"/>
  <c r="X58" i="79"/>
  <c r="W58" i="79"/>
  <c r="V58" i="79"/>
  <c r="U58" i="79"/>
  <c r="T58" i="79"/>
  <c r="S58" i="79"/>
  <c r="R58" i="79"/>
  <c r="Q58" i="79"/>
  <c r="J58" i="79"/>
  <c r="O58" i="79" s="1"/>
  <c r="AC57" i="79"/>
  <c r="Z57" i="79"/>
  <c r="X57" i="79"/>
  <c r="W57" i="79"/>
  <c r="V57" i="79"/>
  <c r="U57" i="79"/>
  <c r="T57" i="79"/>
  <c r="S57" i="79"/>
  <c r="R57" i="79"/>
  <c r="Q57" i="79"/>
  <c r="J57" i="79"/>
  <c r="O57" i="79" s="1"/>
  <c r="AC56" i="79"/>
  <c r="Z56" i="79"/>
  <c r="X56" i="79"/>
  <c r="W56" i="79"/>
  <c r="V56" i="79"/>
  <c r="U56" i="79"/>
  <c r="T56" i="79"/>
  <c r="S56" i="79"/>
  <c r="R56" i="79"/>
  <c r="Q56" i="79"/>
  <c r="J56" i="79"/>
  <c r="O56" i="79" s="1"/>
  <c r="AC55" i="79"/>
  <c r="Z55" i="79"/>
  <c r="X55" i="79"/>
  <c r="W55" i="79"/>
  <c r="V55" i="79"/>
  <c r="U55" i="79"/>
  <c r="T55" i="79"/>
  <c r="S55" i="79"/>
  <c r="R55" i="79"/>
  <c r="Q55" i="79"/>
  <c r="J55" i="79"/>
  <c r="O55" i="79" s="1"/>
  <c r="AC54" i="79"/>
  <c r="Z54" i="79"/>
  <c r="X54" i="79"/>
  <c r="W54" i="79"/>
  <c r="V54" i="79"/>
  <c r="U54" i="79"/>
  <c r="T54" i="79"/>
  <c r="S54" i="79"/>
  <c r="R54" i="79"/>
  <c r="Q54" i="79"/>
  <c r="J54" i="79"/>
  <c r="O54" i="79" s="1"/>
  <c r="AC53" i="79"/>
  <c r="Z53" i="79"/>
  <c r="X53" i="79"/>
  <c r="W53" i="79"/>
  <c r="V53" i="79"/>
  <c r="U53" i="79"/>
  <c r="T53" i="79"/>
  <c r="S53" i="79"/>
  <c r="R53" i="79"/>
  <c r="Q53" i="79"/>
  <c r="J53" i="79"/>
  <c r="O53" i="79" s="1"/>
  <c r="AC52" i="79"/>
  <c r="Z52" i="79"/>
  <c r="X52" i="79"/>
  <c r="W52" i="79"/>
  <c r="V52" i="79"/>
  <c r="U52" i="79"/>
  <c r="T52" i="79"/>
  <c r="S52" i="79"/>
  <c r="R52" i="79"/>
  <c r="Q52" i="79"/>
  <c r="J52" i="79"/>
  <c r="O52" i="79" s="1"/>
  <c r="AC51" i="79"/>
  <c r="Z51" i="79"/>
  <c r="X51" i="79"/>
  <c r="W51" i="79"/>
  <c r="V51" i="79"/>
  <c r="U51" i="79"/>
  <c r="T51" i="79"/>
  <c r="S51" i="79"/>
  <c r="R51" i="79"/>
  <c r="Q51" i="79"/>
  <c r="J51" i="79"/>
  <c r="O51" i="79" s="1"/>
  <c r="AC50" i="79"/>
  <c r="Z50" i="79"/>
  <c r="X50" i="79"/>
  <c r="W50" i="79"/>
  <c r="V50" i="79"/>
  <c r="U50" i="79"/>
  <c r="T50" i="79"/>
  <c r="S50" i="79"/>
  <c r="R50" i="79"/>
  <c r="Q50" i="79"/>
  <c r="J50" i="79"/>
  <c r="O50" i="79" s="1"/>
  <c r="AC49" i="79"/>
  <c r="Z49" i="79"/>
  <c r="X49" i="79"/>
  <c r="W49" i="79"/>
  <c r="V49" i="79"/>
  <c r="U49" i="79"/>
  <c r="T49" i="79"/>
  <c r="S49" i="79"/>
  <c r="R49" i="79"/>
  <c r="Q49" i="79"/>
  <c r="J49" i="79"/>
  <c r="O49" i="79" s="1"/>
  <c r="AC48" i="79"/>
  <c r="Z48" i="79"/>
  <c r="X48" i="79"/>
  <c r="W48" i="79"/>
  <c r="V48" i="79"/>
  <c r="U48" i="79"/>
  <c r="T48" i="79"/>
  <c r="S48" i="79"/>
  <c r="R48" i="79"/>
  <c r="Q48" i="79"/>
  <c r="J48" i="79"/>
  <c r="O48" i="79" s="1"/>
  <c r="AC47" i="79"/>
  <c r="Z47" i="79"/>
  <c r="X47" i="79"/>
  <c r="W47" i="79"/>
  <c r="V47" i="79"/>
  <c r="U47" i="79"/>
  <c r="T47" i="79"/>
  <c r="S47" i="79"/>
  <c r="R47" i="79"/>
  <c r="Q47" i="79"/>
  <c r="J47" i="79"/>
  <c r="O47" i="79" s="1"/>
  <c r="AC46" i="79"/>
  <c r="Z46" i="79"/>
  <c r="X46" i="79"/>
  <c r="W46" i="79"/>
  <c r="V46" i="79"/>
  <c r="U46" i="79"/>
  <c r="T46" i="79"/>
  <c r="S46" i="79"/>
  <c r="R46" i="79"/>
  <c r="Q46" i="79"/>
  <c r="J46" i="79"/>
  <c r="O46" i="79" s="1"/>
  <c r="AC45" i="79"/>
  <c r="Z45" i="79"/>
  <c r="X45" i="79"/>
  <c r="W45" i="79"/>
  <c r="V45" i="79"/>
  <c r="U45" i="79"/>
  <c r="T45" i="79"/>
  <c r="S45" i="79"/>
  <c r="R45" i="79"/>
  <c r="Q45" i="79"/>
  <c r="J45" i="79"/>
  <c r="O45" i="79" s="1"/>
  <c r="AC44" i="79"/>
  <c r="Z44" i="79"/>
  <c r="X44" i="79"/>
  <c r="W44" i="79"/>
  <c r="V44" i="79"/>
  <c r="U44" i="79"/>
  <c r="T44" i="79"/>
  <c r="S44" i="79"/>
  <c r="R44" i="79"/>
  <c r="Q44" i="79"/>
  <c r="J44" i="79"/>
  <c r="O44" i="79" s="1"/>
  <c r="AD44" i="79" s="1"/>
  <c r="AC43" i="79"/>
  <c r="Z43" i="79"/>
  <c r="X43" i="79"/>
  <c r="W43" i="79"/>
  <c r="V43" i="79"/>
  <c r="U43" i="79"/>
  <c r="T43" i="79"/>
  <c r="S43" i="79"/>
  <c r="R43" i="79"/>
  <c r="Q43" i="79"/>
  <c r="J43" i="79"/>
  <c r="O43" i="79" s="1"/>
  <c r="AC42" i="79"/>
  <c r="Z42" i="79"/>
  <c r="X42" i="79"/>
  <c r="W42" i="79"/>
  <c r="V42" i="79"/>
  <c r="U42" i="79"/>
  <c r="T42" i="79"/>
  <c r="S42" i="79"/>
  <c r="R42" i="79"/>
  <c r="Q42" i="79"/>
  <c r="J42" i="79"/>
  <c r="O42" i="79" s="1"/>
  <c r="AC41" i="79"/>
  <c r="Z41" i="79"/>
  <c r="X41" i="79"/>
  <c r="W41" i="79"/>
  <c r="V41" i="79"/>
  <c r="U41" i="79"/>
  <c r="T41" i="79"/>
  <c r="S41" i="79"/>
  <c r="R41" i="79"/>
  <c r="Q41" i="79"/>
  <c r="J41" i="79"/>
  <c r="O41" i="79" s="1"/>
  <c r="AC40" i="79"/>
  <c r="Z40" i="79"/>
  <c r="X40" i="79"/>
  <c r="W40" i="79"/>
  <c r="V40" i="79"/>
  <c r="U40" i="79"/>
  <c r="T40" i="79"/>
  <c r="S40" i="79"/>
  <c r="R40" i="79"/>
  <c r="Q40" i="79"/>
  <c r="J40" i="79"/>
  <c r="O40" i="79" s="1"/>
  <c r="AC39" i="79"/>
  <c r="Z39" i="79"/>
  <c r="X39" i="79"/>
  <c r="W39" i="79"/>
  <c r="V39" i="79"/>
  <c r="U39" i="79"/>
  <c r="T39" i="79"/>
  <c r="S39" i="79"/>
  <c r="R39" i="79"/>
  <c r="Q39" i="79"/>
  <c r="J39" i="79"/>
  <c r="O39" i="79" s="1"/>
  <c r="AC38" i="79"/>
  <c r="Z38" i="79"/>
  <c r="X38" i="79"/>
  <c r="W38" i="79"/>
  <c r="V38" i="79"/>
  <c r="U38" i="79"/>
  <c r="T38" i="79"/>
  <c r="S38" i="79"/>
  <c r="R38" i="79"/>
  <c r="Q38" i="79"/>
  <c r="J38" i="79"/>
  <c r="O38" i="79" s="1"/>
  <c r="AC37" i="79"/>
  <c r="Z37" i="79"/>
  <c r="X37" i="79"/>
  <c r="W37" i="79"/>
  <c r="V37" i="79"/>
  <c r="U37" i="79"/>
  <c r="T37" i="79"/>
  <c r="S37" i="79"/>
  <c r="R37" i="79"/>
  <c r="Q37" i="79"/>
  <c r="J37" i="79"/>
  <c r="O37" i="79" s="1"/>
  <c r="AC36" i="79"/>
  <c r="Z36" i="79"/>
  <c r="X36" i="79"/>
  <c r="W36" i="79"/>
  <c r="V36" i="79"/>
  <c r="U36" i="79"/>
  <c r="T36" i="79"/>
  <c r="S36" i="79"/>
  <c r="R36" i="79"/>
  <c r="Q36" i="79"/>
  <c r="J36" i="79"/>
  <c r="O36" i="79" s="1"/>
  <c r="AC35" i="79"/>
  <c r="Z35" i="79"/>
  <c r="X35" i="79"/>
  <c r="W35" i="79"/>
  <c r="V35" i="79"/>
  <c r="U35" i="79"/>
  <c r="T35" i="79"/>
  <c r="S35" i="79"/>
  <c r="R35" i="79"/>
  <c r="Q35" i="79"/>
  <c r="AC34" i="79"/>
  <c r="Z34" i="79"/>
  <c r="X34" i="79"/>
  <c r="W34" i="79"/>
  <c r="V34" i="79"/>
  <c r="U34" i="79"/>
  <c r="T34" i="79"/>
  <c r="S34" i="79"/>
  <c r="R34" i="79"/>
  <c r="Q34" i="79"/>
  <c r="J34" i="79"/>
  <c r="O34" i="79" s="1"/>
  <c r="AC33" i="79"/>
  <c r="Z33" i="79"/>
  <c r="X33" i="79"/>
  <c r="W33" i="79"/>
  <c r="V33" i="79"/>
  <c r="U33" i="79"/>
  <c r="T33" i="79"/>
  <c r="S33" i="79"/>
  <c r="R33" i="79"/>
  <c r="Q33" i="79"/>
  <c r="J33" i="79"/>
  <c r="O33" i="79" s="1"/>
  <c r="AC32" i="79"/>
  <c r="Z32" i="79"/>
  <c r="X32" i="79"/>
  <c r="W32" i="79"/>
  <c r="V32" i="79"/>
  <c r="U32" i="79"/>
  <c r="T32" i="79"/>
  <c r="S32" i="79"/>
  <c r="R32" i="79"/>
  <c r="Q32" i="79"/>
  <c r="J32" i="79"/>
  <c r="O32" i="79" s="1"/>
  <c r="AC31" i="79"/>
  <c r="Z31" i="79"/>
  <c r="X31" i="79"/>
  <c r="W31" i="79"/>
  <c r="V31" i="79"/>
  <c r="U31" i="79"/>
  <c r="T31" i="79"/>
  <c r="S31" i="79"/>
  <c r="R31" i="79"/>
  <c r="Q31" i="79"/>
  <c r="J31" i="79"/>
  <c r="O31" i="79" s="1"/>
  <c r="AC30" i="79"/>
  <c r="Z30" i="79"/>
  <c r="X30" i="79"/>
  <c r="W30" i="79"/>
  <c r="V30" i="79"/>
  <c r="U30" i="79"/>
  <c r="T30" i="79"/>
  <c r="S30" i="79"/>
  <c r="R30" i="79"/>
  <c r="Q30" i="79"/>
  <c r="J30" i="79"/>
  <c r="O30" i="79" s="1"/>
  <c r="AC29" i="79"/>
  <c r="Z29" i="79"/>
  <c r="X29" i="79"/>
  <c r="W29" i="79"/>
  <c r="V29" i="79"/>
  <c r="U29" i="79"/>
  <c r="T29" i="79"/>
  <c r="S29" i="79"/>
  <c r="R29" i="79"/>
  <c r="Q29" i="79"/>
  <c r="J29" i="79"/>
  <c r="O29" i="79" s="1"/>
  <c r="AC28" i="79"/>
  <c r="Z28" i="79"/>
  <c r="X28" i="79"/>
  <c r="W28" i="79"/>
  <c r="V28" i="79"/>
  <c r="U28" i="79"/>
  <c r="T28" i="79"/>
  <c r="S28" i="79"/>
  <c r="R28" i="79"/>
  <c r="Q28" i="79"/>
  <c r="J28" i="79"/>
  <c r="O28" i="79" s="1"/>
  <c r="AC27" i="79"/>
  <c r="Z27" i="79"/>
  <c r="X27" i="79"/>
  <c r="W27" i="79"/>
  <c r="V27" i="79"/>
  <c r="U27" i="79"/>
  <c r="T27" i="79"/>
  <c r="S27" i="79"/>
  <c r="R27" i="79"/>
  <c r="Q27" i="79"/>
  <c r="J27" i="79"/>
  <c r="O27" i="79" s="1"/>
  <c r="AC26" i="79"/>
  <c r="Z26" i="79"/>
  <c r="X26" i="79"/>
  <c r="W26" i="79"/>
  <c r="V26" i="79"/>
  <c r="U26" i="79"/>
  <c r="T26" i="79"/>
  <c r="S26" i="79"/>
  <c r="R26" i="79"/>
  <c r="Q26" i="79"/>
  <c r="J26" i="79"/>
  <c r="O26" i="79" s="1"/>
  <c r="AC25" i="79"/>
  <c r="Z25" i="79"/>
  <c r="X25" i="79"/>
  <c r="W25" i="79"/>
  <c r="V25" i="79"/>
  <c r="U25" i="79"/>
  <c r="T25" i="79"/>
  <c r="S25" i="79"/>
  <c r="R25" i="79"/>
  <c r="Q25" i="79"/>
  <c r="J25" i="79"/>
  <c r="O25" i="79" s="1"/>
  <c r="AC24" i="79"/>
  <c r="Z24" i="79"/>
  <c r="X24" i="79"/>
  <c r="W24" i="79"/>
  <c r="V24" i="79"/>
  <c r="U24" i="79"/>
  <c r="T24" i="79"/>
  <c r="S24" i="79"/>
  <c r="R24" i="79"/>
  <c r="Q24" i="79"/>
  <c r="J24" i="79"/>
  <c r="O24" i="79" s="1"/>
  <c r="AC23" i="79"/>
  <c r="Z23" i="79"/>
  <c r="X23" i="79"/>
  <c r="W23" i="79"/>
  <c r="V23" i="79"/>
  <c r="U23" i="79"/>
  <c r="T23" i="79"/>
  <c r="S23" i="79"/>
  <c r="R23" i="79"/>
  <c r="Q23" i="79"/>
  <c r="J23" i="79"/>
  <c r="O23" i="79" s="1"/>
  <c r="AC22" i="79"/>
  <c r="Z22" i="79"/>
  <c r="X22" i="79"/>
  <c r="W22" i="79"/>
  <c r="V22" i="79"/>
  <c r="U22" i="79"/>
  <c r="T22" i="79"/>
  <c r="S22" i="79"/>
  <c r="R22" i="79"/>
  <c r="Q22" i="79"/>
  <c r="J22" i="79"/>
  <c r="O22" i="79" s="1"/>
  <c r="AC21" i="79"/>
  <c r="Z21" i="79"/>
  <c r="X21" i="79"/>
  <c r="W21" i="79"/>
  <c r="V21" i="79"/>
  <c r="U21" i="79"/>
  <c r="T21" i="79"/>
  <c r="S21" i="79"/>
  <c r="R21" i="79"/>
  <c r="Q21" i="79"/>
  <c r="J21" i="79"/>
  <c r="O21" i="79" s="1"/>
  <c r="AD21" i="79" s="1"/>
  <c r="AC20" i="79"/>
  <c r="Z20" i="79"/>
  <c r="X20" i="79"/>
  <c r="W20" i="79"/>
  <c r="V20" i="79"/>
  <c r="U20" i="79"/>
  <c r="T20" i="79"/>
  <c r="S20" i="79"/>
  <c r="R20" i="79"/>
  <c r="Q20" i="79"/>
  <c r="J20" i="79"/>
  <c r="O20" i="79" s="1"/>
  <c r="AC19" i="79"/>
  <c r="Z19" i="79"/>
  <c r="X19" i="79"/>
  <c r="W19" i="79"/>
  <c r="V19" i="79"/>
  <c r="U19" i="79"/>
  <c r="T19" i="79"/>
  <c r="S19" i="79"/>
  <c r="R19" i="79"/>
  <c r="Q19" i="79"/>
  <c r="J19" i="79"/>
  <c r="O19" i="79" s="1"/>
  <c r="AC18" i="79"/>
  <c r="Z18" i="79"/>
  <c r="X18" i="79"/>
  <c r="W18" i="79"/>
  <c r="V18" i="79"/>
  <c r="U18" i="79"/>
  <c r="T18" i="79"/>
  <c r="S18" i="79"/>
  <c r="R18" i="79"/>
  <c r="Q18" i="79"/>
  <c r="J18" i="79"/>
  <c r="O18" i="79" s="1"/>
  <c r="AC17" i="79"/>
  <c r="Z17" i="79"/>
  <c r="X17" i="79"/>
  <c r="W17" i="79"/>
  <c r="V17" i="79"/>
  <c r="U17" i="79"/>
  <c r="T17" i="79"/>
  <c r="S17" i="79"/>
  <c r="R17" i="79"/>
  <c r="Q17" i="79"/>
  <c r="J17" i="79"/>
  <c r="O17" i="79" s="1"/>
  <c r="AC16" i="79"/>
  <c r="Z16" i="79"/>
  <c r="X16" i="79"/>
  <c r="W16" i="79"/>
  <c r="V16" i="79"/>
  <c r="U16" i="79"/>
  <c r="T16" i="79"/>
  <c r="S16" i="79"/>
  <c r="R16" i="79"/>
  <c r="Q16" i="79"/>
  <c r="J16" i="79"/>
  <c r="O16" i="79" s="1"/>
  <c r="AC15" i="79"/>
  <c r="Z15" i="79"/>
  <c r="X15" i="79"/>
  <c r="W15" i="79"/>
  <c r="V15" i="79"/>
  <c r="U15" i="79"/>
  <c r="T15" i="79"/>
  <c r="S15" i="79"/>
  <c r="R15" i="79"/>
  <c r="Q15" i="79"/>
  <c r="AC14" i="79"/>
  <c r="Z14" i="79"/>
  <c r="H59" i="77" s="1"/>
  <c r="X14" i="79"/>
  <c r="W14" i="79"/>
  <c r="V14" i="79"/>
  <c r="U14" i="79"/>
  <c r="T14" i="79"/>
  <c r="S14" i="79"/>
  <c r="R14" i="79"/>
  <c r="G59" i="77" s="1"/>
  <c r="Q14" i="79"/>
  <c r="F59" i="77" s="1"/>
  <c r="J14" i="79"/>
  <c r="O14" i="79" s="1"/>
  <c r="AC13" i="79"/>
  <c r="Z13" i="79"/>
  <c r="H58" i="77" s="1"/>
  <c r="X13" i="79"/>
  <c r="W13" i="79"/>
  <c r="V13" i="79"/>
  <c r="U13" i="79"/>
  <c r="T13" i="79"/>
  <c r="S13" i="79"/>
  <c r="R13" i="79"/>
  <c r="G58" i="77" s="1"/>
  <c r="Q13" i="79"/>
  <c r="F58" i="77" s="1"/>
  <c r="J13" i="79"/>
  <c r="O13" i="79" s="1"/>
  <c r="AD13" i="79" s="1"/>
  <c r="AC12" i="79"/>
  <c r="Z12" i="79"/>
  <c r="H57" i="77" s="1"/>
  <c r="X12" i="79"/>
  <c r="W12" i="79"/>
  <c r="V12" i="79"/>
  <c r="U12" i="79"/>
  <c r="T12" i="79"/>
  <c r="S12" i="79"/>
  <c r="R12" i="79"/>
  <c r="G57" i="77" s="1"/>
  <c r="Q12" i="79"/>
  <c r="F57" i="77" s="1"/>
  <c r="J12" i="79"/>
  <c r="O12" i="79" s="1"/>
  <c r="AC11" i="79"/>
  <c r="Z11" i="79"/>
  <c r="H56" i="77" s="1"/>
  <c r="X11" i="79"/>
  <c r="W11" i="79"/>
  <c r="V11" i="79"/>
  <c r="U11" i="79"/>
  <c r="T11" i="79"/>
  <c r="S11" i="79"/>
  <c r="R11" i="79"/>
  <c r="G56" i="77" s="1"/>
  <c r="Q11" i="79"/>
  <c r="F56" i="77" s="1"/>
  <c r="J11" i="79"/>
  <c r="O11" i="79" s="1"/>
  <c r="AC10" i="79"/>
  <c r="X10" i="79"/>
  <c r="W10" i="79"/>
  <c r="V10" i="79"/>
  <c r="U10" i="79"/>
  <c r="T10" i="79"/>
  <c r="S10" i="79"/>
  <c r="R10" i="79"/>
  <c r="G55" i="77" s="1"/>
  <c r="Q10" i="79"/>
  <c r="F55" i="77" s="1"/>
  <c r="Y13" i="79" l="1"/>
  <c r="AE13" i="79" s="1"/>
  <c r="J58" i="77" s="1"/>
  <c r="Y66" i="79"/>
  <c r="AE66" i="79" s="1"/>
  <c r="Y36" i="79"/>
  <c r="AE36" i="79" s="1"/>
  <c r="AG73" i="79" a="1"/>
  <c r="AG73" i="79" s="1"/>
  <c r="AG76" i="79" a="1"/>
  <c r="AG76" i="79" s="1"/>
  <c r="AG86" i="79" a="1"/>
  <c r="AG86" i="79" s="1"/>
  <c r="AG88" i="79" a="1"/>
  <c r="AG88" i="79" s="1"/>
  <c r="AD37" i="79"/>
  <c r="AG50" i="79" a="1"/>
  <c r="AG50" i="79" s="1"/>
  <c r="AG66" i="79" a="1"/>
  <c r="AG66" i="79" s="1"/>
  <c r="AG61" i="79" a="1"/>
  <c r="AG61" i="79" s="1"/>
  <c r="AG97" i="79" a="1"/>
  <c r="AG97" i="79" s="1"/>
  <c r="AD106" i="79"/>
  <c r="AD74" i="79"/>
  <c r="AD82" i="79"/>
  <c r="AG42" i="79" a="1"/>
  <c r="AG42" i="79" s="1"/>
  <c r="AD98" i="79"/>
  <c r="AG36" i="79" a="1"/>
  <c r="AG36" i="79" s="1"/>
  <c r="AD29" i="79"/>
  <c r="AG87" i="79" a="1"/>
  <c r="AG87" i="79" s="1"/>
  <c r="AG31" i="79" a="1"/>
  <c r="AG31" i="79" s="1"/>
  <c r="AD90" i="79"/>
  <c r="AD36" i="79"/>
  <c r="AD85" i="79"/>
  <c r="AG13" i="79" a="1"/>
  <c r="AG13" i="79" s="1"/>
  <c r="AG78" i="79" a="1"/>
  <c r="AG78" i="79" s="1"/>
  <c r="AG95" i="79" a="1"/>
  <c r="AG95" i="79" s="1"/>
  <c r="H17" i="85"/>
  <c r="I17" i="85"/>
  <c r="AZ10" i="80" a="1"/>
  <c r="AZ10" i="80" s="1"/>
  <c r="AY10" i="80" a="1"/>
  <c r="AY10" i="80" s="1"/>
  <c r="AX10" i="80" a="1"/>
  <c r="AX10" i="80" s="1"/>
  <c r="I37" i="77"/>
  <c r="Y10" i="79"/>
  <c r="AE10" i="79" s="1"/>
  <c r="O110" i="79"/>
  <c r="AL26" i="80"/>
  <c r="X66" i="80"/>
  <c r="H38" i="77"/>
  <c r="AR92" i="80"/>
  <c r="G37" i="77"/>
  <c r="X101" i="80"/>
  <c r="H37" i="77"/>
  <c r="BD100" i="80"/>
  <c r="AO45" i="80"/>
  <c r="Y104" i="79"/>
  <c r="AE104" i="79" s="1"/>
  <c r="AG104" i="79" s="1" a="1"/>
  <c r="AG104" i="79" s="1"/>
  <c r="Y70" i="79"/>
  <c r="AE70" i="79" s="1"/>
  <c r="AG70" i="79" s="1" a="1"/>
  <c r="AG70" i="79" s="1"/>
  <c r="Y81" i="79"/>
  <c r="AE81" i="79" s="1"/>
  <c r="AG81" i="79" s="1" a="1"/>
  <c r="AG81" i="79" s="1"/>
  <c r="Y17" i="79"/>
  <c r="AE17" i="79" s="1"/>
  <c r="AG17" i="79" s="1" a="1"/>
  <c r="AG17" i="79" s="1"/>
  <c r="Y28" i="79"/>
  <c r="AE28" i="79" s="1"/>
  <c r="AH28" i="79" s="1"/>
  <c r="Y65" i="79"/>
  <c r="AE65" i="79" s="1"/>
  <c r="AG65" i="79" s="1" a="1"/>
  <c r="AG65" i="79" s="1"/>
  <c r="Y95" i="79"/>
  <c r="AE95" i="79" s="1"/>
  <c r="AH95" i="79" s="1"/>
  <c r="Y108" i="79"/>
  <c r="AE108" i="79" s="1"/>
  <c r="AG108" i="79" s="1" a="1"/>
  <c r="AG108" i="79" s="1"/>
  <c r="Y30" i="79"/>
  <c r="AE30" i="79" s="1"/>
  <c r="AG30" i="79" s="1" a="1"/>
  <c r="AG30" i="79" s="1"/>
  <c r="Y78" i="79"/>
  <c r="AE78" i="79" s="1"/>
  <c r="Y89" i="79"/>
  <c r="AE89" i="79" s="1"/>
  <c r="AG89" i="79" s="1" a="1"/>
  <c r="AG89" i="79" s="1"/>
  <c r="Y92" i="79"/>
  <c r="AE92" i="79" s="1"/>
  <c r="AG92" i="79" s="1" a="1"/>
  <c r="AG92" i="79" s="1"/>
  <c r="Y103" i="79"/>
  <c r="AE103" i="79" s="1"/>
  <c r="AG103" i="79" s="1" a="1"/>
  <c r="AG103" i="79" s="1"/>
  <c r="Y26" i="79"/>
  <c r="AE26" i="79" s="1"/>
  <c r="AG26" i="79" s="1" a="1"/>
  <c r="AG26" i="79" s="1"/>
  <c r="Y33" i="79"/>
  <c r="AE33" i="79" s="1"/>
  <c r="AG33" i="79" s="1" a="1"/>
  <c r="AG33" i="79" s="1"/>
  <c r="Y37" i="79"/>
  <c r="AE37" i="79" s="1"/>
  <c r="AG37" i="79" s="1" a="1"/>
  <c r="AG37" i="79" s="1"/>
  <c r="Y48" i="79"/>
  <c r="AE48" i="79" s="1"/>
  <c r="AG48" i="79" s="1" a="1"/>
  <c r="AG48" i="79" s="1"/>
  <c r="Y52" i="79"/>
  <c r="Y18" i="79"/>
  <c r="AE18" i="79" s="1"/>
  <c r="AG18" i="79" s="1" a="1"/>
  <c r="AG18" i="79" s="1"/>
  <c r="Y25" i="79"/>
  <c r="AE25" i="79" s="1"/>
  <c r="AH25" i="79" s="1"/>
  <c r="Y29" i="79"/>
  <c r="AE29" i="79" s="1"/>
  <c r="AG29" i="79" s="1" a="1"/>
  <c r="AG29" i="79" s="1"/>
  <c r="Y40" i="79"/>
  <c r="Y44" i="79"/>
  <c r="AE44" i="79" s="1"/>
  <c r="AH44" i="79" s="1"/>
  <c r="Y59" i="79"/>
  <c r="AE59" i="79" s="1"/>
  <c r="AG59" i="79" s="1" a="1"/>
  <c r="AG59" i="79" s="1"/>
  <c r="Y100" i="79"/>
  <c r="AE100" i="79" s="1"/>
  <c r="AG100" i="79" s="1" a="1"/>
  <c r="AG100" i="79" s="1"/>
  <c r="Y58" i="79"/>
  <c r="AE58" i="79" s="1"/>
  <c r="AH58" i="79" s="1"/>
  <c r="Y24" i="79"/>
  <c r="AE24" i="79" s="1"/>
  <c r="AG24" i="79" s="1" a="1"/>
  <c r="AG24" i="79" s="1"/>
  <c r="Y31" i="79"/>
  <c r="AE31" i="79" s="1"/>
  <c r="Y46" i="79"/>
  <c r="AE46" i="79" s="1"/>
  <c r="AG46" i="79" s="1" a="1"/>
  <c r="AG46" i="79" s="1"/>
  <c r="Y49" i="79"/>
  <c r="AE49" i="79" s="1"/>
  <c r="AG49" i="79" s="1" a="1"/>
  <c r="AG49" i="79" s="1"/>
  <c r="Y64" i="79"/>
  <c r="Y71" i="79"/>
  <c r="AE71" i="79" s="1"/>
  <c r="AG71" i="79" s="1" a="1"/>
  <c r="AG71" i="79" s="1"/>
  <c r="Y75" i="79"/>
  <c r="AE75" i="79" s="1"/>
  <c r="AG75" i="79" s="1" a="1"/>
  <c r="AG75" i="79" s="1"/>
  <c r="Y97" i="79"/>
  <c r="AE97" i="79" s="1"/>
  <c r="Y51" i="79"/>
  <c r="AE51" i="79" s="1"/>
  <c r="AH51" i="79" s="1"/>
  <c r="Y47" i="79"/>
  <c r="AE47" i="79" s="1"/>
  <c r="AG47" i="79" s="1" a="1"/>
  <c r="AG47" i="79" s="1"/>
  <c r="Y43" i="79"/>
  <c r="AE43" i="79" s="1"/>
  <c r="AG43" i="79" s="1" a="1"/>
  <c r="AG43" i="79" s="1"/>
  <c r="Y39" i="79"/>
  <c r="AE39" i="79" s="1"/>
  <c r="AG39" i="79" s="1" a="1"/>
  <c r="AG39" i="79" s="1"/>
  <c r="Y55" i="79"/>
  <c r="AE55" i="79" s="1"/>
  <c r="AG55" i="79" s="1" a="1"/>
  <c r="AG55" i="79" s="1"/>
  <c r="Y35" i="79"/>
  <c r="AE35" i="79" s="1"/>
  <c r="AG35" i="79" s="1" a="1"/>
  <c r="AG35" i="79" s="1"/>
  <c r="Y57" i="79"/>
  <c r="AE57" i="79" s="1"/>
  <c r="AH57" i="79" s="1"/>
  <c r="Y61" i="79"/>
  <c r="AE61" i="79" s="1"/>
  <c r="Y84" i="79"/>
  <c r="AE84" i="79" s="1"/>
  <c r="AG84" i="79" s="1" a="1"/>
  <c r="AG84" i="79" s="1"/>
  <c r="Y38" i="79"/>
  <c r="AE38" i="79" s="1"/>
  <c r="AG38" i="79" s="1" a="1"/>
  <c r="AG38" i="79" s="1"/>
  <c r="Y99" i="79"/>
  <c r="AE99" i="79" s="1"/>
  <c r="AG99" i="79" s="1" a="1"/>
  <c r="AG99" i="79" s="1"/>
  <c r="Y41" i="79"/>
  <c r="AE41" i="79" s="1"/>
  <c r="AG41" i="79" s="1" a="1"/>
  <c r="AG41" i="79" s="1"/>
  <c r="Y60" i="79"/>
  <c r="AH66" i="79"/>
  <c r="Y91" i="79"/>
  <c r="AE91" i="79" s="1"/>
  <c r="AH91" i="79" s="1"/>
  <c r="Y79" i="79"/>
  <c r="AE79" i="79" s="1"/>
  <c r="AG79" i="79" s="1" a="1"/>
  <c r="AG79" i="79" s="1"/>
  <c r="Y109" i="79"/>
  <c r="AE109" i="79" s="1"/>
  <c r="AG109" i="79" s="1" a="1"/>
  <c r="AG109" i="79" s="1"/>
  <c r="Y102" i="79"/>
  <c r="AE102" i="79" s="1"/>
  <c r="AG102" i="79" s="1" a="1"/>
  <c r="AG102" i="79" s="1"/>
  <c r="Y98" i="79"/>
  <c r="AE98" i="79" s="1"/>
  <c r="AG98" i="79" s="1" a="1"/>
  <c r="AG98" i="79" s="1"/>
  <c r="Y11" i="79"/>
  <c r="AE11" i="79" s="1"/>
  <c r="J56" i="77" s="1"/>
  <c r="Y27" i="79"/>
  <c r="AE27" i="79" s="1"/>
  <c r="AG27" i="79" s="1" a="1"/>
  <c r="AG27" i="79" s="1"/>
  <c r="Y14" i="79"/>
  <c r="AE14" i="79" s="1"/>
  <c r="J59" i="77" s="1"/>
  <c r="Y53" i="79"/>
  <c r="AE53" i="79" s="1"/>
  <c r="AG53" i="79" s="1" a="1"/>
  <c r="AG53" i="79" s="1"/>
  <c r="Y72" i="79"/>
  <c r="AE72" i="79" s="1"/>
  <c r="AG72" i="79" s="1" a="1"/>
  <c r="AG72" i="79" s="1"/>
  <c r="Y80" i="79"/>
  <c r="AE80" i="79" s="1"/>
  <c r="AG80" i="79" s="1" a="1"/>
  <c r="AG80" i="79" s="1"/>
  <c r="Y22" i="79"/>
  <c r="AE22" i="79" s="1"/>
  <c r="AG22" i="79" s="1" a="1"/>
  <c r="AG22" i="79" s="1"/>
  <c r="Y23" i="79"/>
  <c r="AE23" i="79" s="1"/>
  <c r="AG23" i="79" s="1" a="1"/>
  <c r="AG23" i="79" s="1"/>
  <c r="Y21" i="79"/>
  <c r="AE21" i="79" s="1"/>
  <c r="AH21" i="79" s="1"/>
  <c r="Y45" i="79"/>
  <c r="AE45" i="79" s="1"/>
  <c r="AH45" i="79" s="1"/>
  <c r="Y56" i="79"/>
  <c r="AE56" i="79" s="1"/>
  <c r="AG56" i="79" s="1" a="1"/>
  <c r="AG56" i="79" s="1"/>
  <c r="Y68" i="79"/>
  <c r="Y88" i="79"/>
  <c r="AE88" i="79" s="1"/>
  <c r="Y96" i="79"/>
  <c r="Y32" i="79"/>
  <c r="AE32" i="79" s="1"/>
  <c r="AG32" i="79" s="1" a="1"/>
  <c r="AG32" i="79" s="1"/>
  <c r="Y107" i="79"/>
  <c r="AE107" i="79" s="1"/>
  <c r="AG107" i="79" s="1" a="1"/>
  <c r="AG107" i="79" s="1"/>
  <c r="Y16" i="79"/>
  <c r="AE16" i="79" s="1"/>
  <c r="AG16" i="79" s="1" a="1"/>
  <c r="AG16" i="79" s="1"/>
  <c r="Y20" i="79"/>
  <c r="AE20" i="79" s="1"/>
  <c r="AG20" i="79" s="1" a="1"/>
  <c r="AG20" i="79" s="1"/>
  <c r="Y83" i="79"/>
  <c r="AE83" i="79" s="1"/>
  <c r="AG83" i="79" s="1" a="1"/>
  <c r="AG83" i="79" s="1"/>
  <c r="Y12" i="79"/>
  <c r="AE12" i="79" s="1"/>
  <c r="J57" i="77" s="1"/>
  <c r="Y63" i="79"/>
  <c r="AE63" i="79" s="1"/>
  <c r="AG63" i="79" s="1" a="1"/>
  <c r="AG63" i="79" s="1"/>
  <c r="Y67" i="79"/>
  <c r="AE67" i="79" s="1"/>
  <c r="AG67" i="79" s="1" a="1"/>
  <c r="AG67" i="79" s="1"/>
  <c r="Y87" i="79"/>
  <c r="AE87" i="79" s="1"/>
  <c r="AH87" i="79" s="1"/>
  <c r="Y74" i="79"/>
  <c r="AE74" i="79" s="1"/>
  <c r="AG74" i="79" s="1" a="1"/>
  <c r="AG74" i="79" s="1"/>
  <c r="Y82" i="79"/>
  <c r="AE82" i="79" s="1"/>
  <c r="AH82" i="79" s="1"/>
  <c r="Y106" i="79"/>
  <c r="AE106" i="79" s="1"/>
  <c r="AH106" i="79" s="1"/>
  <c r="Y62" i="79"/>
  <c r="AE62" i="79" s="1"/>
  <c r="AH62" i="79" s="1"/>
  <c r="Y94" i="79"/>
  <c r="AE94" i="79" s="1"/>
  <c r="AG94" i="79" s="1" a="1"/>
  <c r="AG94" i="79" s="1"/>
  <c r="Y15" i="79"/>
  <c r="AE15" i="79" s="1"/>
  <c r="AG15" i="79" s="1" a="1"/>
  <c r="AG15" i="79" s="1"/>
  <c r="Y19" i="79"/>
  <c r="AE19" i="79" s="1"/>
  <c r="AG19" i="79" s="1" a="1"/>
  <c r="AG19" i="79" s="1"/>
  <c r="Y54" i="79"/>
  <c r="AE54" i="79" s="1"/>
  <c r="AG54" i="79" s="1" a="1"/>
  <c r="AG54" i="79" s="1"/>
  <c r="Y90" i="79"/>
  <c r="AE90" i="79" s="1"/>
  <c r="AG90" i="79" s="1" a="1"/>
  <c r="AG90" i="79" s="1"/>
  <c r="Y34" i="79"/>
  <c r="AE34" i="79" s="1"/>
  <c r="AG34" i="79" s="1" a="1"/>
  <c r="AG34" i="79" s="1"/>
  <c r="Y42" i="79"/>
  <c r="AE42" i="79" s="1"/>
  <c r="Y50" i="79"/>
  <c r="AE50" i="79" s="1"/>
  <c r="Y69" i="79"/>
  <c r="Y77" i="79"/>
  <c r="Y85" i="79"/>
  <c r="AE85" i="79" s="1"/>
  <c r="AG85" i="79" s="1" a="1"/>
  <c r="AG85" i="79" s="1"/>
  <c r="Y93" i="79"/>
  <c r="AE93" i="79" s="1"/>
  <c r="AG93" i="79" s="1" a="1"/>
  <c r="AG93" i="79" s="1"/>
  <c r="Y101" i="79"/>
  <c r="Y105" i="79"/>
  <c r="X106" i="80"/>
  <c r="BD35" i="80"/>
  <c r="X26" i="80"/>
  <c r="BF26" i="80" s="1"/>
  <c r="X59" i="80"/>
  <c r="X99" i="80"/>
  <c r="X107" i="80"/>
  <c r="X43" i="80"/>
  <c r="AH13" i="79"/>
  <c r="AH36" i="79"/>
  <c r="AH76" i="79"/>
  <c r="AD61" i="79"/>
  <c r="AD77" i="79"/>
  <c r="AD45" i="79"/>
  <c r="AR38" i="80"/>
  <c r="AO43" i="80"/>
  <c r="AO109" i="80"/>
  <c r="AR10" i="80"/>
  <c r="AL91" i="80"/>
  <c r="AR84" i="80"/>
  <c r="AR81" i="80"/>
  <c r="X83" i="80"/>
  <c r="AR46" i="80"/>
  <c r="AR97" i="80"/>
  <c r="AL85" i="80"/>
  <c r="AO54" i="80"/>
  <c r="AL18" i="80"/>
  <c r="AR20" i="80"/>
  <c r="AL42" i="80"/>
  <c r="AO44" i="80"/>
  <c r="AR35" i="80"/>
  <c r="AL32" i="80"/>
  <c r="AR37" i="80"/>
  <c r="AR54" i="80"/>
  <c r="AO92" i="80"/>
  <c r="AO89" i="80"/>
  <c r="AO86" i="80"/>
  <c r="AL77" i="80"/>
  <c r="AR64" i="80"/>
  <c r="AO61" i="80"/>
  <c r="BF58" i="80"/>
  <c r="AL41" i="80"/>
  <c r="AL20" i="80"/>
  <c r="AR16" i="80"/>
  <c r="AR83" i="80"/>
  <c r="AO50" i="80"/>
  <c r="AL92" i="80"/>
  <c r="AO58" i="80"/>
  <c r="AR22" i="80"/>
  <c r="AO73" i="80"/>
  <c r="AL61" i="80"/>
  <c r="AO88" i="80"/>
  <c r="AR102" i="80"/>
  <c r="X78" i="80"/>
  <c r="AL60" i="80"/>
  <c r="AL48" i="80"/>
  <c r="AL57" i="80"/>
  <c r="AO29" i="80"/>
  <c r="AL14" i="80"/>
  <c r="BD84" i="80"/>
  <c r="AR63" i="80"/>
  <c r="AO60" i="80"/>
  <c r="AL52" i="80"/>
  <c r="AO23" i="80"/>
  <c r="AO93" i="80"/>
  <c r="AR78" i="80"/>
  <c r="AO66" i="80"/>
  <c r="AL10" i="80"/>
  <c r="AL13" i="80"/>
  <c r="AO34" i="80"/>
  <c r="AL16" i="80"/>
  <c r="AU9" i="80"/>
  <c r="AU19" i="80"/>
  <c r="AW19" i="80" s="1"/>
  <c r="AR87" i="80"/>
  <c r="AR62" i="80"/>
  <c r="AL78" i="80"/>
  <c r="AR47" i="80"/>
  <c r="AO42" i="80"/>
  <c r="AR39" i="80"/>
  <c r="AL25" i="80"/>
  <c r="X34" i="80"/>
  <c r="AL102" i="80"/>
  <c r="AL93" i="80"/>
  <c r="AL51" i="80"/>
  <c r="AR89" i="80"/>
  <c r="X24" i="80"/>
  <c r="BD49" i="80"/>
  <c r="AR68" i="80"/>
  <c r="X49" i="80"/>
  <c r="AL30" i="80"/>
  <c r="AO64" i="80"/>
  <c r="AR52" i="80"/>
  <c r="AR32" i="80"/>
  <c r="AL22" i="80"/>
  <c r="AR74" i="80"/>
  <c r="AO27" i="80"/>
  <c r="X65" i="80"/>
  <c r="AO46" i="80"/>
  <c r="AL33" i="80"/>
  <c r="AR29" i="80"/>
  <c r="AL27" i="80"/>
  <c r="AL89" i="80"/>
  <c r="AR88" i="80"/>
  <c r="AL86" i="80"/>
  <c r="AO74" i="80"/>
  <c r="AO68" i="80"/>
  <c r="AR57" i="80"/>
  <c r="AR51" i="80"/>
  <c r="AX39" i="80" a="1"/>
  <c r="AX39" i="80" s="1"/>
  <c r="BD39" i="80" s="1"/>
  <c r="BD37" i="80"/>
  <c r="AZ39" i="80" a="1"/>
  <c r="AZ39" i="80" s="1"/>
  <c r="AR82" i="80"/>
  <c r="AO51" i="80"/>
  <c r="AR17" i="80"/>
  <c r="AR14" i="80"/>
  <c r="AR73" i="80"/>
  <c r="AL71" i="80"/>
  <c r="X67" i="80"/>
  <c r="AO48" i="80"/>
  <c r="AL43" i="80"/>
  <c r="AR100" i="80"/>
  <c r="AO79" i="80"/>
  <c r="AO67" i="80"/>
  <c r="X37" i="80"/>
  <c r="AL106" i="80"/>
  <c r="AZ16" i="80" a="1"/>
  <c r="AZ16" i="80" s="1"/>
  <c r="BF74" i="80"/>
  <c r="AR104" i="80"/>
  <c r="AO28" i="80"/>
  <c r="AL23" i="80"/>
  <c r="AR13" i="80"/>
  <c r="AU58" i="80"/>
  <c r="AW58" i="80" s="1"/>
  <c r="AU72" i="80"/>
  <c r="AW72" i="80" s="1"/>
  <c r="AU27" i="80"/>
  <c r="AR19" i="80"/>
  <c r="AO10" i="80"/>
  <c r="AR109" i="80"/>
  <c r="AR95" i="80"/>
  <c r="AL34" i="80"/>
  <c r="AO16" i="80"/>
  <c r="AO13" i="80"/>
  <c r="AR98" i="80"/>
  <c r="AL64" i="80"/>
  <c r="AR58" i="80"/>
  <c r="AL53" i="80"/>
  <c r="AO39" i="80"/>
  <c r="AR30" i="80"/>
  <c r="AO22" i="80"/>
  <c r="AO19" i="80"/>
  <c r="BF20" i="80"/>
  <c r="AL82" i="80"/>
  <c r="AO63" i="80"/>
  <c r="X42" i="80"/>
  <c r="BF42" i="80" s="1"/>
  <c r="AU40" i="80"/>
  <c r="AW40" i="80" s="1"/>
  <c r="AU35" i="80"/>
  <c r="AW35" i="80" s="1"/>
  <c r="AR44" i="80"/>
  <c r="AR108" i="80"/>
  <c r="AO95" i="80"/>
  <c r="AR70" i="80"/>
  <c r="AR67" i="80"/>
  <c r="AL63" i="80"/>
  <c r="AO26" i="80"/>
  <c r="AL24" i="80"/>
  <c r="AU16" i="80"/>
  <c r="AV16" i="80" s="1"/>
  <c r="AR15" i="80"/>
  <c r="AR9" i="80"/>
  <c r="AR103" i="80"/>
  <c r="AR86" i="80"/>
  <c r="AO70" i="80"/>
  <c r="AU55" i="80"/>
  <c r="AV55" i="80" s="1"/>
  <c r="AR49" i="80"/>
  <c r="AL47" i="80"/>
  <c r="AO55" i="80"/>
  <c r="AU108" i="80"/>
  <c r="AW108" i="80" s="1"/>
  <c r="AR75" i="80"/>
  <c r="AU44" i="80"/>
  <c r="AW44" i="80" s="1"/>
  <c r="AU43" i="80"/>
  <c r="AW43" i="80" s="1"/>
  <c r="AR36" i="80"/>
  <c r="AR28" i="80"/>
  <c r="AK9" i="80"/>
  <c r="AL9" i="80" s="1"/>
  <c r="AL90" i="80"/>
  <c r="AO105" i="80"/>
  <c r="AO97" i="80"/>
  <c r="AO94" i="80"/>
  <c r="AR91" i="80"/>
  <c r="AO83" i="80"/>
  <c r="AL81" i="80"/>
  <c r="AR80" i="80"/>
  <c r="AR72" i="80"/>
  <c r="AR69" i="80"/>
  <c r="AL62" i="80"/>
  <c r="AO59" i="80"/>
  <c r="AL49" i="80"/>
  <c r="AR25" i="80"/>
  <c r="AO20" i="80"/>
  <c r="AL15" i="80"/>
  <c r="AU30" i="80"/>
  <c r="AV30" i="80" s="1"/>
  <c r="AR11" i="80"/>
  <c r="AR96" i="80"/>
  <c r="AL83" i="80"/>
  <c r="AO80" i="80"/>
  <c r="AR77" i="80"/>
  <c r="AO38" i="80"/>
  <c r="BF48" i="80"/>
  <c r="AL105" i="80"/>
  <c r="AO102" i="80"/>
  <c r="AR99" i="80"/>
  <c r="AL75" i="80"/>
  <c r="AO69" i="80"/>
  <c r="AR66" i="80"/>
  <c r="X56" i="80"/>
  <c r="AL54" i="80"/>
  <c r="AR48" i="80"/>
  <c r="X85" i="80"/>
  <c r="AO96" i="80"/>
  <c r="AL80" i="80"/>
  <c r="AL72" i="80"/>
  <c r="AL69" i="80"/>
  <c r="AO56" i="80"/>
  <c r="AR53" i="80"/>
  <c r="AR45" i="80"/>
  <c r="AR40" i="80"/>
  <c r="AR27" i="80"/>
  <c r="AX23" i="80" a="1"/>
  <c r="AX23" i="80" s="1"/>
  <c r="BD23" i="80" s="1"/>
  <c r="X82" i="80"/>
  <c r="AO35" i="80"/>
  <c r="AY23" i="80" a="1"/>
  <c r="AY23" i="80" s="1"/>
  <c r="BE23" i="80" s="1"/>
  <c r="AR90" i="80"/>
  <c r="AR79" i="80"/>
  <c r="AL56" i="80"/>
  <c r="AL109" i="80"/>
  <c r="AL94" i="80"/>
  <c r="AL107" i="80"/>
  <c r="AU96" i="80"/>
  <c r="AV96" i="80" s="1"/>
  <c r="AU82" i="80"/>
  <c r="AW82" i="80" s="1"/>
  <c r="AU71" i="80"/>
  <c r="AV71" i="80" s="1"/>
  <c r="AL66" i="80"/>
  <c r="AU34" i="80"/>
  <c r="AW34" i="80" s="1"/>
  <c r="AR24" i="80"/>
  <c r="AU22" i="80"/>
  <c r="AW22" i="80" s="1"/>
  <c r="W69" i="80" a="1"/>
  <c r="W69" i="80" s="1"/>
  <c r="X69" i="80" s="1"/>
  <c r="AR106" i="80"/>
  <c r="AO104" i="80"/>
  <c r="AO99" i="80"/>
  <c r="AL97" i="80"/>
  <c r="AL95" i="80"/>
  <c r="AU94" i="80"/>
  <c r="AW94" i="80" s="1"/>
  <c r="AL68" i="80"/>
  <c r="AO57" i="80"/>
  <c r="AO52" i="80"/>
  <c r="AU48" i="80"/>
  <c r="AV48" i="80" s="1"/>
  <c r="AU46" i="80"/>
  <c r="AW46" i="80" s="1"/>
  <c r="AR43" i="80"/>
  <c r="AU41" i="80"/>
  <c r="AV41" i="80" s="1"/>
  <c r="AL39" i="80"/>
  <c r="AL11" i="80"/>
  <c r="AX17" i="80" a="1"/>
  <c r="AX17" i="80" s="1"/>
  <c r="BD17" i="80" s="1"/>
  <c r="AY32" i="80" a="1"/>
  <c r="AY32" i="80" s="1"/>
  <c r="BE32" i="80" s="1"/>
  <c r="W97" i="80" a="1"/>
  <c r="W97" i="80" s="1"/>
  <c r="X97" i="80" s="1"/>
  <c r="AU39" i="80"/>
  <c r="AV39" i="80" s="1"/>
  <c r="AY17" i="80" a="1"/>
  <c r="AY17" i="80" s="1"/>
  <c r="BF53" i="80"/>
  <c r="AR101" i="80"/>
  <c r="AO81" i="80"/>
  <c r="AU70" i="80"/>
  <c r="AW70" i="80" s="1"/>
  <c r="AO65" i="80"/>
  <c r="X63" i="80"/>
  <c r="AU47" i="80"/>
  <c r="AV47" i="80" s="1"/>
  <c r="X15" i="80"/>
  <c r="AO108" i="80"/>
  <c r="AU104" i="80"/>
  <c r="AW104" i="80" s="1"/>
  <c r="AO101" i="80"/>
  <c r="AL99" i="80"/>
  <c r="AR94" i="80"/>
  <c r="AU90" i="80"/>
  <c r="AW90" i="80" s="1"/>
  <c r="AR85" i="80"/>
  <c r="AL79" i="80"/>
  <c r="AU78" i="80"/>
  <c r="AW78" i="80" s="1"/>
  <c r="AR76" i="80"/>
  <c r="AO36" i="80"/>
  <c r="X32" i="80"/>
  <c r="BF32" i="80" s="1"/>
  <c r="AO30" i="80"/>
  <c r="AR23" i="80"/>
  <c r="AO17" i="80"/>
  <c r="AX33" i="80" a="1"/>
  <c r="AX33" i="80" s="1"/>
  <c r="BD33" i="80" s="1"/>
  <c r="AU88" i="80"/>
  <c r="AV88" i="80" s="1"/>
  <c r="AO85" i="80"/>
  <c r="AO76" i="80"/>
  <c r="AU65" i="80"/>
  <c r="AV65" i="80" s="1"/>
  <c r="AR60" i="80"/>
  <c r="AX9" i="80" a="1"/>
  <c r="AX9" i="80" s="1"/>
  <c r="BD9" i="80" s="1"/>
  <c r="AZ33" i="80" a="1"/>
  <c r="AZ33" i="80" s="1"/>
  <c r="AL101" i="80"/>
  <c r="AL67" i="80"/>
  <c r="AU32" i="80"/>
  <c r="AW32" i="80" s="1"/>
  <c r="AL17" i="80"/>
  <c r="AX26" i="80" a="1"/>
  <c r="AX26" i="80" s="1"/>
  <c r="BD26" i="80" s="1"/>
  <c r="AZ55" i="80" a="1"/>
  <c r="AZ55" i="80" s="1"/>
  <c r="AU109" i="80"/>
  <c r="AV109" i="80" s="1"/>
  <c r="AU101" i="80"/>
  <c r="AW101" i="80" s="1"/>
  <c r="AU92" i="80"/>
  <c r="AV92" i="80" s="1"/>
  <c r="X87" i="80"/>
  <c r="AU74" i="80"/>
  <c r="AU63" i="80"/>
  <c r="AV63" i="80" s="1"/>
  <c r="AU54" i="80"/>
  <c r="AW54" i="80" s="1"/>
  <c r="AU13" i="80"/>
  <c r="AY26" i="80" a="1"/>
  <c r="AY26" i="80" s="1"/>
  <c r="BE26" i="80" s="1"/>
  <c r="AL108" i="80"/>
  <c r="AR105" i="80"/>
  <c r="AO103" i="80"/>
  <c r="AO98" i="80"/>
  <c r="AU85" i="80"/>
  <c r="AV85" i="80" s="1"/>
  <c r="AU76" i="80"/>
  <c r="AV76" i="80" s="1"/>
  <c r="AR71" i="80"/>
  <c r="AL58" i="80"/>
  <c r="AO49" i="80"/>
  <c r="AR42" i="80"/>
  <c r="AL40" i="80"/>
  <c r="AL21" i="80"/>
  <c r="AL19" i="80"/>
  <c r="AL37" i="80"/>
  <c r="AR107" i="80"/>
  <c r="AL98" i="80"/>
  <c r="AU97" i="80"/>
  <c r="AV97" i="80" s="1"/>
  <c r="AL96" i="80"/>
  <c r="AO87" i="80"/>
  <c r="AU68" i="80"/>
  <c r="AV68" i="80" s="1"/>
  <c r="X51" i="80"/>
  <c r="BF51" i="80" s="1"/>
  <c r="AU38" i="80"/>
  <c r="AW38" i="80" s="1"/>
  <c r="BE33" i="80"/>
  <c r="AR31" i="80"/>
  <c r="AU25" i="80"/>
  <c r="AO12" i="80"/>
  <c r="AX20" i="80" a="1"/>
  <c r="AX20" i="80" s="1"/>
  <c r="BD20" i="80" s="1"/>
  <c r="X75" i="80"/>
  <c r="AO100" i="80"/>
  <c r="AR93" i="80"/>
  <c r="AU87" i="80"/>
  <c r="AW87" i="80" s="1"/>
  <c r="AO82" i="80"/>
  <c r="X64" i="80"/>
  <c r="BF64" i="80" s="1"/>
  <c r="AU57" i="80"/>
  <c r="AR33" i="80"/>
  <c r="AR18" i="80"/>
  <c r="AO14" i="80"/>
  <c r="AX11" i="80" a="1"/>
  <c r="AX11" i="80" s="1"/>
  <c r="AY11" i="80" s="1" a="1"/>
  <c r="AY11" i="80" s="1"/>
  <c r="AO107" i="80"/>
  <c r="AO84" i="80"/>
  <c r="AO75" i="80"/>
  <c r="AU64" i="80"/>
  <c r="AW64" i="80" s="1"/>
  <c r="AO62" i="80"/>
  <c r="AR59" i="80"/>
  <c r="AR55" i="80"/>
  <c r="AL35" i="80"/>
  <c r="AO31" i="80"/>
  <c r="AR26" i="80"/>
  <c r="AO77" i="80"/>
  <c r="AO91" i="80"/>
  <c r="AU81" i="80"/>
  <c r="AV81" i="80" s="1"/>
  <c r="AU80" i="80"/>
  <c r="AV80" i="80" s="1"/>
  <c r="AU79" i="80"/>
  <c r="AU73" i="80"/>
  <c r="AV73" i="80" s="1"/>
  <c r="AU33" i="80"/>
  <c r="AV33" i="80" s="1"/>
  <c r="AL29" i="80"/>
  <c r="AX16" i="80" a="1"/>
  <c r="AX16" i="80" s="1"/>
  <c r="BD16" i="80" s="1"/>
  <c r="AL59" i="80"/>
  <c r="X86" i="80"/>
  <c r="BF86" i="80" s="1"/>
  <c r="AL73" i="80"/>
  <c r="AR41" i="80"/>
  <c r="AZ66" i="80" a="1"/>
  <c r="AZ66" i="80" s="1"/>
  <c r="AY66" i="80" a="1"/>
  <c r="AY66" i="80" s="1"/>
  <c r="BE66" i="80" s="1"/>
  <c r="AX66" i="80" a="1"/>
  <c r="AX66" i="80" s="1"/>
  <c r="BD66" i="80" s="1"/>
  <c r="AZ15" i="80" a="1"/>
  <c r="AZ15" i="80" s="1"/>
  <c r="AY15" i="80" a="1"/>
  <c r="AY15" i="80" s="1"/>
  <c r="BE15" i="80" s="1"/>
  <c r="AX15" i="80" a="1"/>
  <c r="AX15" i="80" s="1"/>
  <c r="BD15" i="80" s="1"/>
  <c r="AU15" i="80"/>
  <c r="AU45" i="80"/>
  <c r="AL45" i="80"/>
  <c r="AU36" i="80"/>
  <c r="AL36" i="80"/>
  <c r="AV72" i="80"/>
  <c r="AU103" i="80"/>
  <c r="BF102" i="80"/>
  <c r="BE45" i="80"/>
  <c r="AY61" i="80" a="1"/>
  <c r="AY61" i="80" s="1"/>
  <c r="BE61" i="80" s="1"/>
  <c r="AX61" i="80" a="1"/>
  <c r="AX61" i="80" s="1"/>
  <c r="BD61" i="80" s="1"/>
  <c r="AZ61" i="80" a="1"/>
  <c r="AZ61" i="80" s="1"/>
  <c r="AR61" i="80"/>
  <c r="AZ52" i="80" a="1"/>
  <c r="AZ52" i="80" s="1"/>
  <c r="AY52" i="80" a="1"/>
  <c r="AY52" i="80" s="1"/>
  <c r="BE52" i="80" s="1"/>
  <c r="AX52" i="80" a="1"/>
  <c r="AX52" i="80" s="1"/>
  <c r="BD52" i="80" s="1"/>
  <c r="W80" i="80" a="1"/>
  <c r="W80" i="80" s="1"/>
  <c r="V110" i="80"/>
  <c r="AZ107" i="80" a="1"/>
  <c r="AZ107" i="80" s="1"/>
  <c r="AY107" i="80" a="1"/>
  <c r="AY107" i="80" s="1"/>
  <c r="BE107" i="80" s="1"/>
  <c r="AX107" i="80" a="1"/>
  <c r="AX107" i="80" s="1"/>
  <c r="BD107" i="80" s="1"/>
  <c r="AU107" i="80"/>
  <c r="AL100" i="80"/>
  <c r="AU100" i="80"/>
  <c r="AZ91" i="80" a="1"/>
  <c r="AZ91" i="80" s="1"/>
  <c r="AY91" i="80" a="1"/>
  <c r="AY91" i="80" s="1"/>
  <c r="BE91" i="80" s="1"/>
  <c r="AX91" i="80" a="1"/>
  <c r="AX91" i="80" s="1"/>
  <c r="BD91" i="80" s="1"/>
  <c r="AU91" i="80"/>
  <c r="X71" i="80"/>
  <c r="BF71" i="80" s="1"/>
  <c r="X28" i="80"/>
  <c r="AL31" i="80"/>
  <c r="AU31" i="80"/>
  <c r="X16" i="80"/>
  <c r="BE16" i="80"/>
  <c r="AL84" i="80"/>
  <c r="AU84" i="80"/>
  <c r="AU106" i="80"/>
  <c r="X62" i="80"/>
  <c r="AY106" i="80" a="1"/>
  <c r="AY106" i="80" s="1"/>
  <c r="BE106" i="80" s="1"/>
  <c r="AX106" i="80" a="1"/>
  <c r="AX106" i="80" s="1"/>
  <c r="BD106" i="80" s="1"/>
  <c r="AZ106" i="80" a="1"/>
  <c r="AZ106" i="80" s="1"/>
  <c r="AU93" i="80"/>
  <c r="AZ90" i="80" a="1"/>
  <c r="AZ90" i="80" s="1"/>
  <c r="AY90" i="80" a="1"/>
  <c r="AY90" i="80" s="1"/>
  <c r="BE90" i="80" s="1"/>
  <c r="AX90" i="80" a="1"/>
  <c r="AX90" i="80" s="1"/>
  <c r="BD90" i="80" s="1"/>
  <c r="AZ77" i="80" a="1"/>
  <c r="AZ77" i="80" s="1"/>
  <c r="AY77" i="80" a="1"/>
  <c r="AY77" i="80" s="1"/>
  <c r="AX77" i="80" a="1"/>
  <c r="AX77" i="80" s="1"/>
  <c r="BD77" i="80" s="1"/>
  <c r="AZ56" i="80" a="1"/>
  <c r="AZ56" i="80" s="1"/>
  <c r="AY56" i="80" a="1"/>
  <c r="AY56" i="80" s="1"/>
  <c r="BE56" i="80" s="1"/>
  <c r="AX56" i="80" a="1"/>
  <c r="AX56" i="80" s="1"/>
  <c r="BD56" i="80" s="1"/>
  <c r="AO41" i="80"/>
  <c r="AO32" i="80"/>
  <c r="AX12" i="80" a="1"/>
  <c r="AX12" i="80" s="1"/>
  <c r="BD12" i="80" s="1"/>
  <c r="AZ108" i="80" a="1"/>
  <c r="AZ108" i="80" s="1"/>
  <c r="AY108" i="80" a="1"/>
  <c r="AY108" i="80" s="1"/>
  <c r="BE108" i="80" s="1"/>
  <c r="AX108" i="80" a="1"/>
  <c r="AX108" i="80" s="1"/>
  <c r="BD108" i="80" s="1"/>
  <c r="AO90" i="80"/>
  <c r="AL87" i="80"/>
  <c r="AO71" i="80"/>
  <c r="AL70" i="80"/>
  <c r="AL50" i="80"/>
  <c r="AZ47" i="80" a="1"/>
  <c r="AZ47" i="80" s="1"/>
  <c r="AX47" i="80" a="1"/>
  <c r="AX47" i="80" s="1"/>
  <c r="BD47" i="80" s="1"/>
  <c r="AO33" i="80"/>
  <c r="AZ29" i="80" a="1"/>
  <c r="AZ29" i="80" s="1"/>
  <c r="AY29" i="80" a="1"/>
  <c r="AY29" i="80" s="1"/>
  <c r="AX29" i="80" a="1"/>
  <c r="AX29" i="80" s="1"/>
  <c r="BD29" i="80" s="1"/>
  <c r="AO18" i="80"/>
  <c r="AR12" i="80"/>
  <c r="AO106" i="80"/>
  <c r="AL103" i="80"/>
  <c r="AU95" i="80"/>
  <c r="AZ92" i="80" a="1"/>
  <c r="AZ92" i="80" s="1"/>
  <c r="AY92" i="80" a="1"/>
  <c r="AY92" i="80" s="1"/>
  <c r="BE92" i="80" s="1"/>
  <c r="AX92" i="80" a="1"/>
  <c r="AX92" i="80" s="1"/>
  <c r="BD92" i="80" s="1"/>
  <c r="AL76" i="80"/>
  <c r="AZ72" i="80" a="1"/>
  <c r="AZ72" i="80" s="1"/>
  <c r="AY72" i="80" a="1"/>
  <c r="AY72" i="80" s="1"/>
  <c r="BE72" i="80" s="1"/>
  <c r="AX72" i="80" a="1"/>
  <c r="AX72" i="80" s="1"/>
  <c r="BD72" i="80" s="1"/>
  <c r="AR56" i="80"/>
  <c r="AL55" i="80"/>
  <c r="AZ43" i="80" a="1"/>
  <c r="AZ43" i="80" s="1"/>
  <c r="AX43" i="80" a="1"/>
  <c r="AX43" i="80" s="1"/>
  <c r="BD43" i="80" s="1"/>
  <c r="AZ38" i="80" a="1"/>
  <c r="AZ38" i="80" s="1"/>
  <c r="AY38" i="80" a="1"/>
  <c r="AY38" i="80" s="1"/>
  <c r="BE38" i="80" s="1"/>
  <c r="AX38" i="80" a="1"/>
  <c r="AX38" i="80" s="1"/>
  <c r="BD38" i="80" s="1"/>
  <c r="AO37" i="80"/>
  <c r="AZ109" i="80" a="1"/>
  <c r="AZ109" i="80" s="1"/>
  <c r="AY109" i="80" a="1"/>
  <c r="AY109" i="80" s="1"/>
  <c r="BE109" i="80" s="1"/>
  <c r="AX109" i="80" a="1"/>
  <c r="AX109" i="80" s="1"/>
  <c r="BD109" i="80" s="1"/>
  <c r="AL104" i="80"/>
  <c r="AZ93" i="80" a="1"/>
  <c r="AZ93" i="80" s="1"/>
  <c r="AX93" i="80" a="1"/>
  <c r="AX93" i="80" s="1"/>
  <c r="BD93" i="80" s="1"/>
  <c r="AL88" i="80"/>
  <c r="AZ78" i="80" a="1"/>
  <c r="AZ78" i="80" s="1"/>
  <c r="AY78" i="80" a="1"/>
  <c r="AY78" i="80" s="1"/>
  <c r="BE78" i="80" s="1"/>
  <c r="AX78" i="80" a="1"/>
  <c r="AX78" i="80" s="1"/>
  <c r="BD78" i="80" s="1"/>
  <c r="AL65" i="80"/>
  <c r="AU62" i="80"/>
  <c r="AU53" i="80"/>
  <c r="AL46" i="80"/>
  <c r="AZ34" i="80" a="1"/>
  <c r="AZ34" i="80" s="1"/>
  <c r="AY34" i="80" a="1"/>
  <c r="AY34" i="80" s="1"/>
  <c r="BE34" i="80" s="1"/>
  <c r="AX34" i="80" a="1"/>
  <c r="AX34" i="80" s="1"/>
  <c r="BD34" i="80" s="1"/>
  <c r="AL28" i="80"/>
  <c r="X22" i="80"/>
  <c r="BF22" i="80" s="1"/>
  <c r="AZ19" i="80" a="1"/>
  <c r="AZ19" i="80" s="1"/>
  <c r="AY19" i="80" a="1"/>
  <c r="AY19" i="80" s="1"/>
  <c r="AX19" i="80" a="1"/>
  <c r="AX19" i="80" s="1"/>
  <c r="BD19" i="80" s="1"/>
  <c r="W29" i="80" a="1"/>
  <c r="W29" i="80" s="1"/>
  <c r="X30" i="80"/>
  <c r="X46" i="80"/>
  <c r="AZ62" i="80" a="1"/>
  <c r="AZ62" i="80" s="1"/>
  <c r="AY62" i="80" a="1"/>
  <c r="AY62" i="80" s="1"/>
  <c r="BE62" i="80" s="1"/>
  <c r="AX62" i="80" a="1"/>
  <c r="AX62" i="80" s="1"/>
  <c r="BD62" i="80" s="1"/>
  <c r="AY57" i="80" a="1"/>
  <c r="AY57" i="80" s="1"/>
  <c r="BE57" i="80" s="1"/>
  <c r="AX57" i="80" a="1"/>
  <c r="AX57" i="80" s="1"/>
  <c r="BD57" i="80" s="1"/>
  <c r="AR34" i="80"/>
  <c r="AV27" i="80"/>
  <c r="AW27" i="80"/>
  <c r="X55" i="80"/>
  <c r="BF55" i="80" s="1"/>
  <c r="AU83" i="80"/>
  <c r="AO72" i="80"/>
  <c r="AU51" i="80"/>
  <c r="AU49" i="80"/>
  <c r="AO47" i="80"/>
  <c r="AZ44" i="80" a="1"/>
  <c r="AZ44" i="80" s="1"/>
  <c r="AY44" i="80" a="1"/>
  <c r="AY44" i="80" s="1"/>
  <c r="BE44" i="80" s="1"/>
  <c r="AX44" i="80" a="1"/>
  <c r="AX44" i="80" s="1"/>
  <c r="BD44" i="80" s="1"/>
  <c r="AZ30" i="80" a="1"/>
  <c r="AZ30" i="80" s="1"/>
  <c r="AY30" i="80" a="1"/>
  <c r="AY30" i="80" s="1"/>
  <c r="BE30" i="80" s="1"/>
  <c r="AX30" i="80" a="1"/>
  <c r="AX30" i="80" s="1"/>
  <c r="BD30" i="80" s="1"/>
  <c r="AZ27" i="80" a="1"/>
  <c r="AZ27" i="80" s="1"/>
  <c r="AY27" i="80" a="1"/>
  <c r="AY27" i="80" s="1"/>
  <c r="BE27" i="80" s="1"/>
  <c r="AX27" i="80" a="1"/>
  <c r="AX27" i="80" s="1"/>
  <c r="BD27" i="80" s="1"/>
  <c r="AO15" i="80"/>
  <c r="W17" i="80" a="1"/>
  <c r="W17" i="80" s="1"/>
  <c r="AY47" i="80" a="1"/>
  <c r="AY47" i="80" s="1"/>
  <c r="BE47" i="80" s="1"/>
  <c r="AU98" i="80"/>
  <c r="AZ96" i="80" a="1"/>
  <c r="AZ96" i="80" s="1"/>
  <c r="AY96" i="80" a="1"/>
  <c r="AY96" i="80" s="1"/>
  <c r="BE96" i="80" s="1"/>
  <c r="AX96" i="80" a="1"/>
  <c r="AX96" i="80" s="1"/>
  <c r="BD96" i="80" s="1"/>
  <c r="AZ80" i="80" a="1"/>
  <c r="AZ80" i="80" s="1"/>
  <c r="AY80" i="80" a="1"/>
  <c r="AY80" i="80" s="1"/>
  <c r="AX80" i="80" a="1"/>
  <c r="AX80" i="80" s="1"/>
  <c r="BD80" i="80" s="1"/>
  <c r="AZ73" i="80" a="1"/>
  <c r="AZ73" i="80" s="1"/>
  <c r="AY73" i="80" a="1"/>
  <c r="AY73" i="80" s="1"/>
  <c r="BE73" i="80" s="1"/>
  <c r="AX73" i="80" a="1"/>
  <c r="AX73" i="80" s="1"/>
  <c r="BD73" i="80" s="1"/>
  <c r="AZ97" i="80" a="1"/>
  <c r="AZ97" i="80" s="1"/>
  <c r="AY97" i="80" a="1"/>
  <c r="AY97" i="80" s="1"/>
  <c r="AX97" i="80" a="1"/>
  <c r="AX97" i="80" s="1"/>
  <c r="BD97" i="80" s="1"/>
  <c r="AZ81" i="80" a="1"/>
  <c r="AZ81" i="80" s="1"/>
  <c r="AY81" i="80" a="1"/>
  <c r="AY81" i="80" s="1"/>
  <c r="BE81" i="80" s="1"/>
  <c r="AX81" i="80" a="1"/>
  <c r="AX81" i="80" s="1"/>
  <c r="BD81" i="80" s="1"/>
  <c r="AO78" i="80"/>
  <c r="AU77" i="80"/>
  <c r="AZ68" i="80" a="1"/>
  <c r="AZ68" i="80" s="1"/>
  <c r="AY68" i="80" a="1"/>
  <c r="AY68" i="80" s="1"/>
  <c r="BE68" i="80" s="1"/>
  <c r="AX68" i="80" a="1"/>
  <c r="AX68" i="80" s="1"/>
  <c r="BD68" i="80" s="1"/>
  <c r="AU42" i="80"/>
  <c r="AL38" i="80"/>
  <c r="AZ35" i="80" a="1"/>
  <c r="AZ35" i="80" s="1"/>
  <c r="AY35" i="80" a="1"/>
  <c r="AY35" i="80" s="1"/>
  <c r="BE35" i="80" s="1"/>
  <c r="AX13" i="80" a="1"/>
  <c r="AX13" i="80" s="1"/>
  <c r="AL12" i="80"/>
  <c r="X10" i="80"/>
  <c r="BE39" i="80"/>
  <c r="X39" i="80"/>
  <c r="AY93" i="80" a="1"/>
  <c r="AY93" i="80" s="1"/>
  <c r="BE93" i="80" s="1"/>
  <c r="AZ94" i="80" a="1"/>
  <c r="AZ94" i="80" s="1"/>
  <c r="BC94" i="80" s="1" a="1"/>
  <c r="BC94" i="80" s="1"/>
  <c r="AY94" i="80" a="1"/>
  <c r="AY94" i="80" s="1"/>
  <c r="BE94" i="80" s="1"/>
  <c r="AX94" i="80" a="1"/>
  <c r="AX94" i="80" s="1"/>
  <c r="BD94" i="80" s="1"/>
  <c r="AZ82" i="80" a="1"/>
  <c r="AZ82" i="80" s="1"/>
  <c r="AY82" i="80" a="1"/>
  <c r="AY82" i="80" s="1"/>
  <c r="BE82" i="80" s="1"/>
  <c r="AX82" i="80" a="1"/>
  <c r="AX82" i="80" s="1"/>
  <c r="BD82" i="80" s="1"/>
  <c r="AU75" i="80"/>
  <c r="AU69" i="80"/>
  <c r="AU61" i="80"/>
  <c r="AU59" i="80"/>
  <c r="AU52" i="80"/>
  <c r="AU24" i="80"/>
  <c r="AU17" i="80"/>
  <c r="AU11" i="80"/>
  <c r="W13" i="80" a="1"/>
  <c r="W13" i="80" s="1"/>
  <c r="AZ98" i="80" a="1"/>
  <c r="AZ98" i="80" s="1"/>
  <c r="AY98" i="80" a="1"/>
  <c r="AY98" i="80" s="1"/>
  <c r="BE98" i="80" s="1"/>
  <c r="AX98" i="80" a="1"/>
  <c r="AX98" i="80" s="1"/>
  <c r="BD98" i="80" s="1"/>
  <c r="AU102" i="80"/>
  <c r="AZ99" i="80" a="1"/>
  <c r="AZ99" i="80" s="1"/>
  <c r="AY99" i="80" a="1"/>
  <c r="AY99" i="80" s="1"/>
  <c r="BE99" i="80" s="1"/>
  <c r="AX99" i="80" a="1"/>
  <c r="AX99" i="80" s="1"/>
  <c r="BD99" i="80" s="1"/>
  <c r="AU86" i="80"/>
  <c r="AZ83" i="80" a="1"/>
  <c r="AZ83" i="80" s="1"/>
  <c r="AY83" i="80" a="1"/>
  <c r="AY83" i="80" s="1"/>
  <c r="BE83" i="80" s="1"/>
  <c r="AX83" i="80" a="1"/>
  <c r="AX83" i="80" s="1"/>
  <c r="BD83" i="80" s="1"/>
  <c r="AZ75" i="80" a="1"/>
  <c r="AZ75" i="80" s="1"/>
  <c r="AY75" i="80" a="1"/>
  <c r="AY75" i="80" s="1"/>
  <c r="BE75" i="80" s="1"/>
  <c r="AX75" i="80" a="1"/>
  <c r="AX75" i="80" s="1"/>
  <c r="BD75" i="80" s="1"/>
  <c r="AZ69" i="80" a="1"/>
  <c r="AZ69" i="80" s="1"/>
  <c r="AY69" i="80" a="1"/>
  <c r="AY69" i="80" s="1"/>
  <c r="AX69" i="80" a="1"/>
  <c r="AX69" i="80" s="1"/>
  <c r="BD69" i="80" s="1"/>
  <c r="AY63" i="80" a="1"/>
  <c r="AY63" i="80" s="1"/>
  <c r="BE63" i="80" s="1"/>
  <c r="AX63" i="80" a="1"/>
  <c r="AX63" i="80" s="1"/>
  <c r="BD63" i="80" s="1"/>
  <c r="AZ63" i="80" a="1"/>
  <c r="AZ63" i="80" s="1"/>
  <c r="AY59" i="80" a="1"/>
  <c r="AY59" i="80" s="1"/>
  <c r="BE59" i="80" s="1"/>
  <c r="AX59" i="80" a="1"/>
  <c r="AX59" i="80" s="1"/>
  <c r="BD59" i="80" s="1"/>
  <c r="AZ59" i="80" a="1"/>
  <c r="AZ59" i="80" s="1"/>
  <c r="AZ54" i="80" a="1"/>
  <c r="AZ54" i="80" s="1"/>
  <c r="AY54" i="80" a="1"/>
  <c r="AY54" i="80" s="1"/>
  <c r="BE54" i="80" s="1"/>
  <c r="AX54" i="80" a="1"/>
  <c r="AX54" i="80" s="1"/>
  <c r="BD54" i="80" s="1"/>
  <c r="AO53" i="80"/>
  <c r="AZ40" i="80" a="1"/>
  <c r="AZ40" i="80" s="1"/>
  <c r="AY40" i="80" a="1"/>
  <c r="AY40" i="80" s="1"/>
  <c r="BE40" i="80" s="1"/>
  <c r="AX40" i="80" a="1"/>
  <c r="AX40" i="80" s="1"/>
  <c r="BD40" i="80" s="1"/>
  <c r="AU29" i="80"/>
  <c r="X27" i="80"/>
  <c r="AZ24" i="80" a="1"/>
  <c r="AZ24" i="80" s="1"/>
  <c r="AY24" i="80" a="1"/>
  <c r="AY24" i="80" s="1"/>
  <c r="BE24" i="80" s="1"/>
  <c r="AX24" i="80" a="1"/>
  <c r="AX24" i="80" s="1"/>
  <c r="BD24" i="80" s="1"/>
  <c r="AU10" i="80"/>
  <c r="AZ57" i="80" a="1"/>
  <c r="AZ57" i="80" s="1"/>
  <c r="AZ67" i="80" a="1"/>
  <c r="AZ67" i="80" s="1"/>
  <c r="AY67" i="80" a="1"/>
  <c r="AY67" i="80" s="1"/>
  <c r="BE67" i="80" s="1"/>
  <c r="AX67" i="80" a="1"/>
  <c r="AX67" i="80" s="1"/>
  <c r="BD67" i="80" s="1"/>
  <c r="AX53" i="80" a="1"/>
  <c r="AX53" i="80" s="1"/>
  <c r="BD53" i="80" s="1"/>
  <c r="AY53" i="80" a="1"/>
  <c r="AY53" i="80" s="1"/>
  <c r="BE53" i="80" s="1"/>
  <c r="AY95" i="80" a="1"/>
  <c r="AY95" i="80" s="1"/>
  <c r="BE95" i="80" s="1"/>
  <c r="AX95" i="80" a="1"/>
  <c r="AX95" i="80" s="1"/>
  <c r="BD95" i="80" s="1"/>
  <c r="AZ95" i="80" a="1"/>
  <c r="AZ95" i="80" s="1"/>
  <c r="AZ79" i="80" a="1"/>
  <c r="AZ79" i="80" s="1"/>
  <c r="AY79" i="80" a="1"/>
  <c r="AY79" i="80" s="1"/>
  <c r="BE79" i="80" s="1"/>
  <c r="AX79" i="80" a="1"/>
  <c r="AX79" i="80" s="1"/>
  <c r="BD79" i="80" s="1"/>
  <c r="AU99" i="80"/>
  <c r="AZ100" i="80" a="1"/>
  <c r="AZ100" i="80" s="1"/>
  <c r="BC100" i="80" s="1" a="1"/>
  <c r="BC100" i="80" s="1"/>
  <c r="AY100" i="80" a="1"/>
  <c r="AY100" i="80" s="1"/>
  <c r="BE100" i="80" s="1"/>
  <c r="AZ84" i="80" a="1"/>
  <c r="AZ84" i="80" s="1"/>
  <c r="BC84" i="80" s="1" a="1"/>
  <c r="BC84" i="80" s="1"/>
  <c r="AY84" i="80" a="1"/>
  <c r="AY84" i="80" s="1"/>
  <c r="BE84" i="80" s="1"/>
  <c r="AU50" i="80"/>
  <c r="AZ45" i="80" a="1"/>
  <c r="AZ45" i="80" s="1"/>
  <c r="AX45" i="80" a="1"/>
  <c r="AX45" i="80" s="1"/>
  <c r="BD45" i="80" s="1"/>
  <c r="AZ36" i="80" a="1"/>
  <c r="AZ36" i="80" s="1"/>
  <c r="AY36" i="80" a="1"/>
  <c r="AY36" i="80" s="1"/>
  <c r="BE36" i="80" s="1"/>
  <c r="AX36" i="80" a="1"/>
  <c r="AX36" i="80" s="1"/>
  <c r="BD36" i="80" s="1"/>
  <c r="AZ31" i="80" a="1"/>
  <c r="AZ31" i="80" s="1"/>
  <c r="AY31" i="80" a="1"/>
  <c r="AY31" i="80" s="1"/>
  <c r="BE31" i="80" s="1"/>
  <c r="AX31" i="80" a="1"/>
  <c r="AX31" i="80" s="1"/>
  <c r="BD31" i="80" s="1"/>
  <c r="AU28" i="80"/>
  <c r="AU26" i="80"/>
  <c r="AU21" i="80"/>
  <c r="AZ21" i="80" a="1"/>
  <c r="AZ21" i="80" s="1"/>
  <c r="AY21" i="80" a="1"/>
  <c r="AY21" i="80" s="1"/>
  <c r="BE21" i="80" s="1"/>
  <c r="AX21" i="80" a="1"/>
  <c r="AX21" i="80" s="1"/>
  <c r="BD21" i="80" s="1"/>
  <c r="AU14" i="80"/>
  <c r="AZ13" i="80" a="1"/>
  <c r="AZ13" i="80" s="1"/>
  <c r="J40" i="77" s="1"/>
  <c r="AZ101" i="80" a="1"/>
  <c r="AZ101" i="80" s="1"/>
  <c r="AY101" i="80" a="1"/>
  <c r="AY101" i="80" s="1"/>
  <c r="BE101" i="80" s="1"/>
  <c r="AX101" i="80" a="1"/>
  <c r="AX101" i="80" s="1"/>
  <c r="BD101" i="80" s="1"/>
  <c r="X98" i="80"/>
  <c r="AZ85" i="80" a="1"/>
  <c r="AZ85" i="80" s="1"/>
  <c r="AY85" i="80" a="1"/>
  <c r="AY85" i="80" s="1"/>
  <c r="BE85" i="80" s="1"/>
  <c r="AX85" i="80" a="1"/>
  <c r="AX85" i="80" s="1"/>
  <c r="BD85" i="80" s="1"/>
  <c r="AU67" i="80"/>
  <c r="AU60" i="80"/>
  <c r="AZ50" i="80" a="1"/>
  <c r="AZ50" i="80" s="1"/>
  <c r="AY50" i="80" a="1"/>
  <c r="AY50" i="80" s="1"/>
  <c r="BE50" i="80" s="1"/>
  <c r="AX50" i="80" a="1"/>
  <c r="AX50" i="80" s="1"/>
  <c r="BD50" i="80" s="1"/>
  <c r="AU23" i="80"/>
  <c r="AX102" i="80" a="1"/>
  <c r="AX102" i="80" s="1"/>
  <c r="BD102" i="80" s="1"/>
  <c r="AY102" i="80" a="1"/>
  <c r="AY102" i="80" s="1"/>
  <c r="BE102" i="80" s="1"/>
  <c r="AU89" i="80"/>
  <c r="AX86" i="80" a="1"/>
  <c r="AX86" i="80" s="1"/>
  <c r="BD86" i="80" s="1"/>
  <c r="AY86" i="80" a="1"/>
  <c r="AY86" i="80" s="1"/>
  <c r="BE86" i="80" s="1"/>
  <c r="AL74" i="80"/>
  <c r="AU37" i="80"/>
  <c r="AZ28" i="80" a="1"/>
  <c r="AZ28" i="80" s="1"/>
  <c r="AY28" i="80" a="1"/>
  <c r="AY28" i="80" s="1"/>
  <c r="BE28" i="80" s="1"/>
  <c r="AX28" i="80" a="1"/>
  <c r="AX28" i="80" s="1"/>
  <c r="BD28" i="80" s="1"/>
  <c r="AZ14" i="80" a="1"/>
  <c r="AZ14" i="80" s="1"/>
  <c r="AY14" i="80" a="1"/>
  <c r="AY14" i="80" s="1"/>
  <c r="BE14" i="80" s="1"/>
  <c r="AX14" i="80" a="1"/>
  <c r="AX14" i="80" s="1"/>
  <c r="BD14" i="80" s="1"/>
  <c r="W11" i="80" a="1"/>
  <c r="W11" i="80" s="1"/>
  <c r="X14" i="80"/>
  <c r="W19" i="80" a="1"/>
  <c r="W19" i="80" s="1"/>
  <c r="AU105" i="80"/>
  <c r="AZ103" i="80" a="1"/>
  <c r="AZ103" i="80" s="1"/>
  <c r="AY103" i="80" a="1"/>
  <c r="AY103" i="80" s="1"/>
  <c r="BE103" i="80" s="1"/>
  <c r="AX103" i="80" a="1"/>
  <c r="AX103" i="80" s="1"/>
  <c r="BD103" i="80" s="1"/>
  <c r="AZ87" i="80" a="1"/>
  <c r="AZ87" i="80" s="1"/>
  <c r="AY87" i="80" a="1"/>
  <c r="AY87" i="80" s="1"/>
  <c r="BE87" i="80" s="1"/>
  <c r="AX87" i="80" a="1"/>
  <c r="AX87" i="80" s="1"/>
  <c r="BD87" i="80" s="1"/>
  <c r="AZ76" i="80" a="1"/>
  <c r="AZ76" i="80" s="1"/>
  <c r="AY76" i="80" a="1"/>
  <c r="AY76" i="80" s="1"/>
  <c r="BE76" i="80" s="1"/>
  <c r="AX76" i="80" a="1"/>
  <c r="AX76" i="80" s="1"/>
  <c r="BD76" i="80" s="1"/>
  <c r="AZ70" i="80" a="1"/>
  <c r="AZ70" i="80" s="1"/>
  <c r="AY70" i="80" a="1"/>
  <c r="AY70" i="80" s="1"/>
  <c r="BE70" i="80" s="1"/>
  <c r="AX70" i="80" a="1"/>
  <c r="AX70" i="80" s="1"/>
  <c r="BD70" i="80" s="1"/>
  <c r="AZ60" i="80" a="1"/>
  <c r="AZ60" i="80" s="1"/>
  <c r="AY60" i="80" a="1"/>
  <c r="AY60" i="80" s="1"/>
  <c r="BE60" i="80" s="1"/>
  <c r="AX60" i="80" a="1"/>
  <c r="AX60" i="80" s="1"/>
  <c r="BD60" i="80" s="1"/>
  <c r="AR50" i="80"/>
  <c r="AL44" i="80"/>
  <c r="AO40" i="80"/>
  <c r="AZ37" i="80" a="1"/>
  <c r="AZ37" i="80" s="1"/>
  <c r="BC37" i="80" s="1" a="1"/>
  <c r="BC37" i="80" s="1"/>
  <c r="AY37" i="80" a="1"/>
  <c r="AY37" i="80" s="1"/>
  <c r="BE37" i="80" s="1"/>
  <c r="AO24" i="80"/>
  <c r="AR21" i="80"/>
  <c r="X21" i="80"/>
  <c r="AU20" i="80"/>
  <c r="AU18" i="80"/>
  <c r="AZ18" i="80" a="1"/>
  <c r="AZ18" i="80" s="1"/>
  <c r="AY18" i="80" a="1"/>
  <c r="AY18" i="80" s="1"/>
  <c r="BE18" i="80" s="1"/>
  <c r="AX18" i="80" a="1"/>
  <c r="AX18" i="80" s="1"/>
  <c r="BD18" i="80" s="1"/>
  <c r="AO11" i="80"/>
  <c r="W77" i="80" a="1"/>
  <c r="W77" i="80" s="1"/>
  <c r="AZ104" i="80" a="1"/>
  <c r="AZ104" i="80" s="1"/>
  <c r="AY104" i="80" a="1"/>
  <c r="AY104" i="80" s="1"/>
  <c r="BE104" i="80" s="1"/>
  <c r="AX104" i="80" a="1"/>
  <c r="AX104" i="80" s="1"/>
  <c r="BD104" i="80" s="1"/>
  <c r="AY65" i="80" a="1"/>
  <c r="AY65" i="80" s="1"/>
  <c r="BE65" i="80" s="1"/>
  <c r="AX65" i="80" a="1"/>
  <c r="AX65" i="80" s="1"/>
  <c r="BD65" i="80" s="1"/>
  <c r="AZ65" i="80" a="1"/>
  <c r="AZ65" i="80" s="1"/>
  <c r="AZ46" i="80" a="1"/>
  <c r="AZ46" i="80" s="1"/>
  <c r="AY46" i="80" a="1"/>
  <c r="AY46" i="80" s="1"/>
  <c r="BE46" i="80" s="1"/>
  <c r="AX46" i="80" a="1"/>
  <c r="AX46" i="80" s="1"/>
  <c r="BD46" i="80" s="1"/>
  <c r="AZ41" i="80" a="1"/>
  <c r="AZ41" i="80" s="1"/>
  <c r="AX41" i="80" a="1"/>
  <c r="AX41" i="80" s="1"/>
  <c r="BD41" i="80" s="1"/>
  <c r="AZ88" i="80" a="1"/>
  <c r="AZ88" i="80" s="1"/>
  <c r="AY88" i="80" a="1"/>
  <c r="AY88" i="80" s="1"/>
  <c r="BE88" i="80" s="1"/>
  <c r="AX88" i="80" a="1"/>
  <c r="AX88" i="80" s="1"/>
  <c r="BD88" i="80" s="1"/>
  <c r="AX105" i="80" a="1"/>
  <c r="AX105" i="80" s="1"/>
  <c r="BD105" i="80" s="1"/>
  <c r="AZ105" i="80" a="1"/>
  <c r="AZ105" i="80" s="1"/>
  <c r="AY105" i="80" a="1"/>
  <c r="AY105" i="80" s="1"/>
  <c r="BE105" i="80" s="1"/>
  <c r="AZ89" i="80" a="1"/>
  <c r="AZ89" i="80" s="1"/>
  <c r="AY89" i="80" a="1"/>
  <c r="AY89" i="80" s="1"/>
  <c r="BE89" i="80" s="1"/>
  <c r="AX89" i="80" a="1"/>
  <c r="AX89" i="80" s="1"/>
  <c r="BD89" i="80" s="1"/>
  <c r="AU66" i="80"/>
  <c r="AR65" i="80"/>
  <c r="AU56" i="80"/>
  <c r="AX51" i="80" a="1"/>
  <c r="AX51" i="80" s="1"/>
  <c r="BD51" i="80" s="1"/>
  <c r="AY51" i="80" a="1"/>
  <c r="AY51" i="80" s="1"/>
  <c r="BE51" i="80" s="1"/>
  <c r="AZ25" i="80" a="1"/>
  <c r="AZ25" i="80" s="1"/>
  <c r="AY25" i="80" a="1"/>
  <c r="AY25" i="80" s="1"/>
  <c r="BE25" i="80" s="1"/>
  <c r="AX25" i="80" a="1"/>
  <c r="AX25" i="80" s="1"/>
  <c r="BD25" i="80" s="1"/>
  <c r="AO21" i="80"/>
  <c r="AU12" i="80"/>
  <c r="W9" i="80" a="1"/>
  <c r="W9" i="80" s="1"/>
  <c r="X9" i="80" s="1"/>
  <c r="AN9" i="80"/>
  <c r="AY43" i="80" a="1"/>
  <c r="AY43" i="80" s="1"/>
  <c r="BE43" i="80" s="1"/>
  <c r="AY49" i="80" a="1"/>
  <c r="AY49" i="80" s="1"/>
  <c r="BE49" i="80" s="1"/>
  <c r="AY55" i="80" a="1"/>
  <c r="AY55" i="80" s="1"/>
  <c r="BE55" i="80" s="1"/>
  <c r="X23" i="80"/>
  <c r="BF23" i="80" s="1"/>
  <c r="AZ49" i="80" a="1"/>
  <c r="AZ49" i="80" s="1"/>
  <c r="BC49" i="80" s="1" a="1"/>
  <c r="BC49" i="80" s="1"/>
  <c r="AX74" i="80" a="1"/>
  <c r="AX74" i="80" s="1"/>
  <c r="BD74" i="80" s="1"/>
  <c r="AX64" i="80" a="1"/>
  <c r="AX64" i="80" s="1"/>
  <c r="BD64" i="80" s="1"/>
  <c r="AY74" i="80" a="1"/>
  <c r="AY74" i="80" s="1"/>
  <c r="BE74" i="80" s="1"/>
  <c r="AX58" i="80" a="1"/>
  <c r="AX58" i="80" s="1"/>
  <c r="BD58" i="80" s="1"/>
  <c r="W12" i="80" a="1"/>
  <c r="W12" i="80" s="1"/>
  <c r="AX48" i="80" a="1"/>
  <c r="AX48" i="80" s="1"/>
  <c r="BD48" i="80" s="1"/>
  <c r="AY58" i="80" a="1"/>
  <c r="AY58" i="80" s="1"/>
  <c r="BE58" i="80" s="1"/>
  <c r="AY64" i="80" a="1"/>
  <c r="AY64" i="80" s="1"/>
  <c r="BE64" i="80" s="1"/>
  <c r="X45" i="80"/>
  <c r="AX42" i="80" a="1"/>
  <c r="AX42" i="80" s="1"/>
  <c r="BD42" i="80" s="1"/>
  <c r="AX32" i="80" a="1"/>
  <c r="AX32" i="80" s="1"/>
  <c r="BD32" i="80" s="1"/>
  <c r="AY42" i="80" a="1"/>
  <c r="AY42" i="80" s="1"/>
  <c r="BE42" i="80" s="1"/>
  <c r="AY48" i="80" a="1"/>
  <c r="AY48" i="80" s="1"/>
  <c r="BE48" i="80" s="1"/>
  <c r="AX22" i="80" a="1"/>
  <c r="AX22" i="80" s="1"/>
  <c r="BD22" i="80" s="1"/>
  <c r="AY20" i="80" a="1"/>
  <c r="AY20" i="80" s="1"/>
  <c r="BE20" i="80" s="1"/>
  <c r="AY22" i="80" a="1"/>
  <c r="AY22" i="80" s="1"/>
  <c r="BE22" i="80" s="1"/>
  <c r="AX71" i="80" a="1"/>
  <c r="AX71" i="80" s="1"/>
  <c r="BD71" i="80" s="1"/>
  <c r="AY71" i="80" a="1"/>
  <c r="AY71" i="80" s="1"/>
  <c r="BE71" i="80" s="1"/>
  <c r="AD91" i="79"/>
  <c r="AD14" i="79"/>
  <c r="AD33" i="79"/>
  <c r="AD46" i="79"/>
  <c r="AD57" i="79"/>
  <c r="AD65" i="79"/>
  <c r="AH86" i="79"/>
  <c r="AD62" i="79"/>
  <c r="AD22" i="79"/>
  <c r="AD38" i="79"/>
  <c r="AD73" i="79"/>
  <c r="AH73" i="79"/>
  <c r="AD25" i="79"/>
  <c r="AD41" i="79"/>
  <c r="AD69" i="79"/>
  <c r="AD81" i="79"/>
  <c r="AH81" i="79"/>
  <c r="AH98" i="79"/>
  <c r="AH102" i="79"/>
  <c r="AH78" i="79"/>
  <c r="AD78" i="79"/>
  <c r="AD49" i="79"/>
  <c r="AD30" i="79"/>
  <c r="AD53" i="79"/>
  <c r="AH109" i="79"/>
  <c r="AD54" i="79"/>
  <c r="AD17" i="79"/>
  <c r="AH17" i="79"/>
  <c r="AD72" i="79"/>
  <c r="AH72" i="79"/>
  <c r="AD89" i="79"/>
  <c r="AD105" i="79"/>
  <c r="AD32" i="79"/>
  <c r="AD56" i="79"/>
  <c r="AD64" i="79"/>
  <c r="AD97" i="79"/>
  <c r="AD40" i="79"/>
  <c r="AD80" i="79"/>
  <c r="AH108" i="79"/>
  <c r="AD108" i="79"/>
  <c r="AD24" i="79"/>
  <c r="AH24" i="79"/>
  <c r="AD12" i="79"/>
  <c r="AH22" i="79"/>
  <c r="AH38" i="79"/>
  <c r="AH42" i="79"/>
  <c r="AD16" i="79"/>
  <c r="AD48" i="79"/>
  <c r="AD88" i="79"/>
  <c r="AD92" i="79"/>
  <c r="AD100" i="79"/>
  <c r="AD104" i="79"/>
  <c r="AD28" i="79"/>
  <c r="AH34" i="79"/>
  <c r="AD96" i="79"/>
  <c r="AD20" i="79"/>
  <c r="AD83" i="79"/>
  <c r="AH70" i="79"/>
  <c r="AD70" i="79"/>
  <c r="AH107" i="79"/>
  <c r="AD107" i="79"/>
  <c r="AD18" i="79"/>
  <c r="AD26" i="79"/>
  <c r="AD34" i="79"/>
  <c r="AD42" i="79"/>
  <c r="AD50" i="79"/>
  <c r="AD58" i="79"/>
  <c r="AD66" i="79"/>
  <c r="AD19" i="79"/>
  <c r="AD27" i="79"/>
  <c r="AD35" i="79"/>
  <c r="AD43" i="79"/>
  <c r="AD51" i="79"/>
  <c r="AD59" i="79"/>
  <c r="AD67" i="79"/>
  <c r="AD75" i="79"/>
  <c r="AD99" i="79"/>
  <c r="AD11" i="79"/>
  <c r="AD52" i="79"/>
  <c r="AD60" i="79"/>
  <c r="AD68" i="79"/>
  <c r="AD76" i="79"/>
  <c r="AD84" i="79"/>
  <c r="AD101" i="79"/>
  <c r="AD109" i="79"/>
  <c r="AD94" i="79"/>
  <c r="AD102" i="79"/>
  <c r="AD15" i="79"/>
  <c r="AD23" i="79"/>
  <c r="AD31" i="79"/>
  <c r="AD39" i="79"/>
  <c r="AD47" i="79"/>
  <c r="AD55" i="79"/>
  <c r="AD63" i="79"/>
  <c r="AD71" i="79"/>
  <c r="AD79" i="79"/>
  <c r="AD87" i="79"/>
  <c r="AD95" i="79"/>
  <c r="AD103" i="79"/>
  <c r="AG57" i="79" l="1" a="1"/>
  <c r="AG57" i="79" s="1"/>
  <c r="AG44" i="79" a="1"/>
  <c r="AG44" i="79" s="1"/>
  <c r="AH14" i="79"/>
  <c r="AH83" i="79"/>
  <c r="AH27" i="79"/>
  <c r="AG51" i="79" a="1"/>
  <c r="AG51" i="79" s="1"/>
  <c r="AH103" i="79"/>
  <c r="AG12" i="79" a="1"/>
  <c r="AG12" i="79" s="1"/>
  <c r="AH71" i="79"/>
  <c r="AH20" i="79"/>
  <c r="AH59" i="79"/>
  <c r="AH104" i="79"/>
  <c r="AH75" i="79"/>
  <c r="AH67" i="79"/>
  <c r="AH74" i="79"/>
  <c r="AH100" i="79"/>
  <c r="AH12" i="79"/>
  <c r="AG58" i="79" a="1"/>
  <c r="AG58" i="79" s="1"/>
  <c r="AG21" i="79" a="1"/>
  <c r="AG21" i="79" s="1"/>
  <c r="AG91" i="79" a="1"/>
  <c r="AG91" i="79" s="1"/>
  <c r="AH53" i="79"/>
  <c r="AH46" i="79"/>
  <c r="AH41" i="79"/>
  <c r="AH92" i="79"/>
  <c r="AH49" i="79"/>
  <c r="AG106" i="79" a="1"/>
  <c r="AG106" i="79" s="1"/>
  <c r="AH89" i="79"/>
  <c r="AH65" i="79"/>
  <c r="AE96" i="79"/>
  <c r="AG96" i="79" s="1" a="1"/>
  <c r="AG96" i="79" s="1"/>
  <c r="AH47" i="79"/>
  <c r="AH48" i="79"/>
  <c r="AH56" i="79"/>
  <c r="AH33" i="79"/>
  <c r="AH39" i="79"/>
  <c r="AH54" i="79"/>
  <c r="AH37" i="79"/>
  <c r="AH99" i="79"/>
  <c r="AG11" i="79" a="1"/>
  <c r="AG11" i="79" s="1"/>
  <c r="AH19" i="79"/>
  <c r="AE77" i="79"/>
  <c r="AG77" i="79" s="1" a="1"/>
  <c r="AG77" i="79" s="1"/>
  <c r="AG82" i="79" a="1"/>
  <c r="AG82" i="79" s="1"/>
  <c r="AE68" i="79"/>
  <c r="AG68" i="79" s="1" a="1"/>
  <c r="AG68" i="79" s="1"/>
  <c r="AE105" i="79"/>
  <c r="AG105" i="79" s="1" a="1"/>
  <c r="AG105" i="79" s="1"/>
  <c r="AE69" i="79"/>
  <c r="AG69" i="79" s="1" a="1"/>
  <c r="AG69" i="79" s="1"/>
  <c r="AG25" i="79" a="1"/>
  <c r="AG25" i="79" s="1"/>
  <c r="AE52" i="79"/>
  <c r="AG52" i="79" s="1" a="1"/>
  <c r="AG52" i="79" s="1"/>
  <c r="AE101" i="79"/>
  <c r="AG101" i="79" s="1" a="1"/>
  <c r="AG101" i="79" s="1"/>
  <c r="AE64" i="79"/>
  <c r="AG64" i="79" s="1" a="1"/>
  <c r="AG64" i="79" s="1"/>
  <c r="AG28" i="79" a="1"/>
  <c r="AG28" i="79" s="1"/>
  <c r="AE40" i="79"/>
  <c r="AG40" i="79" s="1" a="1"/>
  <c r="AG40" i="79" s="1"/>
  <c r="AH15" i="79"/>
  <c r="AG45" i="79" a="1"/>
  <c r="AG45" i="79" s="1"/>
  <c r="AE60" i="79"/>
  <c r="AG60" i="79" s="1" a="1"/>
  <c r="AG60" i="79" s="1"/>
  <c r="AG62" i="79" a="1"/>
  <c r="AG62" i="79" s="1"/>
  <c r="AG14" i="79" a="1"/>
  <c r="AG14" i="79" s="1"/>
  <c r="G21" i="77"/>
  <c r="H8" i="84"/>
  <c r="J55" i="77"/>
  <c r="AG10" i="79" a="1"/>
  <c r="AG10" i="79" s="1"/>
  <c r="J37" i="77"/>
  <c r="AH10" i="79"/>
  <c r="BD13" i="80"/>
  <c r="AY13" i="80" a="1"/>
  <c r="AY13" i="80" s="1"/>
  <c r="BE13" i="80" s="1"/>
  <c r="BC88" i="80" a="1"/>
  <c r="BC88" i="80" s="1"/>
  <c r="AZ11" i="80" a="1"/>
  <c r="AZ11" i="80" s="1"/>
  <c r="J38" i="77" s="1"/>
  <c r="BC26" i="80" a="1"/>
  <c r="BC26" i="80" s="1"/>
  <c r="BC14" i="80" a="1"/>
  <c r="BC14" i="80" s="1"/>
  <c r="BC95" i="80" a="1"/>
  <c r="BC95" i="80" s="1"/>
  <c r="BC39" i="80" a="1"/>
  <c r="BC39" i="80" s="1"/>
  <c r="BC90" i="80" a="1"/>
  <c r="BC90" i="80" s="1"/>
  <c r="BC56" i="80" a="1"/>
  <c r="BC56" i="80" s="1"/>
  <c r="BC45" i="80" a="1"/>
  <c r="BC45" i="80" s="1"/>
  <c r="BC59" i="80" a="1"/>
  <c r="BC59" i="80" s="1"/>
  <c r="BC63" i="80" a="1"/>
  <c r="BC63" i="80" s="1"/>
  <c r="BF25" i="80"/>
  <c r="BC25" i="80" a="1"/>
  <c r="BC25" i="80" s="1"/>
  <c r="BC31" i="80" a="1"/>
  <c r="BC31" i="80" s="1"/>
  <c r="BF40" i="80"/>
  <c r="BC40" i="80" a="1"/>
  <c r="BC40" i="80" s="1"/>
  <c r="BC75" i="80" a="1"/>
  <c r="BC75" i="80" s="1"/>
  <c r="BC97" i="80" a="1"/>
  <c r="BC97" i="80" s="1"/>
  <c r="BC27" i="80" a="1"/>
  <c r="BC27" i="80" s="1"/>
  <c r="BC16" i="80" a="1"/>
  <c r="BC16" i="80" s="1"/>
  <c r="BF38" i="80"/>
  <c r="BC38" i="80" a="1"/>
  <c r="BC38" i="80" s="1"/>
  <c r="BC86" i="80" a="1"/>
  <c r="BC86" i="80" s="1"/>
  <c r="BC32" i="80" a="1"/>
  <c r="BC32" i="80" s="1"/>
  <c r="BC42" i="80" a="1"/>
  <c r="BC42" i="80" s="1"/>
  <c r="BF70" i="80"/>
  <c r="BC70" i="80" a="1"/>
  <c r="BC70" i="80" s="1"/>
  <c r="BC46" i="80" a="1"/>
  <c r="BC46" i="80" s="1"/>
  <c r="BC36" i="80" a="1"/>
  <c r="BC36" i="80" s="1"/>
  <c r="BC83" i="80" a="1"/>
  <c r="BC83" i="80" s="1"/>
  <c r="BC35" i="80" a="1"/>
  <c r="BC35" i="80" s="1"/>
  <c r="BC73" i="80" a="1"/>
  <c r="BC73" i="80" s="1"/>
  <c r="BC30" i="80" a="1"/>
  <c r="BC30" i="80" s="1"/>
  <c r="BC43" i="80" a="1"/>
  <c r="BC43" i="80" s="1"/>
  <c r="BF107" i="80"/>
  <c r="BC107" i="80" a="1"/>
  <c r="BC107" i="80" s="1"/>
  <c r="BC65" i="80" a="1"/>
  <c r="BC65" i="80" s="1"/>
  <c r="BC87" i="80" a="1"/>
  <c r="BC87" i="80" s="1"/>
  <c r="BC54" i="80" a="1"/>
  <c r="BC54" i="80" s="1"/>
  <c r="BC62" i="80" a="1"/>
  <c r="BC62" i="80" s="1"/>
  <c r="BC55" i="80" a="1"/>
  <c r="BC55" i="80" s="1"/>
  <c r="BC64" i="80" a="1"/>
  <c r="BC64" i="80" s="1"/>
  <c r="BF18" i="80"/>
  <c r="BC18" i="80" a="1"/>
  <c r="BC18" i="80" s="1"/>
  <c r="BF76" i="80"/>
  <c r="BC76" i="80" a="1"/>
  <c r="BC76" i="80" s="1"/>
  <c r="BC67" i="80" a="1"/>
  <c r="BC67" i="80" s="1"/>
  <c r="BC44" i="80" a="1"/>
  <c r="BC44" i="80" s="1"/>
  <c r="BC78" i="80" a="1"/>
  <c r="BC78" i="80" s="1"/>
  <c r="BF103" i="80"/>
  <c r="BC103" i="80" a="1"/>
  <c r="BC103" i="80" s="1"/>
  <c r="BC57" i="80" a="1"/>
  <c r="BC57" i="80" s="1"/>
  <c r="BC99" i="80" a="1"/>
  <c r="BC99" i="80" s="1"/>
  <c r="BC82" i="80" a="1"/>
  <c r="BC82" i="80" s="1"/>
  <c r="BF47" i="80"/>
  <c r="BC47" i="80" a="1"/>
  <c r="BC47" i="80" s="1"/>
  <c r="BC58" i="80" a="1"/>
  <c r="BC58" i="80" s="1"/>
  <c r="BC108" i="80" a="1"/>
  <c r="BC108" i="80" s="1"/>
  <c r="BF101" i="80"/>
  <c r="BC101" i="80" a="1"/>
  <c r="BC101" i="80" s="1"/>
  <c r="BC68" i="80" a="1"/>
  <c r="BC68" i="80" s="1"/>
  <c r="BC72" i="80" a="1"/>
  <c r="BC72" i="80" s="1"/>
  <c r="BC52" i="80" a="1"/>
  <c r="BC52" i="80" s="1"/>
  <c r="BC53" i="80" a="1"/>
  <c r="BC53" i="80" s="1"/>
  <c r="BC34" i="80" a="1"/>
  <c r="BC34" i="80" s="1"/>
  <c r="BF41" i="80"/>
  <c r="BC41" i="80" a="1"/>
  <c r="BC41" i="80" s="1"/>
  <c r="BF85" i="80"/>
  <c r="BC85" i="80" a="1"/>
  <c r="BC85" i="80" s="1"/>
  <c r="BF104" i="80"/>
  <c r="BC104" i="80" a="1"/>
  <c r="BC104" i="80" s="1"/>
  <c r="BC96" i="80" a="1"/>
  <c r="BC96" i="80" s="1"/>
  <c r="BC93" i="80" a="1"/>
  <c r="BC93" i="80" s="1"/>
  <c r="BC15" i="80" a="1"/>
  <c r="BC15" i="80" s="1"/>
  <c r="BC23" i="80" a="1"/>
  <c r="BC23" i="80" s="1"/>
  <c r="BC102" i="80" a="1"/>
  <c r="BC102" i="80" s="1"/>
  <c r="BF89" i="80"/>
  <c r="BC89" i="80" a="1"/>
  <c r="BC89" i="80" s="1"/>
  <c r="BF105" i="80"/>
  <c r="BC105" i="80" a="1"/>
  <c r="BC105" i="80" s="1"/>
  <c r="BC21" i="80" a="1"/>
  <c r="BC21" i="80" s="1"/>
  <c r="BC61" i="80" a="1"/>
  <c r="BC61" i="80" s="1"/>
  <c r="BC33" i="80" a="1"/>
  <c r="BC33" i="80" s="1"/>
  <c r="BC51" i="80" a="1"/>
  <c r="BC51" i="80" s="1"/>
  <c r="BC22" i="80" a="1"/>
  <c r="BC22" i="80" s="1"/>
  <c r="BF79" i="80"/>
  <c r="BC79" i="80" a="1"/>
  <c r="BC79" i="80" s="1"/>
  <c r="BC28" i="80" a="1"/>
  <c r="BC28" i="80" s="1"/>
  <c r="BF24" i="80"/>
  <c r="BC24" i="80" a="1"/>
  <c r="BC24" i="80" s="1"/>
  <c r="BC98" i="80" a="1"/>
  <c r="BC98" i="80" s="1"/>
  <c r="BC20" i="80" a="1"/>
  <c r="BC20" i="80" s="1"/>
  <c r="BF60" i="80"/>
  <c r="BC60" i="80" a="1"/>
  <c r="BC60" i="80" s="1"/>
  <c r="BF50" i="80"/>
  <c r="BC50" i="80" a="1"/>
  <c r="BC50" i="80" s="1"/>
  <c r="BF39" i="80"/>
  <c r="BF92" i="80"/>
  <c r="BC92" i="80" a="1"/>
  <c r="BC92" i="80" s="1"/>
  <c r="BF66" i="80"/>
  <c r="BC66" i="80" a="1"/>
  <c r="BC66" i="80" s="1"/>
  <c r="BC48" i="80" a="1"/>
  <c r="BC48" i="80" s="1"/>
  <c r="BC71" i="80" a="1"/>
  <c r="BC71" i="80" s="1"/>
  <c r="BC69" i="80" a="1"/>
  <c r="BC69" i="80" s="1"/>
  <c r="BC81" i="80" a="1"/>
  <c r="BC81" i="80" s="1"/>
  <c r="BC109" i="80" a="1"/>
  <c r="BC109" i="80" s="1"/>
  <c r="BC106" i="80" a="1"/>
  <c r="BC106" i="80" s="1"/>
  <c r="BC91" i="80" a="1"/>
  <c r="BC91" i="80" s="1"/>
  <c r="BC74" i="80" a="1"/>
  <c r="BC74" i="80" s="1"/>
  <c r="AH23" i="79"/>
  <c r="AH35" i="79"/>
  <c r="AH97" i="79"/>
  <c r="AH84" i="79"/>
  <c r="AH79" i="79"/>
  <c r="AH16" i="79"/>
  <c r="AH80" i="79"/>
  <c r="AH32" i="79"/>
  <c r="AH61" i="79"/>
  <c r="AH55" i="79"/>
  <c r="AH93" i="79"/>
  <c r="AH63" i="79"/>
  <c r="AH30" i="79"/>
  <c r="AH31" i="79"/>
  <c r="AH88" i="79"/>
  <c r="AH85" i="79"/>
  <c r="AV70" i="80"/>
  <c r="AW76" i="80"/>
  <c r="AV108" i="80"/>
  <c r="AW85" i="80"/>
  <c r="BE69" i="80"/>
  <c r="AV44" i="80"/>
  <c r="BB44" i="80" s="1" a="1"/>
  <c r="BB44" i="80" s="1"/>
  <c r="BF15" i="80"/>
  <c r="AV35" i="80"/>
  <c r="BB35" i="80" s="1" a="1"/>
  <c r="BB35" i="80" s="1"/>
  <c r="BF27" i="80"/>
  <c r="AY12" i="80" a="1"/>
  <c r="AY12" i="80" s="1"/>
  <c r="AW80" i="80"/>
  <c r="BB80" i="80" s="1" a="1"/>
  <c r="BB80" i="80" s="1"/>
  <c r="AW65" i="80"/>
  <c r="AV43" i="80"/>
  <c r="BB43" i="80" s="1" a="1"/>
  <c r="BB43" i="80" s="1"/>
  <c r="AW63" i="80"/>
  <c r="BB63" i="80" s="1" a="1"/>
  <c r="BB63" i="80" s="1"/>
  <c r="AZ12" i="80" a="1"/>
  <c r="AZ12" i="80" s="1"/>
  <c r="J39" i="77" s="1"/>
  <c r="BF21" i="80"/>
  <c r="AV101" i="80"/>
  <c r="AV32" i="80"/>
  <c r="BB32" i="80" s="1" a="1"/>
  <c r="BB32" i="80" s="1"/>
  <c r="AW96" i="80"/>
  <c r="BB96" i="80" s="1" a="1"/>
  <c r="BB96" i="80" s="1"/>
  <c r="AV34" i="80"/>
  <c r="BB34" i="80" s="1" a="1"/>
  <c r="BB34" i="80" s="1"/>
  <c r="AV19" i="80"/>
  <c r="BB19" i="80" s="1" a="1"/>
  <c r="BB19" i="80" s="1"/>
  <c r="AW81" i="80"/>
  <c r="BB81" i="80" s="1" a="1"/>
  <c r="BB81" i="80" s="1"/>
  <c r="AV54" i="80"/>
  <c r="BB54" i="80" s="1" a="1"/>
  <c r="BB54" i="80" s="1"/>
  <c r="AV104" i="80"/>
  <c r="BB104" i="80" s="1" a="1"/>
  <c r="BB104" i="80" s="1"/>
  <c r="AW71" i="80"/>
  <c r="BB71" i="80" s="1" a="1"/>
  <c r="BB71" i="80" s="1"/>
  <c r="AV90" i="80"/>
  <c r="BB90" i="80" s="1" a="1"/>
  <c r="BB90" i="80" s="1"/>
  <c r="AW55" i="80"/>
  <c r="BB55" i="80" s="1" a="1"/>
  <c r="BB55" i="80" s="1"/>
  <c r="AV40" i="80"/>
  <c r="BB40" i="80" s="1" a="1"/>
  <c r="BB40" i="80" s="1"/>
  <c r="AV94" i="80"/>
  <c r="BB94" i="80" s="1" a="1"/>
  <c r="BB94" i="80" s="1"/>
  <c r="AV82" i="80"/>
  <c r="BB82" i="80" s="1" a="1"/>
  <c r="BB82" i="80" s="1"/>
  <c r="AW16" i="80"/>
  <c r="BB16" i="80" s="1" a="1"/>
  <c r="BB16" i="80" s="1"/>
  <c r="AV78" i="80"/>
  <c r="BB78" i="80" s="1" a="1"/>
  <c r="BB78" i="80" s="1"/>
  <c r="AV64" i="80"/>
  <c r="BB64" i="80" s="1" a="1"/>
  <c r="BB64" i="80" s="1"/>
  <c r="BF37" i="80"/>
  <c r="AV58" i="80"/>
  <c r="BB58" i="80" s="1" a="1"/>
  <c r="BB58" i="80" s="1"/>
  <c r="AW47" i="80"/>
  <c r="BB47" i="80" s="1" a="1"/>
  <c r="BB47" i="80" s="1"/>
  <c r="AV46" i="80"/>
  <c r="BB46" i="80" s="1" a="1"/>
  <c r="BB46" i="80" s="1"/>
  <c r="BF56" i="80"/>
  <c r="AW30" i="80"/>
  <c r="BB30" i="80" s="1" a="1"/>
  <c r="BB30" i="80" s="1"/>
  <c r="AV38" i="80"/>
  <c r="BB38" i="80" s="1" a="1"/>
  <c r="BB38" i="80" s="1"/>
  <c r="AY9" i="80" a="1"/>
  <c r="AY9" i="80" s="1"/>
  <c r="BE9" i="80" s="1"/>
  <c r="AW48" i="80"/>
  <c r="BB48" i="80" s="1" a="1"/>
  <c r="BB48" i="80" s="1"/>
  <c r="BF14" i="80"/>
  <c r="AV87" i="80"/>
  <c r="BB87" i="80" s="1" a="1"/>
  <c r="BB87" i="80" s="1"/>
  <c r="AW109" i="80"/>
  <c r="BB109" i="80" s="1" a="1"/>
  <c r="BB109" i="80" s="1"/>
  <c r="BF63" i="80"/>
  <c r="BD11" i="80"/>
  <c r="AW68" i="80"/>
  <c r="BB68" i="80" s="1" a="1"/>
  <c r="BB68" i="80" s="1"/>
  <c r="BF87" i="80"/>
  <c r="AV22" i="80"/>
  <c r="BB22" i="80" s="1" a="1"/>
  <c r="BB22" i="80" s="1"/>
  <c r="AW92" i="80"/>
  <c r="BB92" i="80" s="1" a="1"/>
  <c r="BB92" i="80" s="1"/>
  <c r="AW88" i="80"/>
  <c r="BB88" i="80" s="1" a="1"/>
  <c r="BB88" i="80" s="1"/>
  <c r="AV13" i="80"/>
  <c r="AW13" i="80" s="1"/>
  <c r="BE80" i="80"/>
  <c r="AW74" i="80"/>
  <c r="AV74" i="80"/>
  <c r="BF30" i="80"/>
  <c r="AW97" i="80"/>
  <c r="BB97" i="80" s="1" a="1"/>
  <c r="BB97" i="80" s="1"/>
  <c r="BE17" i="80"/>
  <c r="AW33" i="80"/>
  <c r="BB33" i="80" s="1" a="1"/>
  <c r="BB33" i="80" s="1"/>
  <c r="BF33" i="80"/>
  <c r="AW25" i="80"/>
  <c r="AV25" i="80"/>
  <c r="BE77" i="80"/>
  <c r="BE97" i="80"/>
  <c r="AW79" i="80"/>
  <c r="AV79" i="80"/>
  <c r="AV9" i="80"/>
  <c r="AW9" i="80" s="1"/>
  <c r="AW73" i="80"/>
  <c r="BB73" i="80" s="1" a="1"/>
  <c r="BB73" i="80" s="1"/>
  <c r="AW39" i="80"/>
  <c r="BB39" i="80" s="1" a="1"/>
  <c r="BB39" i="80" s="1"/>
  <c r="AW41" i="80"/>
  <c r="BB41" i="80" s="1" a="1"/>
  <c r="BB41" i="80" s="1"/>
  <c r="AW57" i="80"/>
  <c r="AV57" i="80"/>
  <c r="AO9" i="80"/>
  <c r="AZ9" i="80" s="1" a="1"/>
  <c r="AZ9" i="80" s="1"/>
  <c r="BC9" i="80" s="1" a="1"/>
  <c r="BC9" i="80" s="1"/>
  <c r="AW67" i="80"/>
  <c r="AV67" i="80"/>
  <c r="AW69" i="80"/>
  <c r="AV69" i="80"/>
  <c r="BF78" i="80"/>
  <c r="BE10" i="80"/>
  <c r="AV105" i="80"/>
  <c r="AW105" i="80"/>
  <c r="BF95" i="80"/>
  <c r="AV75" i="80"/>
  <c r="AW75" i="80"/>
  <c r="BF44" i="80"/>
  <c r="AV91" i="80"/>
  <c r="AW91" i="80"/>
  <c r="X80" i="80"/>
  <c r="BF80" i="80" s="1"/>
  <c r="AV102" i="80"/>
  <c r="AW102" i="80"/>
  <c r="BB72" i="80" a="1"/>
  <c r="BB72" i="80" s="1"/>
  <c r="BB108" i="80" a="1"/>
  <c r="BB108" i="80" s="1"/>
  <c r="AW103" i="80"/>
  <c r="AV103" i="80"/>
  <c r="X17" i="80"/>
  <c r="BC17" i="80" s="1" a="1"/>
  <c r="BC17" i="80" s="1"/>
  <c r="AV45" i="80"/>
  <c r="AW45" i="80"/>
  <c r="AV106" i="80"/>
  <c r="AW106" i="80"/>
  <c r="AX110" i="80"/>
  <c r="BE19" i="80"/>
  <c r="AV49" i="80"/>
  <c r="AW49" i="80"/>
  <c r="BF72" i="80"/>
  <c r="AV84" i="80"/>
  <c r="AW84" i="80"/>
  <c r="AW100" i="80"/>
  <c r="AV100" i="80"/>
  <c r="AW15" i="80"/>
  <c r="AV15" i="80"/>
  <c r="BE11" i="80"/>
  <c r="W110" i="80"/>
  <c r="BB101" i="80" a="1"/>
  <c r="BB101" i="80" s="1"/>
  <c r="X13" i="80"/>
  <c r="AV51" i="80"/>
  <c r="AW51" i="80"/>
  <c r="BF46" i="80"/>
  <c r="BF90" i="80"/>
  <c r="BF16" i="80"/>
  <c r="BF91" i="80"/>
  <c r="BF52" i="80"/>
  <c r="AV93" i="80"/>
  <c r="AW93" i="80"/>
  <c r="AW31" i="80"/>
  <c r="AV31" i="80"/>
  <c r="AW28" i="80"/>
  <c r="AV28" i="80"/>
  <c r="AV56" i="80"/>
  <c r="AW56" i="80"/>
  <c r="BF49" i="80"/>
  <c r="BF98" i="80"/>
  <c r="BF35" i="80"/>
  <c r="BF97" i="80"/>
  <c r="BB70" i="80" a="1"/>
  <c r="BB70" i="80" s="1"/>
  <c r="BF73" i="80"/>
  <c r="BF109" i="80"/>
  <c r="BB65" i="80" a="1"/>
  <c r="BB65" i="80" s="1"/>
  <c r="AV20" i="80"/>
  <c r="AW20" i="80"/>
  <c r="AV50" i="80"/>
  <c r="AW50" i="80"/>
  <c r="BF67" i="80"/>
  <c r="AW83" i="80"/>
  <c r="AV83" i="80"/>
  <c r="AW95" i="80"/>
  <c r="AV95" i="80"/>
  <c r="BF106" i="80"/>
  <c r="BF69" i="80"/>
  <c r="AV89" i="80"/>
  <c r="AW89" i="80"/>
  <c r="BF94" i="80"/>
  <c r="BF45" i="80"/>
  <c r="AV12" i="80"/>
  <c r="AW12" i="80" s="1"/>
  <c r="AV14" i="80"/>
  <c r="AW14" i="80"/>
  <c r="AV11" i="80"/>
  <c r="AW11" i="80" s="1"/>
  <c r="AV53" i="80"/>
  <c r="AW53" i="80"/>
  <c r="BF93" i="80"/>
  <c r="BF81" i="80"/>
  <c r="X11" i="80"/>
  <c r="AV37" i="80"/>
  <c r="AW37" i="80"/>
  <c r="AV29" i="80"/>
  <c r="AW29" i="80"/>
  <c r="BF84" i="80"/>
  <c r="AV107" i="80"/>
  <c r="AW107" i="80"/>
  <c r="AV17" i="80"/>
  <c r="AW17" i="80"/>
  <c r="AV86" i="80"/>
  <c r="AW86" i="80"/>
  <c r="AV24" i="80"/>
  <c r="AW24" i="80"/>
  <c r="AV62" i="80"/>
  <c r="AW62" i="80"/>
  <c r="BF62" i="80"/>
  <c r="BF54" i="80"/>
  <c r="AV42" i="80"/>
  <c r="AW42" i="80"/>
  <c r="BF75" i="80"/>
  <c r="BF83" i="80"/>
  <c r="BF100" i="80"/>
  <c r="BF59" i="80"/>
  <c r="AV52" i="80"/>
  <c r="AW52" i="80"/>
  <c r="BE29" i="80"/>
  <c r="AV61" i="80"/>
  <c r="AW61" i="80"/>
  <c r="AV66" i="80"/>
  <c r="AW66" i="80"/>
  <c r="X19" i="80"/>
  <c r="BF19" i="80" s="1"/>
  <c r="AV18" i="80"/>
  <c r="AW18" i="80"/>
  <c r="BB76" i="80" a="1"/>
  <c r="BB76" i="80" s="1"/>
  <c r="BF68" i="80"/>
  <c r="X12" i="80"/>
  <c r="BF31" i="80"/>
  <c r="AV21" i="80"/>
  <c r="AW21" i="80"/>
  <c r="AV99" i="80"/>
  <c r="AW99" i="80"/>
  <c r="BF57" i="80"/>
  <c r="BF10" i="80"/>
  <c r="AV77" i="80"/>
  <c r="AW77" i="80"/>
  <c r="BF96" i="80"/>
  <c r="X29" i="80"/>
  <c r="BF29" i="80" s="1"/>
  <c r="BF43" i="80"/>
  <c r="BF28" i="80"/>
  <c r="AV36" i="80"/>
  <c r="AW36" i="80"/>
  <c r="BB85" i="80" a="1"/>
  <c r="BB85" i="80" s="1"/>
  <c r="BF82" i="80"/>
  <c r="BF36" i="80"/>
  <c r="AW23" i="80"/>
  <c r="AV23" i="80"/>
  <c r="BB27" i="80" a="1"/>
  <c r="BB27" i="80" s="1"/>
  <c r="X77" i="80"/>
  <c r="BF77" i="80" s="1"/>
  <c r="AW60" i="80"/>
  <c r="AV60" i="80"/>
  <c r="AV26" i="80"/>
  <c r="AW26" i="80"/>
  <c r="AV10" i="80"/>
  <c r="AW10" i="80" s="1"/>
  <c r="BB10" i="80" s="1" a="1"/>
  <c r="BB10" i="80" s="1"/>
  <c r="BF99" i="80"/>
  <c r="AV59" i="80"/>
  <c r="AW59" i="80"/>
  <c r="BD10" i="80"/>
  <c r="AV98" i="80"/>
  <c r="AW98" i="80"/>
  <c r="BF34" i="80"/>
  <c r="BF65" i="80"/>
  <c r="BF61" i="80"/>
  <c r="BF88" i="80"/>
  <c r="BF108" i="80"/>
  <c r="AH50" i="79"/>
  <c r="AH90" i="79"/>
  <c r="AH26" i="79"/>
  <c r="AH94" i="79"/>
  <c r="AH43" i="79"/>
  <c r="AH29" i="79"/>
  <c r="AH18" i="79"/>
  <c r="AH11" i="79"/>
  <c r="AH69" i="79" l="1"/>
  <c r="AH68" i="79"/>
  <c r="AH60" i="79"/>
  <c r="AE110" i="79"/>
  <c r="L17" i="85" s="1"/>
  <c r="G24" i="77" s="1"/>
  <c r="AH105" i="79"/>
  <c r="AH40" i="79"/>
  <c r="AH52" i="79"/>
  <c r="AH64" i="79"/>
  <c r="AH101" i="79"/>
  <c r="AH77" i="79"/>
  <c r="AH96" i="79"/>
  <c r="AH110" i="79" s="1"/>
  <c r="C21" i="84"/>
  <c r="R21" i="84" s="1"/>
  <c r="I8" i="84"/>
  <c r="E8" i="84"/>
  <c r="C22" i="84"/>
  <c r="R22" i="84" s="1"/>
  <c r="J8" i="84"/>
  <c r="BC10" i="80" a="1"/>
  <c r="BC10" i="80" s="1"/>
  <c r="AY110" i="80"/>
  <c r="BF13" i="80"/>
  <c r="X110" i="80"/>
  <c r="BB62" i="80" a="1"/>
  <c r="BB62" i="80" s="1"/>
  <c r="D8" i="84"/>
  <c r="BC12" i="80" a="1"/>
  <c r="BC12" i="80" s="1"/>
  <c r="BC19" i="80" a="1"/>
  <c r="BC19" i="80" s="1"/>
  <c r="BC29" i="80" a="1"/>
  <c r="BC29" i="80" s="1"/>
  <c r="BC77" i="80" a="1"/>
  <c r="BC77" i="80" s="1"/>
  <c r="BC80" i="80" a="1"/>
  <c r="BC80" i="80" s="1"/>
  <c r="BB74" i="80" a="1"/>
  <c r="BB74" i="80" s="1"/>
  <c r="BC13" i="80" a="1"/>
  <c r="BC13" i="80" s="1"/>
  <c r="BB106" i="80" a="1"/>
  <c r="BB106" i="80" s="1"/>
  <c r="BC11" i="80" a="1"/>
  <c r="BC11" i="80" s="1"/>
  <c r="BF12" i="80"/>
  <c r="BB79" i="80" a="1"/>
  <c r="BB79" i="80" s="1"/>
  <c r="BB12" i="80" a="1"/>
  <c r="BB12" i="80" s="1"/>
  <c r="AZ110" i="80"/>
  <c r="F21" i="77" s="1"/>
  <c r="BB31" i="80" a="1"/>
  <c r="BB31" i="80" s="1"/>
  <c r="BB42" i="80" a="1"/>
  <c r="BB42" i="80" s="1"/>
  <c r="BB37" i="80" a="1"/>
  <c r="BB37" i="80" s="1"/>
  <c r="BE12" i="80"/>
  <c r="BE110" i="80" s="1"/>
  <c r="BB50" i="80" a="1"/>
  <c r="BB50" i="80" s="1"/>
  <c r="BB100" i="80" a="1"/>
  <c r="BB100" i="80" s="1"/>
  <c r="BB91" i="80" a="1"/>
  <c r="BB91" i="80" s="1"/>
  <c r="BB13" i="80" a="1"/>
  <c r="BB13" i="80" s="1"/>
  <c r="BB107" i="80" a="1"/>
  <c r="BB107" i="80" s="1"/>
  <c r="BB14" i="80" a="1"/>
  <c r="BB14" i="80" s="1"/>
  <c r="BB56" i="80" a="1"/>
  <c r="BB56" i="80" s="1"/>
  <c r="BB28" i="80" a="1"/>
  <c r="BB28" i="80" s="1"/>
  <c r="BB84" i="80" a="1"/>
  <c r="BB84" i="80" s="1"/>
  <c r="BB69" i="80" a="1"/>
  <c r="BB69" i="80" s="1"/>
  <c r="BB67" i="80" a="1"/>
  <c r="BB67" i="80" s="1"/>
  <c r="BB98" i="80" a="1"/>
  <c r="BB98" i="80" s="1"/>
  <c r="BB52" i="80" a="1"/>
  <c r="BB52" i="80" s="1"/>
  <c r="BB20" i="80" a="1"/>
  <c r="BB20" i="80" s="1"/>
  <c r="BB75" i="80" a="1"/>
  <c r="BB75" i="80" s="1"/>
  <c r="BB57" i="80" a="1"/>
  <c r="BB57" i="80" s="1"/>
  <c r="BB77" i="80" a="1"/>
  <c r="BB77" i="80" s="1"/>
  <c r="BB29" i="80" a="1"/>
  <c r="BB29" i="80" s="1"/>
  <c r="BB36" i="80" a="1"/>
  <c r="BB36" i="80" s="1"/>
  <c r="BB89" i="80" a="1"/>
  <c r="BB89" i="80" s="1"/>
  <c r="BB25" i="80" a="1"/>
  <c r="BB25" i="80" s="1"/>
  <c r="BB103" i="80" a="1"/>
  <c r="BB103" i="80" s="1"/>
  <c r="BB18" i="80" a="1"/>
  <c r="BB18" i="80" s="1"/>
  <c r="BB102" i="80" a="1"/>
  <c r="BB102" i="80" s="1"/>
  <c r="BB105" i="80" a="1"/>
  <c r="BB105" i="80" s="1"/>
  <c r="BB15" i="80" a="1"/>
  <c r="BB15" i="80" s="1"/>
  <c r="BB26" i="80" a="1"/>
  <c r="BB26" i="80" s="1"/>
  <c r="BB45" i="80" a="1"/>
  <c r="BB45" i="80" s="1"/>
  <c r="BB24" i="80" a="1"/>
  <c r="BB24" i="80" s="1"/>
  <c r="BB93" i="80" a="1"/>
  <c r="BB93" i="80" s="1"/>
  <c r="BB61" i="80" a="1"/>
  <c r="BB61" i="80" s="1"/>
  <c r="BB49" i="80" a="1"/>
  <c r="BB49" i="80" s="1"/>
  <c r="BD110" i="80"/>
  <c r="BB95" i="80" a="1"/>
  <c r="BB95" i="80" s="1"/>
  <c r="BB66" i="80" a="1"/>
  <c r="BB66" i="80" s="1"/>
  <c r="BB83" i="80" a="1"/>
  <c r="BB83" i="80" s="1"/>
  <c r="BB59" i="80" a="1"/>
  <c r="BB59" i="80" s="1"/>
  <c r="BB21" i="80" a="1"/>
  <c r="BB21" i="80" s="1"/>
  <c r="BB86" i="80" a="1"/>
  <c r="BB86" i="80" s="1"/>
  <c r="BB99" i="80" a="1"/>
  <c r="BB99" i="80" s="1"/>
  <c r="BB11" i="80" a="1"/>
  <c r="BB11" i="80" s="1"/>
  <c r="BB60" i="80" a="1"/>
  <c r="BB60" i="80" s="1"/>
  <c r="BF11" i="80"/>
  <c r="BB51" i="80" a="1"/>
  <c r="BB51" i="80" s="1"/>
  <c r="BF17" i="80"/>
  <c r="BB23" i="80" a="1"/>
  <c r="BB23" i="80" s="1"/>
  <c r="BB17" i="80" a="1"/>
  <c r="BB17" i="80" s="1"/>
  <c r="BB53" i="80" a="1"/>
  <c r="BB53" i="80" s="1"/>
  <c r="F24" i="77" l="1"/>
  <c r="L21" i="84"/>
  <c r="K21" i="84"/>
  <c r="E22" i="84"/>
  <c r="C23" i="84"/>
  <c r="BF110" i="80"/>
  <c r="G22" i="84" l="1"/>
  <c r="T5" i="84"/>
  <c r="D22" i="84"/>
  <c r="E50" i="77"/>
  <c r="E51" i="77"/>
  <c r="E52" i="77"/>
  <c r="E53" i="77"/>
  <c r="AH11" i="67" l="1"/>
  <c r="AI11" i="67"/>
  <c r="AD9" i="67" l="1"/>
  <c r="AD10" i="67"/>
  <c r="AD11" i="67"/>
  <c r="AD12" i="67"/>
  <c r="AD13" i="67"/>
  <c r="AD14" i="67"/>
  <c r="AD15" i="67"/>
  <c r="AD16" i="67"/>
  <c r="AD17" i="67"/>
  <c r="AD18" i="67"/>
  <c r="AD19" i="67"/>
  <c r="AD20" i="67"/>
  <c r="AD21" i="67"/>
  <c r="AD22" i="67"/>
  <c r="AD23" i="67"/>
  <c r="AD24" i="67"/>
  <c r="AD25" i="67"/>
  <c r="AD26" i="67"/>
  <c r="AD27" i="67"/>
  <c r="AD28" i="67"/>
  <c r="AD29" i="67"/>
  <c r="AD30" i="67"/>
  <c r="AD31" i="67"/>
  <c r="AD32" i="67"/>
  <c r="AD33" i="67"/>
  <c r="AD34" i="67"/>
  <c r="AD35" i="67"/>
  <c r="AD36" i="67"/>
  <c r="AD37" i="67"/>
  <c r="AD38" i="67"/>
  <c r="AD39" i="67"/>
  <c r="AD40" i="67"/>
  <c r="AD41" i="67"/>
  <c r="AD42" i="67"/>
  <c r="AD43" i="67"/>
  <c r="AD44" i="67"/>
  <c r="AD45" i="67"/>
  <c r="AD46" i="67"/>
  <c r="AD47" i="67"/>
  <c r="AD48" i="67"/>
  <c r="AD49" i="67"/>
  <c r="AD50" i="67"/>
  <c r="AD51" i="67"/>
  <c r="AD52" i="67"/>
  <c r="AD53" i="67"/>
  <c r="AD54" i="67"/>
  <c r="AD55" i="67"/>
  <c r="AD56" i="67"/>
  <c r="AD57" i="67"/>
  <c r="AD58" i="67"/>
  <c r="AD59" i="67"/>
  <c r="AD60" i="67"/>
  <c r="AD61" i="67"/>
  <c r="AD62" i="67"/>
  <c r="AD63" i="67"/>
  <c r="AD64" i="67"/>
  <c r="AD65" i="67"/>
  <c r="AD66" i="67"/>
  <c r="AD67" i="67"/>
  <c r="AD68" i="67"/>
  <c r="AD69" i="67"/>
  <c r="AD70" i="67"/>
  <c r="AD71" i="67"/>
  <c r="AD72" i="67"/>
  <c r="AD73" i="67"/>
  <c r="AD74" i="67"/>
  <c r="AD75" i="67"/>
  <c r="AD76" i="67"/>
  <c r="AD77" i="67"/>
  <c r="AD78" i="67"/>
  <c r="AD79" i="67"/>
  <c r="AD80" i="67"/>
  <c r="AD81" i="67"/>
  <c r="AD82" i="67"/>
  <c r="AD83" i="67"/>
  <c r="AD84" i="67"/>
  <c r="AD85" i="67"/>
  <c r="AD86" i="67"/>
  <c r="AD87" i="67"/>
  <c r="AD88" i="67"/>
  <c r="AD89" i="67"/>
  <c r="AD90" i="67"/>
  <c r="AD91" i="67"/>
  <c r="AD92" i="67"/>
  <c r="AD93" i="67"/>
  <c r="AD94" i="67"/>
  <c r="AD95" i="67"/>
  <c r="AD96" i="67"/>
  <c r="AD97" i="67"/>
  <c r="AD98" i="67"/>
  <c r="AD99" i="67"/>
  <c r="AD100" i="67"/>
  <c r="AD101" i="67"/>
  <c r="AD102" i="67"/>
  <c r="AD103" i="67"/>
  <c r="AD104" i="67"/>
  <c r="AD105" i="67"/>
  <c r="AD106" i="67"/>
  <c r="AD107" i="67"/>
  <c r="AD108" i="67"/>
  <c r="AD109" i="67"/>
  <c r="M10" i="67" l="1"/>
  <c r="P10" i="67"/>
  <c r="S10" i="67"/>
  <c r="U10" i="67" a="1"/>
  <c r="U10" i="67" s="1"/>
  <c r="V10" i="67" s="1" a="1"/>
  <c r="V10" i="67" s="1"/>
  <c r="Y10" i="67"/>
  <c r="F49" i="77" s="1"/>
  <c r="Z10" i="67"/>
  <c r="AA10" i="67"/>
  <c r="AC10" i="67"/>
  <c r="G49" i="77" s="1"/>
  <c r="AE10" i="67"/>
  <c r="AF10" i="67"/>
  <c r="AG10" i="67"/>
  <c r="AH10" i="67"/>
  <c r="AI10" i="67"/>
  <c r="AK10" i="67"/>
  <c r="AL10" i="67"/>
  <c r="AO10" i="67"/>
  <c r="AV10" i="67" l="1" a="1"/>
  <c r="AV10" i="67" s="1"/>
  <c r="AW10" i="67" s="1" a="1"/>
  <c r="AW10" i="67" s="1"/>
  <c r="AM10" i="67"/>
  <c r="AP10" i="67"/>
  <c r="H49" i="77"/>
  <c r="AS10" i="67"/>
  <c r="AT10" i="67" s="1"/>
  <c r="AJ10" i="67"/>
  <c r="AX10" i="67" l="1" a="1"/>
  <c r="AX10" i="67" s="1"/>
  <c r="J49" i="77" s="1"/>
  <c r="BC10" i="67"/>
  <c r="W10" i="67"/>
  <c r="BB10" i="67"/>
  <c r="BA10" i="67" l="1" a="1"/>
  <c r="BA10" i="67" s="1"/>
  <c r="BD10" i="67"/>
  <c r="AU10" i="67"/>
  <c r="AZ10" i="67" s="1" a="1"/>
  <c r="AZ10" i="67" s="1"/>
  <c r="S9" i="67" l="1"/>
  <c r="Y9" i="67"/>
  <c r="Z9" i="67"/>
  <c r="AA9" i="67"/>
  <c r="AB9" i="67"/>
  <c r="AC9" i="67"/>
  <c r="AE9" i="67"/>
  <c r="AF9" i="67"/>
  <c r="AG9" i="67"/>
  <c r="AH9" i="67"/>
  <c r="AK9" i="67"/>
  <c r="AN9" i="67"/>
  <c r="AQ9" i="67"/>
  <c r="U9" i="67" a="1"/>
  <c r="U9" i="67" s="1"/>
  <c r="AO9" i="67"/>
  <c r="O9" i="67"/>
  <c r="AL9" i="67" s="1"/>
  <c r="L9" i="67"/>
  <c r="V9" i="67" s="1" a="1"/>
  <c r="V9" i="67" s="1"/>
  <c r="AI9" i="67" l="1"/>
  <c r="AW9" i="67" s="1" a="1"/>
  <c r="AW9" i="67" s="1"/>
  <c r="BC9" i="67" s="1"/>
  <c r="W9" i="67"/>
  <c r="AS9" i="67"/>
  <c r="AJ9" i="67"/>
  <c r="AM9" i="67"/>
  <c r="M9" i="67"/>
  <c r="AV9" i="67" a="1"/>
  <c r="AV9" i="67" s="1"/>
  <c r="BB9" i="67" s="1"/>
  <c r="AP9" i="67"/>
  <c r="AT9" i="67" l="1"/>
  <c r="AU9" i="67" s="1"/>
  <c r="AX9" i="67" a="1"/>
  <c r="AX9" i="67" s="1"/>
  <c r="BD9" i="67" s="1"/>
  <c r="AZ9" i="67" l="1" a="1"/>
  <c r="AZ9" i="67" s="1"/>
  <c r="AO11" i="67"/>
  <c r="AO12" i="67"/>
  <c r="AO13" i="67"/>
  <c r="AO14" i="67"/>
  <c r="AO15" i="67"/>
  <c r="AO16" i="67"/>
  <c r="AO17" i="67"/>
  <c r="AO18" i="67"/>
  <c r="AO19" i="67"/>
  <c r="AO20" i="67"/>
  <c r="AO21" i="67"/>
  <c r="AO22" i="67"/>
  <c r="AO23" i="67"/>
  <c r="AO24" i="67"/>
  <c r="AO25" i="67"/>
  <c r="AO26" i="67"/>
  <c r="AO27" i="67"/>
  <c r="AO28" i="67"/>
  <c r="AO29" i="67"/>
  <c r="AO30" i="67"/>
  <c r="AO31" i="67"/>
  <c r="AO32" i="67"/>
  <c r="AO33" i="67"/>
  <c r="AO34" i="67"/>
  <c r="AO35" i="67"/>
  <c r="AO36" i="67"/>
  <c r="AO37" i="67"/>
  <c r="AO38" i="67"/>
  <c r="AO39" i="67"/>
  <c r="AO40" i="67"/>
  <c r="AO41" i="67"/>
  <c r="AO42" i="67"/>
  <c r="AO43" i="67"/>
  <c r="AO44" i="67"/>
  <c r="AO45" i="67"/>
  <c r="AO46" i="67"/>
  <c r="AO47" i="67"/>
  <c r="AO48" i="67"/>
  <c r="AO49" i="67"/>
  <c r="AO50" i="67"/>
  <c r="AO51" i="67"/>
  <c r="AO52" i="67"/>
  <c r="AO53" i="67"/>
  <c r="AO54" i="67"/>
  <c r="AO55" i="67"/>
  <c r="AO56" i="67"/>
  <c r="AO57" i="67"/>
  <c r="AO58" i="67"/>
  <c r="AO59" i="67"/>
  <c r="AO60" i="67"/>
  <c r="AO61" i="67"/>
  <c r="AO62" i="67"/>
  <c r="AO63" i="67"/>
  <c r="AO64" i="67"/>
  <c r="AO65" i="67"/>
  <c r="AO66" i="67"/>
  <c r="AO67" i="67"/>
  <c r="AO68" i="67"/>
  <c r="AO69" i="67"/>
  <c r="AO70" i="67"/>
  <c r="AO71" i="67"/>
  <c r="AO72" i="67"/>
  <c r="AO73" i="67"/>
  <c r="AO74" i="67"/>
  <c r="AO75" i="67"/>
  <c r="AO76" i="67"/>
  <c r="AO77" i="67"/>
  <c r="AO78" i="67"/>
  <c r="AO79" i="67"/>
  <c r="AO80" i="67"/>
  <c r="AO81" i="67"/>
  <c r="AO82" i="67"/>
  <c r="AO83" i="67"/>
  <c r="AO84" i="67"/>
  <c r="AO85" i="67"/>
  <c r="AO86" i="67"/>
  <c r="AO87" i="67"/>
  <c r="AO88" i="67"/>
  <c r="AO89" i="67"/>
  <c r="AO90" i="67"/>
  <c r="AO91" i="67"/>
  <c r="AO92" i="67"/>
  <c r="AO93" i="67"/>
  <c r="AO94" i="67"/>
  <c r="AO95" i="67"/>
  <c r="AO96" i="67"/>
  <c r="AO97" i="67"/>
  <c r="AO98" i="67"/>
  <c r="AO99" i="67"/>
  <c r="AO100" i="67"/>
  <c r="AO101" i="67"/>
  <c r="AO102" i="67"/>
  <c r="AO103" i="67"/>
  <c r="AO104" i="67"/>
  <c r="AO105" i="67"/>
  <c r="AO106" i="67"/>
  <c r="AO107" i="67"/>
  <c r="AO108" i="67"/>
  <c r="AO109" i="67"/>
  <c r="AN11" i="67"/>
  <c r="AN12" i="67"/>
  <c r="AN13" i="67"/>
  <c r="AN14" i="67"/>
  <c r="AN15" i="67"/>
  <c r="AN16" i="67"/>
  <c r="AN17" i="67"/>
  <c r="AN18" i="67"/>
  <c r="AN19" i="67"/>
  <c r="AN20" i="67"/>
  <c r="AN21" i="67"/>
  <c r="AN22" i="67"/>
  <c r="AN23" i="67"/>
  <c r="AN24" i="67"/>
  <c r="AN25" i="67"/>
  <c r="AN26" i="67"/>
  <c r="AN27" i="67"/>
  <c r="AP27" i="67" s="1"/>
  <c r="AN28" i="67"/>
  <c r="AN29" i="67"/>
  <c r="AN30" i="67"/>
  <c r="AN31" i="67"/>
  <c r="AN32" i="67"/>
  <c r="AN33" i="67"/>
  <c r="AN34" i="67"/>
  <c r="AN35" i="67"/>
  <c r="AN36" i="67"/>
  <c r="AN37" i="67"/>
  <c r="AN38" i="67"/>
  <c r="AN39" i="67"/>
  <c r="AN40" i="67"/>
  <c r="AN41" i="67"/>
  <c r="AN42" i="67"/>
  <c r="AN43" i="67"/>
  <c r="AN44" i="67"/>
  <c r="AN45" i="67"/>
  <c r="AN46" i="67"/>
  <c r="AN47" i="67"/>
  <c r="AN48" i="67"/>
  <c r="AN49" i="67"/>
  <c r="AN50" i="67"/>
  <c r="AN51" i="67"/>
  <c r="AN52" i="67"/>
  <c r="AN53" i="67"/>
  <c r="AN54" i="67"/>
  <c r="AN55" i="67"/>
  <c r="AN56" i="67"/>
  <c r="AN57" i="67"/>
  <c r="AN58" i="67"/>
  <c r="AN59" i="67"/>
  <c r="AN60" i="67"/>
  <c r="AN61" i="67"/>
  <c r="AN62" i="67"/>
  <c r="AN63" i="67"/>
  <c r="AN64" i="67"/>
  <c r="AN65" i="67"/>
  <c r="AN66" i="67"/>
  <c r="AN67" i="67"/>
  <c r="AN68" i="67"/>
  <c r="AN69" i="67"/>
  <c r="AN70" i="67"/>
  <c r="AN71" i="67"/>
  <c r="AN72" i="67"/>
  <c r="AN73" i="67"/>
  <c r="AN74" i="67"/>
  <c r="AN75" i="67"/>
  <c r="AN76" i="67"/>
  <c r="AN77" i="67"/>
  <c r="AN78" i="67"/>
  <c r="AN79" i="67"/>
  <c r="AN80" i="67"/>
  <c r="AN81" i="67"/>
  <c r="AN82" i="67"/>
  <c r="AN83" i="67"/>
  <c r="AN84" i="67"/>
  <c r="AN85" i="67"/>
  <c r="AN86" i="67"/>
  <c r="AN87" i="67"/>
  <c r="AN88" i="67"/>
  <c r="AN89" i="67"/>
  <c r="AN90" i="67"/>
  <c r="AN91" i="67"/>
  <c r="AN92" i="67"/>
  <c r="AN93" i="67"/>
  <c r="AN94" i="67"/>
  <c r="AN95" i="67"/>
  <c r="AN96" i="67"/>
  <c r="AN97" i="67"/>
  <c r="AN98" i="67"/>
  <c r="AN99" i="67"/>
  <c r="AN100" i="67"/>
  <c r="AN101" i="67"/>
  <c r="AN102" i="67"/>
  <c r="AN103" i="67"/>
  <c r="AN104" i="67"/>
  <c r="AN105" i="67"/>
  <c r="AN106" i="67"/>
  <c r="AN107" i="67"/>
  <c r="AN108" i="67"/>
  <c r="AN109" i="67"/>
  <c r="AL11" i="67"/>
  <c r="AL12" i="67"/>
  <c r="AL13" i="67"/>
  <c r="AL14" i="67"/>
  <c r="AL15" i="67"/>
  <c r="AL16" i="67"/>
  <c r="AL17" i="67"/>
  <c r="AL18" i="67"/>
  <c r="AL19" i="67"/>
  <c r="AL20" i="67"/>
  <c r="AL21" i="67"/>
  <c r="AL22" i="67"/>
  <c r="AL23" i="67"/>
  <c r="AL24" i="67"/>
  <c r="AL25" i="67"/>
  <c r="AL26" i="67"/>
  <c r="AL27" i="67"/>
  <c r="AL28" i="67"/>
  <c r="AL29" i="67"/>
  <c r="AL30" i="67"/>
  <c r="AL31" i="67"/>
  <c r="AL32" i="67"/>
  <c r="AL33" i="67"/>
  <c r="AL34" i="67"/>
  <c r="AL35" i="67"/>
  <c r="AL36" i="67"/>
  <c r="AL37" i="67"/>
  <c r="AL38" i="67"/>
  <c r="AL39" i="67"/>
  <c r="AL40" i="67"/>
  <c r="AL41" i="67"/>
  <c r="AL42" i="67"/>
  <c r="AL43" i="67"/>
  <c r="AL44" i="67"/>
  <c r="AL45" i="67"/>
  <c r="AL46" i="67"/>
  <c r="AL47" i="67"/>
  <c r="AL48" i="67"/>
  <c r="AL49" i="67"/>
  <c r="AL50" i="67"/>
  <c r="AL51" i="67"/>
  <c r="AL52" i="67"/>
  <c r="AL53" i="67"/>
  <c r="AL54" i="67"/>
  <c r="AL55" i="67"/>
  <c r="AL56" i="67"/>
  <c r="AL57" i="67"/>
  <c r="AL58" i="67"/>
  <c r="AL59" i="67"/>
  <c r="AL60" i="67"/>
  <c r="AL61" i="67"/>
  <c r="AL62" i="67"/>
  <c r="AL63" i="67"/>
  <c r="AL64" i="67"/>
  <c r="AL65" i="67"/>
  <c r="AL66" i="67"/>
  <c r="AL67" i="67"/>
  <c r="AL68" i="67"/>
  <c r="AL69" i="67"/>
  <c r="AL70" i="67"/>
  <c r="AL71" i="67"/>
  <c r="AL72" i="67"/>
  <c r="AL73" i="67"/>
  <c r="AL74" i="67"/>
  <c r="AL75" i="67"/>
  <c r="AL76" i="67"/>
  <c r="AL77" i="67"/>
  <c r="AL78" i="67"/>
  <c r="AL79" i="67"/>
  <c r="AL80" i="67"/>
  <c r="AL81" i="67"/>
  <c r="AL82" i="67"/>
  <c r="AL83" i="67"/>
  <c r="AL84" i="67"/>
  <c r="AL85" i="67"/>
  <c r="AL86" i="67"/>
  <c r="AL87" i="67"/>
  <c r="AL88" i="67"/>
  <c r="AL89" i="67"/>
  <c r="AL90" i="67"/>
  <c r="AL91" i="67"/>
  <c r="AL92" i="67"/>
  <c r="AL93" i="67"/>
  <c r="AL94" i="67"/>
  <c r="AL95" i="67"/>
  <c r="AL96" i="67"/>
  <c r="AL97" i="67"/>
  <c r="AL98" i="67"/>
  <c r="AL99" i="67"/>
  <c r="AL100" i="67"/>
  <c r="AL101" i="67"/>
  <c r="AL102" i="67"/>
  <c r="AL103" i="67"/>
  <c r="AL104" i="67"/>
  <c r="AL105" i="67"/>
  <c r="AL106" i="67"/>
  <c r="AL107" i="67"/>
  <c r="AL108" i="67"/>
  <c r="AL109" i="67"/>
  <c r="AK11" i="67"/>
  <c r="AK12" i="67"/>
  <c r="AK13" i="67"/>
  <c r="AK14" i="67"/>
  <c r="AK15" i="67"/>
  <c r="AK16" i="67"/>
  <c r="AK17" i="67"/>
  <c r="AK18" i="67"/>
  <c r="AK19" i="67"/>
  <c r="AK20" i="67"/>
  <c r="AK21" i="67"/>
  <c r="AK22" i="67"/>
  <c r="AK23" i="67"/>
  <c r="AK24" i="67"/>
  <c r="AK25" i="67"/>
  <c r="AK26" i="67"/>
  <c r="AK27" i="67"/>
  <c r="AK28" i="67"/>
  <c r="AK29" i="67"/>
  <c r="AK30" i="67"/>
  <c r="AK31" i="67"/>
  <c r="AK32" i="67"/>
  <c r="AK33" i="67"/>
  <c r="AK34" i="67"/>
  <c r="AK35" i="67"/>
  <c r="AK36" i="67"/>
  <c r="AK37" i="67"/>
  <c r="AK38" i="67"/>
  <c r="AK39" i="67"/>
  <c r="AK40" i="67"/>
  <c r="AK41" i="67"/>
  <c r="AK42" i="67"/>
  <c r="AK43" i="67"/>
  <c r="AK44" i="67"/>
  <c r="AK45" i="67"/>
  <c r="AK46" i="67"/>
  <c r="AK47" i="67"/>
  <c r="AK48" i="67"/>
  <c r="AK49" i="67"/>
  <c r="AK50" i="67"/>
  <c r="AK51" i="67"/>
  <c r="AK52" i="67"/>
  <c r="AK53" i="67"/>
  <c r="AK54" i="67"/>
  <c r="AK55" i="67"/>
  <c r="AK56" i="67"/>
  <c r="AK57" i="67"/>
  <c r="AK58" i="67"/>
  <c r="AK59" i="67"/>
  <c r="AK60" i="67"/>
  <c r="AK61" i="67"/>
  <c r="AK62" i="67"/>
  <c r="AK63" i="67"/>
  <c r="AK64" i="67"/>
  <c r="AK65" i="67"/>
  <c r="AK66" i="67"/>
  <c r="AK67" i="67"/>
  <c r="AK68" i="67"/>
  <c r="AK69" i="67"/>
  <c r="AK70" i="67"/>
  <c r="AK71" i="67"/>
  <c r="AK72" i="67"/>
  <c r="AK73" i="67"/>
  <c r="AK74" i="67"/>
  <c r="AK75" i="67"/>
  <c r="AK76" i="67"/>
  <c r="AK77" i="67"/>
  <c r="AK78" i="67"/>
  <c r="AK79" i="67"/>
  <c r="AK80" i="67"/>
  <c r="AK81" i="67"/>
  <c r="AK82" i="67"/>
  <c r="AK83" i="67"/>
  <c r="AK84" i="67"/>
  <c r="AK85" i="67"/>
  <c r="AK86" i="67"/>
  <c r="AK87" i="67"/>
  <c r="AK88" i="67"/>
  <c r="AK89" i="67"/>
  <c r="AK90" i="67"/>
  <c r="AK91" i="67"/>
  <c r="AK92" i="67"/>
  <c r="AK93" i="67"/>
  <c r="AK94" i="67"/>
  <c r="AK95" i="67"/>
  <c r="AK96" i="67"/>
  <c r="AK97" i="67"/>
  <c r="AK98" i="67"/>
  <c r="AK99" i="67"/>
  <c r="AK100" i="67"/>
  <c r="AK101" i="67"/>
  <c r="AK102" i="67"/>
  <c r="AK103" i="67"/>
  <c r="AK104" i="67"/>
  <c r="AK105" i="67"/>
  <c r="AK106" i="67"/>
  <c r="AK107" i="67"/>
  <c r="AK108" i="67"/>
  <c r="AK109" i="67"/>
  <c r="AI12" i="67"/>
  <c r="AI13" i="67"/>
  <c r="AI14" i="67"/>
  <c r="AI15" i="67"/>
  <c r="AI16" i="67"/>
  <c r="AI17" i="67"/>
  <c r="AI18" i="67"/>
  <c r="AI19" i="67"/>
  <c r="AI20" i="67"/>
  <c r="AI21" i="67"/>
  <c r="AI22" i="67"/>
  <c r="AI23" i="67"/>
  <c r="AI24" i="67"/>
  <c r="AI25" i="67"/>
  <c r="AI26" i="67"/>
  <c r="AI27" i="67"/>
  <c r="AI28" i="67"/>
  <c r="AI29" i="67"/>
  <c r="AI30" i="67"/>
  <c r="AI31" i="67"/>
  <c r="AI32" i="67"/>
  <c r="AI33" i="67"/>
  <c r="AI34" i="67"/>
  <c r="AI35" i="67"/>
  <c r="AI36" i="67"/>
  <c r="AI37" i="67"/>
  <c r="AI38" i="67"/>
  <c r="AI39" i="67"/>
  <c r="AI40" i="67"/>
  <c r="AI41" i="67"/>
  <c r="AI42" i="67"/>
  <c r="AI43" i="67"/>
  <c r="AI44" i="67"/>
  <c r="AI45" i="67"/>
  <c r="AI46" i="67"/>
  <c r="AI47" i="67"/>
  <c r="AI48" i="67"/>
  <c r="AI49" i="67"/>
  <c r="AI50" i="67"/>
  <c r="AI51" i="67"/>
  <c r="AI52" i="67"/>
  <c r="AI53" i="67"/>
  <c r="AI54" i="67"/>
  <c r="AI55" i="67"/>
  <c r="AI56" i="67"/>
  <c r="AI57" i="67"/>
  <c r="AI58" i="67"/>
  <c r="AI59" i="67"/>
  <c r="AI60" i="67"/>
  <c r="AI61" i="67"/>
  <c r="AI62" i="67"/>
  <c r="AI63" i="67"/>
  <c r="AI64" i="67"/>
  <c r="AI65" i="67"/>
  <c r="AI66" i="67"/>
  <c r="AI67" i="67"/>
  <c r="AI68" i="67"/>
  <c r="AI69" i="67"/>
  <c r="AI70" i="67"/>
  <c r="AI71" i="67"/>
  <c r="AI72" i="67"/>
  <c r="AI73" i="67"/>
  <c r="AI74" i="67"/>
  <c r="AI75" i="67"/>
  <c r="AI76" i="67"/>
  <c r="AI77" i="67"/>
  <c r="AI78" i="67"/>
  <c r="AI79" i="67"/>
  <c r="AI80" i="67"/>
  <c r="AI81" i="67"/>
  <c r="AI82" i="67"/>
  <c r="AI83" i="67"/>
  <c r="AI84" i="67"/>
  <c r="AI85" i="67"/>
  <c r="AI86" i="67"/>
  <c r="AI87" i="67"/>
  <c r="AI88" i="67"/>
  <c r="AI89" i="67"/>
  <c r="AI90" i="67"/>
  <c r="AI91" i="67"/>
  <c r="AI92" i="67"/>
  <c r="AI93" i="67"/>
  <c r="AI94" i="67"/>
  <c r="AI95" i="67"/>
  <c r="AI96" i="67"/>
  <c r="AI97" i="67"/>
  <c r="AI98" i="67"/>
  <c r="AI99" i="67"/>
  <c r="AI100" i="67"/>
  <c r="AI101" i="67"/>
  <c r="AI102" i="67"/>
  <c r="AI103" i="67"/>
  <c r="AI104" i="67"/>
  <c r="AI105" i="67"/>
  <c r="AI106" i="67"/>
  <c r="AI107" i="67"/>
  <c r="AI108" i="67"/>
  <c r="AI109" i="67"/>
  <c r="AH12" i="67"/>
  <c r="AH13" i="67"/>
  <c r="AH14" i="67"/>
  <c r="AH15" i="67"/>
  <c r="AH16" i="67"/>
  <c r="AJ16" i="67" s="1"/>
  <c r="AH17" i="67"/>
  <c r="AH18" i="67"/>
  <c r="AH19" i="67"/>
  <c r="AH20" i="67"/>
  <c r="AH21" i="67"/>
  <c r="AH22" i="67"/>
  <c r="AH23" i="67"/>
  <c r="AH24" i="67"/>
  <c r="AH25" i="67"/>
  <c r="AH26" i="67"/>
  <c r="AH27" i="67"/>
  <c r="AH28" i="67"/>
  <c r="AH29" i="67"/>
  <c r="AH30" i="67"/>
  <c r="AH31" i="67"/>
  <c r="AH32" i="67"/>
  <c r="AH33" i="67"/>
  <c r="AH34" i="67"/>
  <c r="AH35" i="67"/>
  <c r="AH36" i="67"/>
  <c r="AH37" i="67"/>
  <c r="AH38" i="67"/>
  <c r="AH39" i="67"/>
  <c r="AH40" i="67"/>
  <c r="AH41" i="67"/>
  <c r="AH42" i="67"/>
  <c r="AH43" i="67"/>
  <c r="AH44" i="67"/>
  <c r="AH45" i="67"/>
  <c r="AH46" i="67"/>
  <c r="AH47" i="67"/>
  <c r="AH48" i="67"/>
  <c r="AH49" i="67"/>
  <c r="AH50" i="67"/>
  <c r="AH51" i="67"/>
  <c r="AH52" i="67"/>
  <c r="AH53" i="67"/>
  <c r="AH54" i="67"/>
  <c r="AH55" i="67"/>
  <c r="AH56" i="67"/>
  <c r="AH57" i="67"/>
  <c r="AH58" i="67"/>
  <c r="AH59" i="67"/>
  <c r="AH60" i="67"/>
  <c r="AH61" i="67"/>
  <c r="AH62" i="67"/>
  <c r="AH63" i="67"/>
  <c r="AH64" i="67"/>
  <c r="AH65" i="67"/>
  <c r="AH66" i="67"/>
  <c r="AH67" i="67"/>
  <c r="AH68" i="67"/>
  <c r="AH69" i="67"/>
  <c r="AH70" i="67"/>
  <c r="AH71" i="67"/>
  <c r="AH72" i="67"/>
  <c r="AH73" i="67"/>
  <c r="AH74" i="67"/>
  <c r="AH75" i="67"/>
  <c r="AH76" i="67"/>
  <c r="AH77" i="67"/>
  <c r="AH78" i="67"/>
  <c r="AH79" i="67"/>
  <c r="AH80" i="67"/>
  <c r="AH81" i="67"/>
  <c r="AH82" i="67"/>
  <c r="AH83" i="67"/>
  <c r="AH84" i="67"/>
  <c r="AH85" i="67"/>
  <c r="AH86" i="67"/>
  <c r="AH87" i="67"/>
  <c r="AH88" i="67"/>
  <c r="AH89" i="67"/>
  <c r="AH90" i="67"/>
  <c r="AH91" i="67"/>
  <c r="AH92" i="67"/>
  <c r="AH93" i="67"/>
  <c r="AH94" i="67"/>
  <c r="AH95" i="67"/>
  <c r="AH96" i="67"/>
  <c r="AH97" i="67"/>
  <c r="AH98" i="67"/>
  <c r="AH99" i="67"/>
  <c r="AH100" i="67"/>
  <c r="AH101" i="67"/>
  <c r="AH102" i="67"/>
  <c r="AH103" i="67"/>
  <c r="AH104" i="67"/>
  <c r="AH105" i="67"/>
  <c r="AH106" i="67"/>
  <c r="AH107" i="67"/>
  <c r="AH108" i="67"/>
  <c r="AH109" i="67"/>
  <c r="U11" i="67" a="1"/>
  <c r="U11" i="67" s="1"/>
  <c r="V11" i="67" s="1" a="1"/>
  <c r="V11" i="67" s="1"/>
  <c r="U12" i="67" a="1"/>
  <c r="U12" i="67" s="1"/>
  <c r="V12" i="67" s="1" a="1"/>
  <c r="V12" i="67" s="1"/>
  <c r="U13" i="67" a="1"/>
  <c r="U13" i="67" s="1"/>
  <c r="V13" i="67" s="1" a="1"/>
  <c r="V13" i="67" s="1"/>
  <c r="U14" i="67" a="1"/>
  <c r="U14" i="67" s="1"/>
  <c r="V14" i="67" s="1" a="1"/>
  <c r="V14" i="67" s="1"/>
  <c r="U15" i="67" a="1"/>
  <c r="U15" i="67" s="1"/>
  <c r="V15" i="67" s="1" a="1"/>
  <c r="V15" i="67" s="1"/>
  <c r="U16" i="67" a="1"/>
  <c r="U16" i="67" s="1"/>
  <c r="V16" i="67" s="1" a="1"/>
  <c r="V16" i="67" s="1"/>
  <c r="U17" i="67" a="1"/>
  <c r="U17" i="67" s="1"/>
  <c r="V17" i="67" s="1" a="1"/>
  <c r="V17" i="67" s="1"/>
  <c r="U18" i="67" a="1"/>
  <c r="U18" i="67" s="1"/>
  <c r="V18" i="67" s="1" a="1"/>
  <c r="V18" i="67" s="1"/>
  <c r="U19" i="67" a="1"/>
  <c r="U19" i="67" s="1"/>
  <c r="V19" i="67" s="1" a="1"/>
  <c r="V19" i="67" s="1"/>
  <c r="U20" i="67" a="1"/>
  <c r="U20" i="67" s="1"/>
  <c r="V20" i="67" s="1" a="1"/>
  <c r="V20" i="67" s="1"/>
  <c r="U21" i="67" a="1"/>
  <c r="U21" i="67" s="1"/>
  <c r="V21" i="67" s="1" a="1"/>
  <c r="V21" i="67" s="1"/>
  <c r="U22" i="67" a="1"/>
  <c r="U22" i="67" s="1"/>
  <c r="V22" i="67" s="1" a="1"/>
  <c r="V22" i="67" s="1"/>
  <c r="U23" i="67" a="1"/>
  <c r="U23" i="67" s="1"/>
  <c r="V23" i="67" s="1" a="1"/>
  <c r="V23" i="67" s="1"/>
  <c r="U24" i="67" a="1"/>
  <c r="U24" i="67" s="1"/>
  <c r="V24" i="67" s="1" a="1"/>
  <c r="V24" i="67" s="1"/>
  <c r="U25" i="67" a="1"/>
  <c r="U25" i="67" s="1"/>
  <c r="V25" i="67" s="1" a="1"/>
  <c r="V25" i="67" s="1"/>
  <c r="U26" i="67" a="1"/>
  <c r="U26" i="67" s="1"/>
  <c r="V26" i="67" s="1" a="1"/>
  <c r="V26" i="67" s="1"/>
  <c r="U27" i="67" a="1"/>
  <c r="U27" i="67" s="1"/>
  <c r="V27" i="67" s="1" a="1"/>
  <c r="V27" i="67" s="1"/>
  <c r="U28" i="67" a="1"/>
  <c r="U28" i="67" s="1"/>
  <c r="V28" i="67" s="1" a="1"/>
  <c r="V28" i="67" s="1"/>
  <c r="U29" i="67" a="1"/>
  <c r="U29" i="67" s="1"/>
  <c r="V29" i="67" s="1" a="1"/>
  <c r="V29" i="67" s="1"/>
  <c r="U30" i="67" a="1"/>
  <c r="U30" i="67" s="1"/>
  <c r="V30" i="67" s="1" a="1"/>
  <c r="V30" i="67" s="1"/>
  <c r="U31" i="67" a="1"/>
  <c r="U31" i="67" s="1"/>
  <c r="V31" i="67" s="1" a="1"/>
  <c r="V31" i="67" s="1"/>
  <c r="U32" i="67" a="1"/>
  <c r="U32" i="67" s="1"/>
  <c r="V32" i="67" s="1" a="1"/>
  <c r="V32" i="67" s="1"/>
  <c r="U33" i="67" a="1"/>
  <c r="U33" i="67" s="1"/>
  <c r="V33" i="67" s="1" a="1"/>
  <c r="V33" i="67" s="1"/>
  <c r="U34" i="67" a="1"/>
  <c r="U34" i="67" s="1"/>
  <c r="V34" i="67" s="1" a="1"/>
  <c r="V34" i="67" s="1"/>
  <c r="U35" i="67" a="1"/>
  <c r="U35" i="67" s="1"/>
  <c r="V35" i="67" s="1" a="1"/>
  <c r="V35" i="67" s="1"/>
  <c r="U36" i="67" a="1"/>
  <c r="U36" i="67" s="1"/>
  <c r="V36" i="67" s="1" a="1"/>
  <c r="V36" i="67" s="1"/>
  <c r="U37" i="67" a="1"/>
  <c r="U37" i="67" s="1"/>
  <c r="V37" i="67" s="1" a="1"/>
  <c r="V37" i="67" s="1"/>
  <c r="U38" i="67" a="1"/>
  <c r="U38" i="67" s="1"/>
  <c r="V38" i="67" s="1" a="1"/>
  <c r="V38" i="67" s="1"/>
  <c r="U39" i="67" a="1"/>
  <c r="U39" i="67" s="1"/>
  <c r="V39" i="67" s="1" a="1"/>
  <c r="V39" i="67" s="1"/>
  <c r="U40" i="67" a="1"/>
  <c r="U40" i="67" s="1"/>
  <c r="V40" i="67" s="1" a="1"/>
  <c r="V40" i="67" s="1"/>
  <c r="U41" i="67" a="1"/>
  <c r="U41" i="67" s="1"/>
  <c r="V41" i="67" s="1" a="1"/>
  <c r="V41" i="67" s="1"/>
  <c r="U42" i="67" a="1"/>
  <c r="U42" i="67" s="1"/>
  <c r="V42" i="67" s="1" a="1"/>
  <c r="V42" i="67" s="1"/>
  <c r="U43" i="67" a="1"/>
  <c r="U43" i="67" s="1"/>
  <c r="V43" i="67" s="1" a="1"/>
  <c r="V43" i="67" s="1"/>
  <c r="U44" i="67" a="1"/>
  <c r="U44" i="67" s="1"/>
  <c r="V44" i="67" s="1" a="1"/>
  <c r="V44" i="67" s="1"/>
  <c r="U45" i="67" a="1"/>
  <c r="U45" i="67" s="1"/>
  <c r="V45" i="67" s="1" a="1"/>
  <c r="V45" i="67" s="1"/>
  <c r="U46" i="67" a="1"/>
  <c r="U46" i="67" s="1"/>
  <c r="V46" i="67" s="1" a="1"/>
  <c r="V46" i="67" s="1"/>
  <c r="U47" i="67" a="1"/>
  <c r="U47" i="67" s="1"/>
  <c r="V47" i="67" s="1" a="1"/>
  <c r="V47" i="67" s="1"/>
  <c r="U48" i="67" a="1"/>
  <c r="U48" i="67" s="1"/>
  <c r="V48" i="67" s="1" a="1"/>
  <c r="V48" i="67" s="1"/>
  <c r="U49" i="67" a="1"/>
  <c r="U49" i="67" s="1"/>
  <c r="V49" i="67" s="1" a="1"/>
  <c r="V49" i="67" s="1"/>
  <c r="U50" i="67" a="1"/>
  <c r="U50" i="67" s="1"/>
  <c r="V50" i="67" s="1" a="1"/>
  <c r="V50" i="67" s="1"/>
  <c r="U51" i="67" a="1"/>
  <c r="U51" i="67" s="1"/>
  <c r="V51" i="67" s="1" a="1"/>
  <c r="V51" i="67" s="1"/>
  <c r="U52" i="67" a="1"/>
  <c r="U52" i="67" s="1"/>
  <c r="V52" i="67" s="1" a="1"/>
  <c r="V52" i="67" s="1"/>
  <c r="U53" i="67" a="1"/>
  <c r="U53" i="67" s="1"/>
  <c r="V53" i="67" s="1" a="1"/>
  <c r="V53" i="67" s="1"/>
  <c r="U54" i="67" a="1"/>
  <c r="U54" i="67" s="1"/>
  <c r="V54" i="67" s="1" a="1"/>
  <c r="V54" i="67" s="1"/>
  <c r="U55" i="67" a="1"/>
  <c r="U55" i="67" s="1"/>
  <c r="V55" i="67" s="1" a="1"/>
  <c r="V55" i="67" s="1"/>
  <c r="U56" i="67" a="1"/>
  <c r="U56" i="67" s="1"/>
  <c r="V56" i="67" s="1" a="1"/>
  <c r="V56" i="67" s="1"/>
  <c r="U57" i="67" a="1"/>
  <c r="U57" i="67" s="1"/>
  <c r="V57" i="67" s="1" a="1"/>
  <c r="V57" i="67" s="1"/>
  <c r="U58" i="67" a="1"/>
  <c r="U58" i="67" s="1"/>
  <c r="V58" i="67" s="1" a="1"/>
  <c r="V58" i="67" s="1"/>
  <c r="U59" i="67" a="1"/>
  <c r="U59" i="67" s="1"/>
  <c r="V59" i="67" s="1" a="1"/>
  <c r="V59" i="67" s="1"/>
  <c r="U60" i="67" a="1"/>
  <c r="U60" i="67" s="1"/>
  <c r="V60" i="67" s="1" a="1"/>
  <c r="V60" i="67" s="1"/>
  <c r="U61" i="67" a="1"/>
  <c r="U61" i="67" s="1"/>
  <c r="V61" i="67" s="1" a="1"/>
  <c r="V61" i="67" s="1"/>
  <c r="U62" i="67" a="1"/>
  <c r="U62" i="67" s="1"/>
  <c r="V62" i="67" s="1" a="1"/>
  <c r="V62" i="67" s="1"/>
  <c r="U63" i="67" a="1"/>
  <c r="U63" i="67" s="1"/>
  <c r="V63" i="67" s="1" a="1"/>
  <c r="V63" i="67" s="1"/>
  <c r="U64" i="67" a="1"/>
  <c r="U64" i="67" s="1"/>
  <c r="V64" i="67" s="1" a="1"/>
  <c r="V64" i="67" s="1"/>
  <c r="U65" i="67" a="1"/>
  <c r="U65" i="67" s="1"/>
  <c r="V65" i="67" s="1" a="1"/>
  <c r="V65" i="67" s="1"/>
  <c r="U66" i="67" a="1"/>
  <c r="U66" i="67" s="1"/>
  <c r="V66" i="67" s="1" a="1"/>
  <c r="V66" i="67" s="1"/>
  <c r="U67" i="67" a="1"/>
  <c r="U67" i="67" s="1"/>
  <c r="V67" i="67" s="1" a="1"/>
  <c r="V67" i="67" s="1"/>
  <c r="U68" i="67" a="1"/>
  <c r="U68" i="67" s="1"/>
  <c r="V68" i="67" s="1" a="1"/>
  <c r="V68" i="67" s="1"/>
  <c r="U69" i="67" a="1"/>
  <c r="U69" i="67" s="1"/>
  <c r="V69" i="67" s="1" a="1"/>
  <c r="V69" i="67" s="1"/>
  <c r="U70" i="67" a="1"/>
  <c r="U70" i="67" s="1"/>
  <c r="V70" i="67" s="1" a="1"/>
  <c r="V70" i="67" s="1"/>
  <c r="U71" i="67" a="1"/>
  <c r="U71" i="67" s="1"/>
  <c r="V71" i="67" s="1" a="1"/>
  <c r="V71" i="67" s="1"/>
  <c r="U72" i="67" a="1"/>
  <c r="U72" i="67" s="1"/>
  <c r="V72" i="67" s="1" a="1"/>
  <c r="V72" i="67" s="1"/>
  <c r="U73" i="67" a="1"/>
  <c r="U73" i="67" s="1"/>
  <c r="V73" i="67" s="1" a="1"/>
  <c r="V73" i="67" s="1"/>
  <c r="U74" i="67" a="1"/>
  <c r="U74" i="67" s="1"/>
  <c r="V74" i="67" s="1" a="1"/>
  <c r="V74" i="67" s="1"/>
  <c r="U75" i="67" a="1"/>
  <c r="U75" i="67" s="1"/>
  <c r="V75" i="67" s="1" a="1"/>
  <c r="V75" i="67" s="1"/>
  <c r="U76" i="67" a="1"/>
  <c r="U76" i="67" s="1"/>
  <c r="V76" i="67" s="1" a="1"/>
  <c r="V76" i="67" s="1"/>
  <c r="U77" i="67" a="1"/>
  <c r="U77" i="67" s="1"/>
  <c r="V77" i="67" s="1" a="1"/>
  <c r="V77" i="67" s="1"/>
  <c r="U78" i="67" a="1"/>
  <c r="U78" i="67" s="1"/>
  <c r="V78" i="67" s="1" a="1"/>
  <c r="V78" i="67" s="1"/>
  <c r="U79" i="67" a="1"/>
  <c r="U79" i="67" s="1"/>
  <c r="V79" i="67" s="1" a="1"/>
  <c r="V79" i="67" s="1"/>
  <c r="U80" i="67" a="1"/>
  <c r="U80" i="67" s="1"/>
  <c r="V80" i="67" s="1" a="1"/>
  <c r="V80" i="67" s="1"/>
  <c r="U81" i="67" a="1"/>
  <c r="U81" i="67" s="1"/>
  <c r="V81" i="67" s="1" a="1"/>
  <c r="V81" i="67" s="1"/>
  <c r="U82" i="67" a="1"/>
  <c r="U82" i="67" s="1"/>
  <c r="V82" i="67" s="1" a="1"/>
  <c r="V82" i="67" s="1"/>
  <c r="U83" i="67" a="1"/>
  <c r="U83" i="67" s="1"/>
  <c r="V83" i="67" s="1" a="1"/>
  <c r="V83" i="67" s="1"/>
  <c r="U84" i="67" a="1"/>
  <c r="U84" i="67" s="1"/>
  <c r="V84" i="67" s="1" a="1"/>
  <c r="V84" i="67" s="1"/>
  <c r="U85" i="67" a="1"/>
  <c r="U85" i="67" s="1"/>
  <c r="V85" i="67" s="1" a="1"/>
  <c r="V85" i="67" s="1"/>
  <c r="U86" i="67" a="1"/>
  <c r="U86" i="67" s="1"/>
  <c r="V86" i="67" s="1" a="1"/>
  <c r="V86" i="67" s="1"/>
  <c r="U87" i="67" a="1"/>
  <c r="U87" i="67" s="1"/>
  <c r="V87" i="67" s="1" a="1"/>
  <c r="V87" i="67" s="1"/>
  <c r="U88" i="67" a="1"/>
  <c r="U88" i="67" s="1"/>
  <c r="V88" i="67" s="1" a="1"/>
  <c r="V88" i="67" s="1"/>
  <c r="U89" i="67" a="1"/>
  <c r="U89" i="67" s="1"/>
  <c r="V89" i="67" s="1" a="1"/>
  <c r="V89" i="67" s="1"/>
  <c r="U90" i="67" a="1"/>
  <c r="U90" i="67" s="1"/>
  <c r="V90" i="67" s="1" a="1"/>
  <c r="V90" i="67" s="1"/>
  <c r="U91" i="67" a="1"/>
  <c r="U91" i="67" s="1"/>
  <c r="V91" i="67" s="1" a="1"/>
  <c r="V91" i="67" s="1"/>
  <c r="U92" i="67" a="1"/>
  <c r="U92" i="67" s="1"/>
  <c r="V92" i="67" s="1" a="1"/>
  <c r="V92" i="67" s="1"/>
  <c r="U93" i="67" a="1"/>
  <c r="U93" i="67" s="1"/>
  <c r="V93" i="67" s="1" a="1"/>
  <c r="V93" i="67" s="1"/>
  <c r="U94" i="67" a="1"/>
  <c r="U94" i="67" s="1"/>
  <c r="V94" i="67" s="1" a="1"/>
  <c r="V94" i="67" s="1"/>
  <c r="U95" i="67" a="1"/>
  <c r="U95" i="67" s="1"/>
  <c r="V95" i="67" s="1" a="1"/>
  <c r="V95" i="67" s="1"/>
  <c r="U96" i="67" a="1"/>
  <c r="U96" i="67" s="1"/>
  <c r="V96" i="67" s="1" a="1"/>
  <c r="V96" i="67" s="1"/>
  <c r="U97" i="67" a="1"/>
  <c r="U97" i="67" s="1"/>
  <c r="V97" i="67" s="1" a="1"/>
  <c r="V97" i="67" s="1"/>
  <c r="U98" i="67" a="1"/>
  <c r="U98" i="67" s="1"/>
  <c r="V98" i="67" s="1" a="1"/>
  <c r="V98" i="67" s="1"/>
  <c r="U99" i="67" a="1"/>
  <c r="U99" i="67" s="1"/>
  <c r="V99" i="67" s="1" a="1"/>
  <c r="V99" i="67" s="1"/>
  <c r="U100" i="67" a="1"/>
  <c r="U100" i="67" s="1"/>
  <c r="V100" i="67" s="1" a="1"/>
  <c r="V100" i="67" s="1"/>
  <c r="U101" i="67" a="1"/>
  <c r="U101" i="67" s="1"/>
  <c r="V101" i="67" s="1" a="1"/>
  <c r="V101" i="67" s="1"/>
  <c r="U102" i="67" a="1"/>
  <c r="U102" i="67" s="1"/>
  <c r="V102" i="67" s="1" a="1"/>
  <c r="V102" i="67" s="1"/>
  <c r="U103" i="67" a="1"/>
  <c r="U103" i="67" s="1"/>
  <c r="V103" i="67" s="1" a="1"/>
  <c r="V103" i="67" s="1"/>
  <c r="U104" i="67" a="1"/>
  <c r="U104" i="67" s="1"/>
  <c r="V104" i="67" s="1" a="1"/>
  <c r="V104" i="67" s="1"/>
  <c r="U105" i="67" a="1"/>
  <c r="U105" i="67" s="1"/>
  <c r="V105" i="67" s="1" a="1"/>
  <c r="V105" i="67" s="1"/>
  <c r="U106" i="67" a="1"/>
  <c r="U106" i="67" s="1"/>
  <c r="V106" i="67" s="1" a="1"/>
  <c r="V106" i="67" s="1"/>
  <c r="U107" i="67" a="1"/>
  <c r="U107" i="67" s="1"/>
  <c r="V107" i="67" s="1" a="1"/>
  <c r="V107" i="67" s="1"/>
  <c r="U108" i="67" a="1"/>
  <c r="U108" i="67" s="1"/>
  <c r="V108" i="67" s="1" a="1"/>
  <c r="V108" i="67" s="1"/>
  <c r="U109" i="67" a="1"/>
  <c r="U109" i="67" s="1"/>
  <c r="V109" i="67" s="1" a="1"/>
  <c r="V109" i="67" s="1"/>
  <c r="M19" i="67"/>
  <c r="S37" i="67"/>
  <c r="S14" i="67"/>
  <c r="S109" i="67"/>
  <c r="P109" i="67"/>
  <c r="M109" i="67"/>
  <c r="S108" i="67"/>
  <c r="P108" i="67"/>
  <c r="M108" i="67"/>
  <c r="S107" i="67"/>
  <c r="P107" i="67"/>
  <c r="M107" i="67"/>
  <c r="S106" i="67"/>
  <c r="P106" i="67"/>
  <c r="M106" i="67"/>
  <c r="S105" i="67"/>
  <c r="P105" i="67"/>
  <c r="M105" i="67"/>
  <c r="S104" i="67"/>
  <c r="P104" i="67"/>
  <c r="M104" i="67"/>
  <c r="S103" i="67"/>
  <c r="P103" i="67"/>
  <c r="M103" i="67"/>
  <c r="S102" i="67"/>
  <c r="P102" i="67"/>
  <c r="M102" i="67"/>
  <c r="S101" i="67"/>
  <c r="P101" i="67"/>
  <c r="M101" i="67"/>
  <c r="S100" i="67"/>
  <c r="P100" i="67"/>
  <c r="M100" i="67"/>
  <c r="S99" i="67"/>
  <c r="P99" i="67"/>
  <c r="M99" i="67"/>
  <c r="S98" i="67"/>
  <c r="P98" i="67"/>
  <c r="M98" i="67"/>
  <c r="S97" i="67"/>
  <c r="P97" i="67"/>
  <c r="M97" i="67"/>
  <c r="S96" i="67"/>
  <c r="P96" i="67"/>
  <c r="M96" i="67"/>
  <c r="S95" i="67"/>
  <c r="P95" i="67"/>
  <c r="M95" i="67"/>
  <c r="S94" i="67"/>
  <c r="P94" i="67"/>
  <c r="M94" i="67"/>
  <c r="S93" i="67"/>
  <c r="P93" i="67"/>
  <c r="M93" i="67"/>
  <c r="S92" i="67"/>
  <c r="P92" i="67"/>
  <c r="M92" i="67"/>
  <c r="S91" i="67"/>
  <c r="P91" i="67"/>
  <c r="M91" i="67"/>
  <c r="S90" i="67"/>
  <c r="P90" i="67"/>
  <c r="M90" i="67"/>
  <c r="S89" i="67"/>
  <c r="P89" i="67"/>
  <c r="M89" i="67"/>
  <c r="S88" i="67"/>
  <c r="P88" i="67"/>
  <c r="M88" i="67"/>
  <c r="S87" i="67"/>
  <c r="P87" i="67"/>
  <c r="M87" i="67"/>
  <c r="S86" i="67"/>
  <c r="P86" i="67"/>
  <c r="M86" i="67"/>
  <c r="S85" i="67"/>
  <c r="P85" i="67"/>
  <c r="M85" i="67"/>
  <c r="S84" i="67"/>
  <c r="P84" i="67"/>
  <c r="M84" i="67"/>
  <c r="S83" i="67"/>
  <c r="P83" i="67"/>
  <c r="M83" i="67"/>
  <c r="S82" i="67"/>
  <c r="P82" i="67"/>
  <c r="M82" i="67"/>
  <c r="S81" i="67"/>
  <c r="P81" i="67"/>
  <c r="M81" i="67"/>
  <c r="S80" i="67"/>
  <c r="P80" i="67"/>
  <c r="M80" i="67"/>
  <c r="S79" i="67"/>
  <c r="P79" i="67"/>
  <c r="M79" i="67"/>
  <c r="S78" i="67"/>
  <c r="P78" i="67"/>
  <c r="M78" i="67"/>
  <c r="S77" i="67"/>
  <c r="P77" i="67"/>
  <c r="M77" i="67"/>
  <c r="S76" i="67"/>
  <c r="P76" i="67"/>
  <c r="M76" i="67"/>
  <c r="S75" i="67"/>
  <c r="P75" i="67"/>
  <c r="M75" i="67"/>
  <c r="S74" i="67"/>
  <c r="P74" i="67"/>
  <c r="M74" i="67"/>
  <c r="S73" i="67"/>
  <c r="P73" i="67"/>
  <c r="M73" i="67"/>
  <c r="S72" i="67"/>
  <c r="P72" i="67"/>
  <c r="M72" i="67"/>
  <c r="S71" i="67"/>
  <c r="P71" i="67"/>
  <c r="M71" i="67"/>
  <c r="S70" i="67"/>
  <c r="P70" i="67"/>
  <c r="M70" i="67"/>
  <c r="S69" i="67"/>
  <c r="P69" i="67"/>
  <c r="M69" i="67"/>
  <c r="S68" i="67"/>
  <c r="P68" i="67"/>
  <c r="M68" i="67"/>
  <c r="S67" i="67"/>
  <c r="P67" i="67"/>
  <c r="M67" i="67"/>
  <c r="S66" i="67"/>
  <c r="P66" i="67"/>
  <c r="M66" i="67"/>
  <c r="S65" i="67"/>
  <c r="P65" i="67"/>
  <c r="M65" i="67"/>
  <c r="S64" i="67"/>
  <c r="P64" i="67"/>
  <c r="M64" i="67"/>
  <c r="S63" i="67"/>
  <c r="P63" i="67"/>
  <c r="M63" i="67"/>
  <c r="S62" i="67"/>
  <c r="P62" i="67"/>
  <c r="M62" i="67"/>
  <c r="S61" i="67"/>
  <c r="P61" i="67"/>
  <c r="M61" i="67"/>
  <c r="S60" i="67"/>
  <c r="P60" i="67"/>
  <c r="M60" i="67"/>
  <c r="S59" i="67"/>
  <c r="P59" i="67"/>
  <c r="M59" i="67"/>
  <c r="S58" i="67"/>
  <c r="P58" i="67"/>
  <c r="M58" i="67"/>
  <c r="S57" i="67"/>
  <c r="P57" i="67"/>
  <c r="M57" i="67"/>
  <c r="S56" i="67"/>
  <c r="P56" i="67"/>
  <c r="M56" i="67"/>
  <c r="S55" i="67"/>
  <c r="P55" i="67"/>
  <c r="M55" i="67"/>
  <c r="S54" i="67"/>
  <c r="P54" i="67"/>
  <c r="M54" i="67"/>
  <c r="S53" i="67"/>
  <c r="P53" i="67"/>
  <c r="M53" i="67"/>
  <c r="S52" i="67"/>
  <c r="P52" i="67"/>
  <c r="M52" i="67"/>
  <c r="S51" i="67"/>
  <c r="P51" i="67"/>
  <c r="M51" i="67"/>
  <c r="S50" i="67"/>
  <c r="P50" i="67"/>
  <c r="M50" i="67"/>
  <c r="S49" i="67"/>
  <c r="P49" i="67"/>
  <c r="M49" i="67"/>
  <c r="S48" i="67"/>
  <c r="P48" i="67"/>
  <c r="M48" i="67"/>
  <c r="S47" i="67"/>
  <c r="P47" i="67"/>
  <c r="M47" i="67"/>
  <c r="S46" i="67"/>
  <c r="P46" i="67"/>
  <c r="M46" i="67"/>
  <c r="S45" i="67"/>
  <c r="P45" i="67"/>
  <c r="M45" i="67"/>
  <c r="S44" i="67"/>
  <c r="P44" i="67"/>
  <c r="M44" i="67"/>
  <c r="S43" i="67"/>
  <c r="P43" i="67"/>
  <c r="M43" i="67"/>
  <c r="S42" i="67"/>
  <c r="P42" i="67"/>
  <c r="M42" i="67"/>
  <c r="S41" i="67"/>
  <c r="P41" i="67"/>
  <c r="M41" i="67"/>
  <c r="S40" i="67"/>
  <c r="P40" i="67"/>
  <c r="M40" i="67"/>
  <c r="S39" i="67"/>
  <c r="P39" i="67"/>
  <c r="M39" i="67"/>
  <c r="S38" i="67"/>
  <c r="P38" i="67"/>
  <c r="M38" i="67"/>
  <c r="P37" i="67"/>
  <c r="M37" i="67"/>
  <c r="S36" i="67"/>
  <c r="P36" i="67"/>
  <c r="M36" i="67"/>
  <c r="S35" i="67"/>
  <c r="P35" i="67"/>
  <c r="M35" i="67"/>
  <c r="S34" i="67"/>
  <c r="P34" i="67"/>
  <c r="M34" i="67"/>
  <c r="S33" i="67"/>
  <c r="P33" i="67"/>
  <c r="M33" i="67"/>
  <c r="S32" i="67"/>
  <c r="P32" i="67"/>
  <c r="M32" i="67"/>
  <c r="S31" i="67"/>
  <c r="P31" i="67"/>
  <c r="M31" i="67"/>
  <c r="S30" i="67"/>
  <c r="P30" i="67"/>
  <c r="M30" i="67"/>
  <c r="S29" i="67"/>
  <c r="P29" i="67"/>
  <c r="M29" i="67"/>
  <c r="S28" i="67"/>
  <c r="P28" i="67"/>
  <c r="M28" i="67"/>
  <c r="S27" i="67"/>
  <c r="P27" i="67"/>
  <c r="M27" i="67"/>
  <c r="S26" i="67"/>
  <c r="P26" i="67"/>
  <c r="M26" i="67"/>
  <c r="S25" i="67"/>
  <c r="P25" i="67"/>
  <c r="M25" i="67"/>
  <c r="S24" i="67"/>
  <c r="P24" i="67"/>
  <c r="M24" i="67"/>
  <c r="S23" i="67"/>
  <c r="P23" i="67"/>
  <c r="M23" i="67"/>
  <c r="S22" i="67"/>
  <c r="P22" i="67"/>
  <c r="M22" i="67"/>
  <c r="S21" i="67"/>
  <c r="P21" i="67"/>
  <c r="M21" i="67"/>
  <c r="S20" i="67"/>
  <c r="P20" i="67"/>
  <c r="M20" i="67"/>
  <c r="S19" i="67"/>
  <c r="P19" i="67"/>
  <c r="S18" i="67"/>
  <c r="P18" i="67"/>
  <c r="M18" i="67"/>
  <c r="S17" i="67"/>
  <c r="P17" i="67"/>
  <c r="M17" i="67"/>
  <c r="S16" i="67"/>
  <c r="P16" i="67"/>
  <c r="M16" i="67"/>
  <c r="S15" i="67"/>
  <c r="P15" i="67"/>
  <c r="M15" i="67"/>
  <c r="P14" i="67"/>
  <c r="M14" i="67"/>
  <c r="S13" i="67"/>
  <c r="P13" i="67"/>
  <c r="M13" i="67"/>
  <c r="S12" i="67"/>
  <c r="P12" i="67"/>
  <c r="M12" i="67"/>
  <c r="S11" i="67"/>
  <c r="P11" i="67"/>
  <c r="M11" i="67"/>
  <c r="AM68" i="67" l="1"/>
  <c r="AM29" i="67"/>
  <c r="AM100" i="67"/>
  <c r="AM20" i="67"/>
  <c r="AP14" i="67"/>
  <c r="AP98" i="67"/>
  <c r="AP82" i="67"/>
  <c r="AP34" i="67"/>
  <c r="AP96" i="67"/>
  <c r="AP80" i="67"/>
  <c r="AP64" i="67"/>
  <c r="AP48" i="67"/>
  <c r="AP32" i="67"/>
  <c r="AP16" i="67"/>
  <c r="AP83" i="67"/>
  <c r="AM84" i="67"/>
  <c r="AM52" i="67"/>
  <c r="AM36" i="67"/>
  <c r="AM98" i="67"/>
  <c r="AM82" i="67"/>
  <c r="AM50" i="67"/>
  <c r="AM18" i="67"/>
  <c r="AP107" i="67"/>
  <c r="AP59" i="67"/>
  <c r="AP11" i="67"/>
  <c r="AP41" i="67"/>
  <c r="AM95" i="67"/>
  <c r="AM79" i="67"/>
  <c r="AM63" i="67"/>
  <c r="AM47" i="67"/>
  <c r="AM31" i="67"/>
  <c r="AM15" i="67"/>
  <c r="AM94" i="67"/>
  <c r="AM78" i="67"/>
  <c r="AM62" i="67"/>
  <c r="AM46" i="67"/>
  <c r="AM30" i="67"/>
  <c r="AM14" i="67"/>
  <c r="AP53" i="67"/>
  <c r="AP21" i="67"/>
  <c r="W26" i="67"/>
  <c r="W88" i="67"/>
  <c r="W72" i="67"/>
  <c r="W56" i="67"/>
  <c r="W40" i="67"/>
  <c r="W25" i="67"/>
  <c r="W89" i="67"/>
  <c r="AJ91" i="67"/>
  <c r="W104" i="67"/>
  <c r="W103" i="67"/>
  <c r="W87" i="67"/>
  <c r="W71" i="67"/>
  <c r="W55" i="67"/>
  <c r="W39" i="67"/>
  <c r="W24" i="67"/>
  <c r="W70" i="67"/>
  <c r="W54" i="67"/>
  <c r="W38" i="67"/>
  <c r="W23" i="67"/>
  <c r="W105" i="67"/>
  <c r="W86" i="67"/>
  <c r="W101" i="67"/>
  <c r="W85" i="67"/>
  <c r="W69" i="67"/>
  <c r="W53" i="67"/>
  <c r="W37" i="67"/>
  <c r="W22" i="67"/>
  <c r="W57" i="67"/>
  <c r="W100" i="67"/>
  <c r="W84" i="67"/>
  <c r="W68" i="67"/>
  <c r="W52" i="67"/>
  <c r="W36" i="67"/>
  <c r="W21" i="67"/>
  <c r="AM65" i="67"/>
  <c r="AM49" i="67"/>
  <c r="AM33" i="67"/>
  <c r="W99" i="67"/>
  <c r="W83" i="67"/>
  <c r="W67" i="67"/>
  <c r="W51" i="67"/>
  <c r="W35" i="67"/>
  <c r="AJ69" i="67"/>
  <c r="AJ37" i="67"/>
  <c r="AJ21" i="67"/>
  <c r="W98" i="67"/>
  <c r="W82" i="67"/>
  <c r="W66" i="67"/>
  <c r="W50" i="67"/>
  <c r="W34" i="67"/>
  <c r="W102" i="67"/>
  <c r="W97" i="67"/>
  <c r="W81" i="67"/>
  <c r="W65" i="67"/>
  <c r="W49" i="67"/>
  <c r="W33" i="67"/>
  <c r="AJ83" i="67"/>
  <c r="AJ67" i="67"/>
  <c r="AJ35" i="67"/>
  <c r="W96" i="67"/>
  <c r="W80" i="67"/>
  <c r="W64" i="67"/>
  <c r="W48" i="67"/>
  <c r="W32" i="67"/>
  <c r="W95" i="67"/>
  <c r="W79" i="67"/>
  <c r="W63" i="67"/>
  <c r="W47" i="67"/>
  <c r="W31" i="67"/>
  <c r="AP51" i="67"/>
  <c r="AP35" i="67"/>
  <c r="AP19" i="67"/>
  <c r="W94" i="67"/>
  <c r="W78" i="67"/>
  <c r="W62" i="67"/>
  <c r="W46" i="67"/>
  <c r="W30" i="67"/>
  <c r="AM38" i="67"/>
  <c r="W109" i="67"/>
  <c r="W93" i="67"/>
  <c r="W77" i="67"/>
  <c r="W61" i="67"/>
  <c r="W45" i="67"/>
  <c r="W29" i="67"/>
  <c r="AP65" i="67"/>
  <c r="AP17" i="67"/>
  <c r="W41" i="67"/>
  <c r="W108" i="67"/>
  <c r="W92" i="67"/>
  <c r="W76" i="67"/>
  <c r="W60" i="67"/>
  <c r="W44" i="67"/>
  <c r="W28" i="67"/>
  <c r="AJ46" i="67"/>
  <c r="AJ30" i="67"/>
  <c r="W73" i="67"/>
  <c r="W107" i="67"/>
  <c r="W91" i="67"/>
  <c r="W75" i="67"/>
  <c r="W59" i="67"/>
  <c r="W43" i="67"/>
  <c r="W27" i="67"/>
  <c r="W106" i="67"/>
  <c r="W90" i="67"/>
  <c r="W74" i="67"/>
  <c r="W58" i="67"/>
  <c r="W42" i="67"/>
  <c r="AJ63" i="67"/>
  <c r="AM103" i="67"/>
  <c r="AM87" i="67"/>
  <c r="AM71" i="67"/>
  <c r="AM55" i="67"/>
  <c r="AM39" i="67"/>
  <c r="AM23" i="67"/>
  <c r="AP30" i="67"/>
  <c r="W20" i="67"/>
  <c r="W19" i="67"/>
  <c r="W18" i="67"/>
  <c r="W17" i="67"/>
  <c r="W16" i="67"/>
  <c r="W15" i="67"/>
  <c r="W14" i="67"/>
  <c r="W12" i="67"/>
  <c r="W13" i="67"/>
  <c r="W11" i="67"/>
  <c r="AM34" i="67"/>
  <c r="AP57" i="67"/>
  <c r="AJ52" i="67"/>
  <c r="AJ36" i="67"/>
  <c r="AJ20" i="67"/>
  <c r="AM75" i="67"/>
  <c r="AM43" i="67"/>
  <c r="AP49" i="67"/>
  <c r="AJ95" i="67"/>
  <c r="AJ79" i="67"/>
  <c r="AJ47" i="67"/>
  <c r="AJ31" i="67"/>
  <c r="AJ15" i="67"/>
  <c r="AM85" i="67"/>
  <c r="AM53" i="67"/>
  <c r="AM37" i="67"/>
  <c r="AM21" i="67"/>
  <c r="AP46" i="67"/>
  <c r="AJ109" i="67"/>
  <c r="AJ93" i="67"/>
  <c r="AJ77" i="67"/>
  <c r="AJ61" i="67"/>
  <c r="AJ45" i="67"/>
  <c r="AJ13" i="67"/>
  <c r="AJ81" i="67"/>
  <c r="AJ65" i="67"/>
  <c r="AJ49" i="67"/>
  <c r="AJ33" i="67"/>
  <c r="AJ17" i="67"/>
  <c r="AJ96" i="67"/>
  <c r="AJ80" i="67"/>
  <c r="AJ48" i="67"/>
  <c r="AM88" i="67"/>
  <c r="AM40" i="67"/>
  <c r="AP108" i="67"/>
  <c r="AP92" i="67"/>
  <c r="AP76" i="67"/>
  <c r="AP60" i="67"/>
  <c r="AP44" i="67"/>
  <c r="AP28" i="67"/>
  <c r="AP12" i="67"/>
  <c r="AM73" i="67"/>
  <c r="AM41" i="67"/>
  <c r="AM107" i="67"/>
  <c r="AM91" i="67"/>
  <c r="AM59" i="67"/>
  <c r="AM27" i="67"/>
  <c r="AM11" i="67"/>
  <c r="AM66" i="67"/>
  <c r="AM86" i="67"/>
  <c r="AP109" i="67"/>
  <c r="AP61" i="67"/>
  <c r="AP25" i="67"/>
  <c r="AM60" i="67"/>
  <c r="AM44" i="67"/>
  <c r="AM28" i="67"/>
  <c r="AM51" i="67"/>
  <c r="AJ66" i="67"/>
  <c r="AJ50" i="67"/>
  <c r="AJ34" i="67"/>
  <c r="AJ18" i="67"/>
  <c r="AM25" i="67"/>
  <c r="AP68" i="67"/>
  <c r="AP52" i="67"/>
  <c r="AP36" i="67"/>
  <c r="AP20" i="67"/>
  <c r="AP103" i="67"/>
  <c r="AP87" i="67"/>
  <c r="AP71" i="67"/>
  <c r="AP55" i="67"/>
  <c r="AP39" i="67"/>
  <c r="AP23" i="67"/>
  <c r="AM72" i="67"/>
  <c r="AM56" i="67"/>
  <c r="AM24" i="67"/>
  <c r="AP99" i="67"/>
  <c r="AP67" i="67"/>
  <c r="AP85" i="67"/>
  <c r="AP69" i="67"/>
  <c r="AP37" i="67"/>
  <c r="AJ99" i="67"/>
  <c r="AM92" i="67"/>
  <c r="AM12" i="67"/>
  <c r="AM83" i="67"/>
  <c r="AP33" i="67"/>
  <c r="AP58" i="67"/>
  <c r="AJ107" i="67"/>
  <c r="AM109" i="67"/>
  <c r="AM93" i="67"/>
  <c r="AM77" i="67"/>
  <c r="AM61" i="67"/>
  <c r="AM45" i="67"/>
  <c r="AM13" i="67"/>
  <c r="AJ84" i="67"/>
  <c r="AJ68" i="67"/>
  <c r="AJ64" i="67"/>
  <c r="AJ32" i="67"/>
  <c r="AP66" i="67"/>
  <c r="AP50" i="67"/>
  <c r="AP18" i="67"/>
  <c r="AM70" i="67"/>
  <c r="AM54" i="67"/>
  <c r="AM22" i="67"/>
  <c r="AP97" i="67"/>
  <c r="AP81" i="67"/>
  <c r="AP84" i="67"/>
  <c r="AP95" i="67"/>
  <c r="AP79" i="67"/>
  <c r="AP63" i="67"/>
  <c r="AP47" i="67"/>
  <c r="AP31" i="67"/>
  <c r="AP15" i="67"/>
  <c r="AM96" i="67"/>
  <c r="AM80" i="67"/>
  <c r="AM64" i="67"/>
  <c r="AM48" i="67"/>
  <c r="AM32" i="67"/>
  <c r="AM16" i="67"/>
  <c r="AP94" i="67"/>
  <c r="AP78" i="67"/>
  <c r="AP62" i="67"/>
  <c r="AP93" i="67"/>
  <c r="AP77" i="67"/>
  <c r="AP45" i="67"/>
  <c r="AP29" i="67"/>
  <c r="AP13" i="67"/>
  <c r="AJ102" i="67"/>
  <c r="AJ41" i="67"/>
  <c r="AM108" i="67"/>
  <c r="AM76" i="67"/>
  <c r="AM99" i="67"/>
  <c r="AM67" i="67"/>
  <c r="AM35" i="67"/>
  <c r="AM19" i="67"/>
  <c r="AJ51" i="67"/>
  <c r="AM97" i="67"/>
  <c r="AM81" i="67"/>
  <c r="AM17" i="67"/>
  <c r="P9" i="67"/>
  <c r="AJ12" i="67"/>
  <c r="AJ72" i="67"/>
  <c r="AJ40" i="67"/>
  <c r="AJ108" i="67"/>
  <c r="AJ60" i="67"/>
  <c r="AJ44" i="67"/>
  <c r="AJ28" i="67"/>
  <c r="AJ86" i="67"/>
  <c r="AJ26" i="67"/>
  <c r="AJ88" i="67"/>
  <c r="AJ56" i="67"/>
  <c r="AJ24" i="67"/>
  <c r="AJ29" i="67"/>
  <c r="AJ75" i="67"/>
  <c r="AJ87" i="67"/>
  <c r="AJ71" i="67"/>
  <c r="AJ39" i="67"/>
  <c r="AJ97" i="67"/>
  <c r="AJ54" i="67"/>
  <c r="AJ38" i="67"/>
  <c r="AJ11" i="67"/>
  <c r="AJ22" i="67"/>
  <c r="AJ43" i="67"/>
  <c r="AJ62" i="67"/>
  <c r="AP75" i="67"/>
  <c r="AJ85" i="67"/>
  <c r="AJ53" i="67"/>
  <c r="AP104" i="67"/>
  <c r="AP88" i="67"/>
  <c r="AP72" i="67"/>
  <c r="AP56" i="67"/>
  <c r="AP40" i="67"/>
  <c r="AP24" i="67"/>
  <c r="AJ55" i="67"/>
  <c r="AJ76" i="67"/>
  <c r="AP91" i="67"/>
  <c r="AJ100" i="67"/>
  <c r="AP100" i="67"/>
  <c r="AJ23" i="67"/>
  <c r="AP43" i="67"/>
  <c r="AJ92" i="67"/>
  <c r="AJ98" i="67"/>
  <c r="AJ82" i="67"/>
  <c r="AM106" i="67"/>
  <c r="AM26" i="67"/>
  <c r="AJ19" i="67"/>
  <c r="AJ59" i="67"/>
  <c r="AJ70" i="67"/>
  <c r="AJ78" i="67"/>
  <c r="AJ14" i="67"/>
  <c r="AJ27" i="67"/>
  <c r="AP102" i="67"/>
  <c r="AP86" i="67"/>
  <c r="AP70" i="67"/>
  <c r="AP54" i="67"/>
  <c r="AP38" i="67"/>
  <c r="AP22" i="67"/>
  <c r="AP101" i="67"/>
  <c r="AP106" i="67"/>
  <c r="AP90" i="67"/>
  <c r="AP74" i="67"/>
  <c r="AP42" i="67"/>
  <c r="AP26" i="67"/>
  <c r="AP105" i="67"/>
  <c r="AP89" i="67"/>
  <c r="AP73" i="67"/>
  <c r="AM105" i="67"/>
  <c r="AM89" i="67"/>
  <c r="AM57" i="67"/>
  <c r="AM104" i="67"/>
  <c r="AM102" i="67"/>
  <c r="AM101" i="67"/>
  <c r="AM69" i="67"/>
  <c r="AM74" i="67"/>
  <c r="AM58" i="67"/>
  <c r="AM42" i="67"/>
  <c r="AM90" i="67"/>
  <c r="AJ94" i="67"/>
  <c r="AJ106" i="67"/>
  <c r="AJ90" i="67"/>
  <c r="AJ74" i="67"/>
  <c r="AJ58" i="67"/>
  <c r="AJ42" i="67"/>
  <c r="AJ105" i="67"/>
  <c r="AJ89" i="67"/>
  <c r="AJ73" i="67"/>
  <c r="AJ57" i="67"/>
  <c r="AJ25" i="67"/>
  <c r="AJ104" i="67"/>
  <c r="AJ101" i="67"/>
  <c r="AJ103" i="67"/>
  <c r="AQ12" i="67" l="1"/>
  <c r="AQ13" i="67"/>
  <c r="AQ14" i="67"/>
  <c r="AQ15" i="67"/>
  <c r="AQ16" i="67"/>
  <c r="AQ17" i="67"/>
  <c r="AQ18" i="67"/>
  <c r="AQ19" i="67"/>
  <c r="AQ20" i="67"/>
  <c r="AQ21" i="67"/>
  <c r="AQ22" i="67"/>
  <c r="AQ23" i="67"/>
  <c r="AQ24" i="67"/>
  <c r="AQ25" i="67"/>
  <c r="AQ26" i="67"/>
  <c r="AQ27" i="67"/>
  <c r="AQ28" i="67"/>
  <c r="AQ29" i="67"/>
  <c r="AQ30" i="67"/>
  <c r="AQ31" i="67"/>
  <c r="AQ32" i="67"/>
  <c r="AQ33" i="67"/>
  <c r="AQ34" i="67"/>
  <c r="AQ35" i="67"/>
  <c r="AQ36" i="67"/>
  <c r="AQ37" i="67"/>
  <c r="AQ38" i="67"/>
  <c r="AQ39" i="67"/>
  <c r="AQ40" i="67"/>
  <c r="AQ41" i="67"/>
  <c r="AQ42" i="67"/>
  <c r="AQ43" i="67"/>
  <c r="AQ44" i="67"/>
  <c r="AQ45" i="67"/>
  <c r="AQ46" i="67"/>
  <c r="AQ47" i="67"/>
  <c r="AQ48" i="67"/>
  <c r="AQ49" i="67"/>
  <c r="AQ50" i="67"/>
  <c r="AQ51" i="67"/>
  <c r="AQ52" i="67"/>
  <c r="AQ53" i="67"/>
  <c r="AQ54" i="67"/>
  <c r="AQ55" i="67"/>
  <c r="AQ56" i="67"/>
  <c r="AQ57" i="67"/>
  <c r="AQ58" i="67"/>
  <c r="AQ59" i="67"/>
  <c r="AQ60" i="67"/>
  <c r="AQ61" i="67"/>
  <c r="AQ62" i="67"/>
  <c r="AQ63" i="67"/>
  <c r="AQ64" i="67"/>
  <c r="AQ65" i="67"/>
  <c r="AQ66" i="67"/>
  <c r="AQ67" i="67"/>
  <c r="AQ68" i="67"/>
  <c r="AQ69" i="67"/>
  <c r="AQ70" i="67"/>
  <c r="AQ71" i="67"/>
  <c r="AQ72" i="67"/>
  <c r="AQ73" i="67"/>
  <c r="AQ74" i="67"/>
  <c r="AQ75" i="67"/>
  <c r="AQ76" i="67"/>
  <c r="AQ77" i="67"/>
  <c r="AQ78" i="67"/>
  <c r="AQ79" i="67"/>
  <c r="AQ80" i="67"/>
  <c r="AQ81" i="67"/>
  <c r="AQ82" i="67"/>
  <c r="AQ83" i="67"/>
  <c r="AQ84" i="67"/>
  <c r="AQ85" i="67"/>
  <c r="AQ86" i="67"/>
  <c r="AQ87" i="67"/>
  <c r="AQ88" i="67"/>
  <c r="AQ89" i="67"/>
  <c r="AQ90" i="67"/>
  <c r="AQ91" i="67"/>
  <c r="AQ92" i="67"/>
  <c r="AQ93" i="67"/>
  <c r="AQ94" i="67"/>
  <c r="AQ95" i="67"/>
  <c r="AQ96" i="67"/>
  <c r="AQ97" i="67"/>
  <c r="AQ98" i="67"/>
  <c r="AQ99" i="67"/>
  <c r="AQ100" i="67"/>
  <c r="AQ101" i="67"/>
  <c r="AQ102" i="67"/>
  <c r="AQ103" i="67"/>
  <c r="AQ104" i="67"/>
  <c r="AQ105" i="67"/>
  <c r="AQ106" i="67"/>
  <c r="AQ107" i="67"/>
  <c r="AQ108" i="67"/>
  <c r="AQ109" i="67"/>
  <c r="V110" i="67" l="1"/>
  <c r="B8" i="84" s="1"/>
  <c r="U110" i="67"/>
  <c r="A8" i="84" s="1"/>
  <c r="P16" i="84" s="1"/>
  <c r="E16" i="84" l="1"/>
  <c r="E23" i="84" s="1"/>
  <c r="B17" i="85"/>
  <c r="C8" i="84"/>
  <c r="I16" i="84" s="1"/>
  <c r="L16" i="84" s="1"/>
  <c r="Y11" i="67"/>
  <c r="F50" i="77" s="1"/>
  <c r="Z11" i="67"/>
  <c r="AA11" i="67"/>
  <c r="AB11" i="67"/>
  <c r="AC11" i="67"/>
  <c r="G50" i="77" s="1"/>
  <c r="AE11" i="67"/>
  <c r="AF11" i="67"/>
  <c r="AG11" i="67"/>
  <c r="Y12" i="67"/>
  <c r="F51" i="77" s="1"/>
  <c r="Z12" i="67"/>
  <c r="AA12" i="67"/>
  <c r="AB12" i="67"/>
  <c r="AC12" i="67"/>
  <c r="G51" i="77" s="1"/>
  <c r="AE12" i="67"/>
  <c r="AF12" i="67"/>
  <c r="AG12" i="67"/>
  <c r="Y13" i="67"/>
  <c r="F52" i="77" s="1"/>
  <c r="Z13" i="67"/>
  <c r="AA13" i="67"/>
  <c r="AB13" i="67"/>
  <c r="AC13" i="67"/>
  <c r="G52" i="77" s="1"/>
  <c r="AE13" i="67"/>
  <c r="AF13" i="67"/>
  <c r="AG13" i="67"/>
  <c r="Y14" i="67"/>
  <c r="F53" i="77" s="1"/>
  <c r="Z14" i="67"/>
  <c r="AA14" i="67"/>
  <c r="AB14" i="67"/>
  <c r="AC14" i="67"/>
  <c r="G53" i="77" s="1"/>
  <c r="AE14" i="67"/>
  <c r="AF14" i="67"/>
  <c r="AG14" i="67"/>
  <c r="Y15" i="67"/>
  <c r="Z15" i="67"/>
  <c r="AW15" i="67" s="1" a="1"/>
  <c r="AW15" i="67" s="1"/>
  <c r="AA15" i="67"/>
  <c r="AB15" i="67"/>
  <c r="AC15" i="67"/>
  <c r="AE15" i="67"/>
  <c r="AF15" i="67"/>
  <c r="AG15" i="67"/>
  <c r="Y16" i="67"/>
  <c r="Z16" i="67"/>
  <c r="AW16" i="67" s="1" a="1"/>
  <c r="AW16" i="67" s="1"/>
  <c r="AA16" i="67"/>
  <c r="AB16" i="67"/>
  <c r="AC16" i="67"/>
  <c r="AE16" i="67"/>
  <c r="AF16" i="67"/>
  <c r="AG16" i="67"/>
  <c r="Y17" i="67"/>
  <c r="Z17" i="67"/>
  <c r="AW17" i="67" s="1" a="1"/>
  <c r="AW17" i="67" s="1"/>
  <c r="AA17" i="67"/>
  <c r="AB17" i="67"/>
  <c r="AC17" i="67"/>
  <c r="AF17" i="67"/>
  <c r="AG17" i="67"/>
  <c r="Y18" i="67"/>
  <c r="Z18" i="67"/>
  <c r="AA18" i="67"/>
  <c r="AB18" i="67"/>
  <c r="AC18" i="67"/>
  <c r="AE18" i="67"/>
  <c r="AF18" i="67"/>
  <c r="AG18" i="67"/>
  <c r="Y19" i="67"/>
  <c r="Z19" i="67"/>
  <c r="AW19" i="67" s="1" a="1"/>
  <c r="AW19" i="67" s="1"/>
  <c r="AA19" i="67"/>
  <c r="AB19" i="67"/>
  <c r="AC19" i="67"/>
  <c r="AE19" i="67"/>
  <c r="AF19" i="67"/>
  <c r="AG19" i="67"/>
  <c r="Y20" i="67"/>
  <c r="Z20" i="67"/>
  <c r="AW20" i="67" s="1" a="1"/>
  <c r="AW20" i="67" s="1"/>
  <c r="AA20" i="67"/>
  <c r="AB20" i="67"/>
  <c r="AC20" i="67"/>
  <c r="AE20" i="67"/>
  <c r="AF20" i="67"/>
  <c r="AG20" i="67"/>
  <c r="Y21" i="67"/>
  <c r="Z21" i="67"/>
  <c r="AW21" i="67" s="1" a="1"/>
  <c r="AW21" i="67" s="1"/>
  <c r="AA21" i="67"/>
  <c r="AB21" i="67"/>
  <c r="AC21" i="67"/>
  <c r="AE21" i="67"/>
  <c r="AF21" i="67"/>
  <c r="AG21" i="67"/>
  <c r="Y22" i="67"/>
  <c r="Z22" i="67"/>
  <c r="AW22" i="67" s="1" a="1"/>
  <c r="AW22" i="67" s="1"/>
  <c r="AA22" i="67"/>
  <c r="AB22" i="67"/>
  <c r="AC22" i="67"/>
  <c r="AE22" i="67"/>
  <c r="AF22" i="67"/>
  <c r="AG22" i="67"/>
  <c r="Y23" i="67"/>
  <c r="Z23" i="67"/>
  <c r="AW23" i="67" s="1" a="1"/>
  <c r="AW23" i="67" s="1"/>
  <c r="AA23" i="67"/>
  <c r="AB23" i="67"/>
  <c r="AC23" i="67"/>
  <c r="AE23" i="67"/>
  <c r="AF23" i="67"/>
  <c r="Y24" i="67"/>
  <c r="Z24" i="67"/>
  <c r="AW24" i="67" s="1" a="1"/>
  <c r="AW24" i="67" s="1"/>
  <c r="AA24" i="67"/>
  <c r="AB24" i="67"/>
  <c r="AC24" i="67"/>
  <c r="AE24" i="67"/>
  <c r="AF24" i="67"/>
  <c r="AG24" i="67"/>
  <c r="Y25" i="67"/>
  <c r="Z25" i="67"/>
  <c r="AW25" i="67" s="1" a="1"/>
  <c r="AW25" i="67" s="1"/>
  <c r="AA25" i="67"/>
  <c r="AB25" i="67"/>
  <c r="AC25" i="67"/>
  <c r="AE25" i="67"/>
  <c r="AF25" i="67"/>
  <c r="AG25" i="67"/>
  <c r="Y26" i="67"/>
  <c r="Z26" i="67"/>
  <c r="AW26" i="67" s="1" a="1"/>
  <c r="AW26" i="67" s="1"/>
  <c r="AA26" i="67"/>
  <c r="AB26" i="67"/>
  <c r="AC26" i="67"/>
  <c r="AE26" i="67"/>
  <c r="AF26" i="67"/>
  <c r="AG26" i="67"/>
  <c r="Y27" i="67"/>
  <c r="Z27" i="67"/>
  <c r="AW27" i="67" s="1" a="1"/>
  <c r="AW27" i="67" s="1"/>
  <c r="AA27" i="67"/>
  <c r="AB27" i="67"/>
  <c r="AC27" i="67"/>
  <c r="AE27" i="67"/>
  <c r="AF27" i="67"/>
  <c r="AG27" i="67"/>
  <c r="Y28" i="67"/>
  <c r="Z28" i="67"/>
  <c r="AW28" i="67" s="1" a="1"/>
  <c r="AW28" i="67" s="1"/>
  <c r="AA28" i="67"/>
  <c r="AB28" i="67"/>
  <c r="AC28" i="67"/>
  <c r="AE28" i="67"/>
  <c r="AF28" i="67"/>
  <c r="AG28" i="67"/>
  <c r="Y29" i="67"/>
  <c r="Z29" i="67"/>
  <c r="AW29" i="67" s="1" a="1"/>
  <c r="AW29" i="67" s="1"/>
  <c r="AA29" i="67"/>
  <c r="AB29" i="67"/>
  <c r="AC29" i="67"/>
  <c r="AE29" i="67"/>
  <c r="AF29" i="67"/>
  <c r="AG29" i="67"/>
  <c r="Y30" i="67"/>
  <c r="Z30" i="67"/>
  <c r="AW30" i="67" s="1" a="1"/>
  <c r="AW30" i="67" s="1"/>
  <c r="AA30" i="67"/>
  <c r="AB30" i="67"/>
  <c r="AC30" i="67"/>
  <c r="AE30" i="67"/>
  <c r="AF30" i="67"/>
  <c r="AG30" i="67"/>
  <c r="Y31" i="67"/>
  <c r="Z31" i="67"/>
  <c r="AW31" i="67" s="1" a="1"/>
  <c r="AW31" i="67" s="1"/>
  <c r="AA31" i="67"/>
  <c r="AB31" i="67"/>
  <c r="AC31" i="67"/>
  <c r="AE31" i="67"/>
  <c r="AF31" i="67"/>
  <c r="AG31" i="67"/>
  <c r="Y32" i="67"/>
  <c r="Z32" i="67"/>
  <c r="AW32" i="67" s="1" a="1"/>
  <c r="AW32" i="67" s="1"/>
  <c r="AA32" i="67"/>
  <c r="AB32" i="67"/>
  <c r="AC32" i="67"/>
  <c r="AE32" i="67"/>
  <c r="AF32" i="67"/>
  <c r="AG32" i="67"/>
  <c r="Y33" i="67"/>
  <c r="Z33" i="67"/>
  <c r="AW33" i="67" s="1" a="1"/>
  <c r="AW33" i="67" s="1"/>
  <c r="AA33" i="67"/>
  <c r="AB33" i="67"/>
  <c r="AC33" i="67"/>
  <c r="AE33" i="67"/>
  <c r="AF33" i="67"/>
  <c r="AG33" i="67"/>
  <c r="Y34" i="67"/>
  <c r="Z34" i="67"/>
  <c r="AW34" i="67" s="1" a="1"/>
  <c r="AW34" i="67" s="1"/>
  <c r="AA34" i="67"/>
  <c r="AB34" i="67"/>
  <c r="AC34" i="67"/>
  <c r="AE34" i="67"/>
  <c r="AF34" i="67"/>
  <c r="AG34" i="67"/>
  <c r="Y35" i="67"/>
  <c r="Z35" i="67"/>
  <c r="AW35" i="67" s="1" a="1"/>
  <c r="AW35" i="67" s="1"/>
  <c r="AA35" i="67"/>
  <c r="AB35" i="67"/>
  <c r="AC35" i="67"/>
  <c r="AE35" i="67"/>
  <c r="AF35" i="67"/>
  <c r="AG35" i="67"/>
  <c r="Y36" i="67"/>
  <c r="Z36" i="67"/>
  <c r="AW36" i="67" s="1" a="1"/>
  <c r="AW36" i="67" s="1"/>
  <c r="AA36" i="67"/>
  <c r="AB36" i="67"/>
  <c r="AC36" i="67"/>
  <c r="AE36" i="67"/>
  <c r="AF36" i="67"/>
  <c r="AG36" i="67"/>
  <c r="Y37" i="67"/>
  <c r="Z37" i="67"/>
  <c r="AW37" i="67" s="1" a="1"/>
  <c r="AW37" i="67" s="1"/>
  <c r="AA37" i="67"/>
  <c r="AB37" i="67"/>
  <c r="AC37" i="67"/>
  <c r="AE37" i="67"/>
  <c r="AF37" i="67"/>
  <c r="AG37" i="67"/>
  <c r="Y38" i="67"/>
  <c r="Z38" i="67"/>
  <c r="AW38" i="67" s="1" a="1"/>
  <c r="AW38" i="67" s="1"/>
  <c r="AA38" i="67"/>
  <c r="AB38" i="67"/>
  <c r="AC38" i="67"/>
  <c r="AE38" i="67"/>
  <c r="AF38" i="67"/>
  <c r="AG38" i="67"/>
  <c r="Y39" i="67"/>
  <c r="Z39" i="67"/>
  <c r="AW39" i="67" s="1" a="1"/>
  <c r="AW39" i="67" s="1"/>
  <c r="AA39" i="67"/>
  <c r="AB39" i="67"/>
  <c r="AC39" i="67"/>
  <c r="AE39" i="67"/>
  <c r="AF39" i="67"/>
  <c r="AG39" i="67"/>
  <c r="Y40" i="67"/>
  <c r="Z40" i="67"/>
  <c r="AW40" i="67" s="1" a="1"/>
  <c r="AW40" i="67" s="1"/>
  <c r="AA40" i="67"/>
  <c r="AB40" i="67"/>
  <c r="AC40" i="67"/>
  <c r="AE40" i="67"/>
  <c r="AF40" i="67"/>
  <c r="AG40" i="67"/>
  <c r="Y41" i="67"/>
  <c r="Z41" i="67"/>
  <c r="AW41" i="67" s="1" a="1"/>
  <c r="AW41" i="67" s="1"/>
  <c r="AA41" i="67"/>
  <c r="AB41" i="67"/>
  <c r="AC41" i="67"/>
  <c r="AE41" i="67"/>
  <c r="AF41" i="67"/>
  <c r="AG41" i="67"/>
  <c r="Y42" i="67"/>
  <c r="Z42" i="67"/>
  <c r="AW42" i="67" s="1" a="1"/>
  <c r="AW42" i="67" s="1"/>
  <c r="AA42" i="67"/>
  <c r="AB42" i="67"/>
  <c r="AC42" i="67"/>
  <c r="AE42" i="67"/>
  <c r="AF42" i="67"/>
  <c r="AG42" i="67"/>
  <c r="Y43" i="67"/>
  <c r="Z43" i="67"/>
  <c r="AW43" i="67" s="1" a="1"/>
  <c r="AW43" i="67" s="1"/>
  <c r="AA43" i="67"/>
  <c r="AB43" i="67"/>
  <c r="AC43" i="67"/>
  <c r="AE43" i="67"/>
  <c r="AF43" i="67"/>
  <c r="AG43" i="67"/>
  <c r="Y44" i="67"/>
  <c r="Z44" i="67"/>
  <c r="AW44" i="67" s="1" a="1"/>
  <c r="AW44" i="67" s="1"/>
  <c r="AA44" i="67"/>
  <c r="AB44" i="67"/>
  <c r="AC44" i="67"/>
  <c r="AE44" i="67"/>
  <c r="AF44" i="67"/>
  <c r="AG44" i="67"/>
  <c r="Y45" i="67"/>
  <c r="Z45" i="67"/>
  <c r="AW45" i="67" s="1" a="1"/>
  <c r="AW45" i="67" s="1"/>
  <c r="AA45" i="67"/>
  <c r="AB45" i="67"/>
  <c r="AC45" i="67"/>
  <c r="AE45" i="67"/>
  <c r="AF45" i="67"/>
  <c r="AG45" i="67"/>
  <c r="Y46" i="67"/>
  <c r="Z46" i="67"/>
  <c r="AW46" i="67" s="1" a="1"/>
  <c r="AW46" i="67" s="1"/>
  <c r="AA46" i="67"/>
  <c r="AB46" i="67"/>
  <c r="AC46" i="67"/>
  <c r="AE46" i="67"/>
  <c r="AF46" i="67"/>
  <c r="AG46" i="67"/>
  <c r="Y47" i="67"/>
  <c r="Z47" i="67"/>
  <c r="AW47" i="67" s="1" a="1"/>
  <c r="AW47" i="67" s="1"/>
  <c r="AA47" i="67"/>
  <c r="AB47" i="67"/>
  <c r="AC47" i="67"/>
  <c r="AE47" i="67"/>
  <c r="AF47" i="67"/>
  <c r="AG47" i="67"/>
  <c r="Y48" i="67"/>
  <c r="Z48" i="67"/>
  <c r="AW48" i="67" s="1" a="1"/>
  <c r="AW48" i="67" s="1"/>
  <c r="AA48" i="67"/>
  <c r="AB48" i="67"/>
  <c r="AC48" i="67"/>
  <c r="AE48" i="67"/>
  <c r="AF48" i="67"/>
  <c r="AG48" i="67"/>
  <c r="Y49" i="67"/>
  <c r="Z49" i="67"/>
  <c r="AW49" i="67" s="1" a="1"/>
  <c r="AW49" i="67" s="1"/>
  <c r="AA49" i="67"/>
  <c r="AB49" i="67"/>
  <c r="AC49" i="67"/>
  <c r="AE49" i="67"/>
  <c r="AF49" i="67"/>
  <c r="AG49" i="67"/>
  <c r="Y50" i="67"/>
  <c r="Z50" i="67"/>
  <c r="AW50" i="67" s="1" a="1"/>
  <c r="AW50" i="67" s="1"/>
  <c r="AA50" i="67"/>
  <c r="AB50" i="67"/>
  <c r="AC50" i="67"/>
  <c r="AE50" i="67"/>
  <c r="AF50" i="67"/>
  <c r="AG50" i="67"/>
  <c r="Y51" i="67"/>
  <c r="Z51" i="67"/>
  <c r="AW51" i="67" s="1" a="1"/>
  <c r="AW51" i="67" s="1"/>
  <c r="AA51" i="67"/>
  <c r="AB51" i="67"/>
  <c r="AC51" i="67"/>
  <c r="AE51" i="67"/>
  <c r="AF51" i="67"/>
  <c r="AG51" i="67"/>
  <c r="Y52" i="67"/>
  <c r="Z52" i="67"/>
  <c r="AW52" i="67" s="1" a="1"/>
  <c r="AW52" i="67" s="1"/>
  <c r="AA52" i="67"/>
  <c r="AB52" i="67"/>
  <c r="AC52" i="67"/>
  <c r="AE52" i="67"/>
  <c r="AF52" i="67"/>
  <c r="AG52" i="67"/>
  <c r="Y53" i="67"/>
  <c r="Z53" i="67"/>
  <c r="AW53" i="67" s="1" a="1"/>
  <c r="AW53" i="67" s="1"/>
  <c r="AA53" i="67"/>
  <c r="AB53" i="67"/>
  <c r="AC53" i="67"/>
  <c r="AE53" i="67"/>
  <c r="AF53" i="67"/>
  <c r="AG53" i="67"/>
  <c r="Y54" i="67"/>
  <c r="Z54" i="67"/>
  <c r="AW54" i="67" s="1" a="1"/>
  <c r="AW54" i="67" s="1"/>
  <c r="AA54" i="67"/>
  <c r="AB54" i="67"/>
  <c r="AC54" i="67"/>
  <c r="AE54" i="67"/>
  <c r="AF54" i="67"/>
  <c r="AG54" i="67"/>
  <c r="Y55" i="67"/>
  <c r="Z55" i="67"/>
  <c r="AW55" i="67" s="1" a="1"/>
  <c r="AW55" i="67" s="1"/>
  <c r="AA55" i="67"/>
  <c r="AB55" i="67"/>
  <c r="AC55" i="67"/>
  <c r="AE55" i="67"/>
  <c r="AF55" i="67"/>
  <c r="AG55" i="67"/>
  <c r="Y56" i="67"/>
  <c r="Z56" i="67"/>
  <c r="AW56" i="67" s="1" a="1"/>
  <c r="AW56" i="67" s="1"/>
  <c r="AA56" i="67"/>
  <c r="AB56" i="67"/>
  <c r="AC56" i="67"/>
  <c r="AE56" i="67"/>
  <c r="AF56" i="67"/>
  <c r="AG56" i="67"/>
  <c r="Y57" i="67"/>
  <c r="Z57" i="67"/>
  <c r="AW57" i="67" s="1" a="1"/>
  <c r="AW57" i="67" s="1"/>
  <c r="AA57" i="67"/>
  <c r="AB57" i="67"/>
  <c r="AC57" i="67"/>
  <c r="AE57" i="67"/>
  <c r="AF57" i="67"/>
  <c r="AG57" i="67"/>
  <c r="Y58" i="67"/>
  <c r="Z58" i="67"/>
  <c r="AW58" i="67" s="1" a="1"/>
  <c r="AW58" i="67" s="1"/>
  <c r="AA58" i="67"/>
  <c r="AB58" i="67"/>
  <c r="AC58" i="67"/>
  <c r="AE58" i="67"/>
  <c r="AF58" i="67"/>
  <c r="AG58" i="67"/>
  <c r="Y59" i="67"/>
  <c r="Z59" i="67"/>
  <c r="AW59" i="67" s="1" a="1"/>
  <c r="AW59" i="67" s="1"/>
  <c r="AA59" i="67"/>
  <c r="AB59" i="67"/>
  <c r="AC59" i="67"/>
  <c r="AE59" i="67"/>
  <c r="AF59" i="67"/>
  <c r="AG59" i="67"/>
  <c r="Y60" i="67"/>
  <c r="Z60" i="67"/>
  <c r="AW60" i="67" s="1" a="1"/>
  <c r="AW60" i="67" s="1"/>
  <c r="AA60" i="67"/>
  <c r="AB60" i="67"/>
  <c r="AC60" i="67"/>
  <c r="AE60" i="67"/>
  <c r="AF60" i="67"/>
  <c r="AG60" i="67"/>
  <c r="Y61" i="67"/>
  <c r="Z61" i="67"/>
  <c r="AW61" i="67" s="1" a="1"/>
  <c r="AW61" i="67" s="1"/>
  <c r="AA61" i="67"/>
  <c r="AB61" i="67"/>
  <c r="AC61" i="67"/>
  <c r="AE61" i="67"/>
  <c r="AF61" i="67"/>
  <c r="AG61" i="67"/>
  <c r="Y62" i="67"/>
  <c r="Z62" i="67"/>
  <c r="AW62" i="67" s="1" a="1"/>
  <c r="AW62" i="67" s="1"/>
  <c r="AA62" i="67"/>
  <c r="AB62" i="67"/>
  <c r="AC62" i="67"/>
  <c r="AE62" i="67"/>
  <c r="AF62" i="67"/>
  <c r="AG62" i="67"/>
  <c r="Y63" i="67"/>
  <c r="Z63" i="67"/>
  <c r="AW63" i="67" s="1" a="1"/>
  <c r="AW63" i="67" s="1"/>
  <c r="AA63" i="67"/>
  <c r="AB63" i="67"/>
  <c r="AC63" i="67"/>
  <c r="AE63" i="67"/>
  <c r="AF63" i="67"/>
  <c r="AG63" i="67"/>
  <c r="Y64" i="67"/>
  <c r="Z64" i="67"/>
  <c r="AW64" i="67" s="1" a="1"/>
  <c r="AW64" i="67" s="1"/>
  <c r="AA64" i="67"/>
  <c r="AB64" i="67"/>
  <c r="AC64" i="67"/>
  <c r="AE64" i="67"/>
  <c r="AF64" i="67"/>
  <c r="AG64" i="67"/>
  <c r="Y65" i="67"/>
  <c r="Z65" i="67"/>
  <c r="AW65" i="67" s="1" a="1"/>
  <c r="AW65" i="67" s="1"/>
  <c r="AA65" i="67"/>
  <c r="AB65" i="67"/>
  <c r="AC65" i="67"/>
  <c r="AE65" i="67"/>
  <c r="AF65" i="67"/>
  <c r="AG65" i="67"/>
  <c r="Y66" i="67"/>
  <c r="Z66" i="67"/>
  <c r="AW66" i="67" s="1" a="1"/>
  <c r="AW66" i="67" s="1"/>
  <c r="AA66" i="67"/>
  <c r="AB66" i="67"/>
  <c r="AC66" i="67"/>
  <c r="AE66" i="67"/>
  <c r="AF66" i="67"/>
  <c r="AG66" i="67"/>
  <c r="Y67" i="67"/>
  <c r="Z67" i="67"/>
  <c r="AW67" i="67" s="1" a="1"/>
  <c r="AW67" i="67" s="1"/>
  <c r="AA67" i="67"/>
  <c r="AB67" i="67"/>
  <c r="AC67" i="67"/>
  <c r="AE67" i="67"/>
  <c r="AF67" i="67"/>
  <c r="AG67" i="67"/>
  <c r="Y68" i="67"/>
  <c r="Z68" i="67"/>
  <c r="AW68" i="67" s="1" a="1"/>
  <c r="AW68" i="67" s="1"/>
  <c r="AA68" i="67"/>
  <c r="AB68" i="67"/>
  <c r="AC68" i="67"/>
  <c r="AE68" i="67"/>
  <c r="AF68" i="67"/>
  <c r="AG68" i="67"/>
  <c r="Y69" i="67"/>
  <c r="Z69" i="67"/>
  <c r="AW69" i="67" s="1" a="1"/>
  <c r="AW69" i="67" s="1"/>
  <c r="AA69" i="67"/>
  <c r="AB69" i="67"/>
  <c r="AC69" i="67"/>
  <c r="AE69" i="67"/>
  <c r="AF69" i="67"/>
  <c r="AG69" i="67"/>
  <c r="Y70" i="67"/>
  <c r="Z70" i="67"/>
  <c r="AW70" i="67" s="1" a="1"/>
  <c r="AW70" i="67" s="1"/>
  <c r="AA70" i="67"/>
  <c r="AB70" i="67"/>
  <c r="AC70" i="67"/>
  <c r="AE70" i="67"/>
  <c r="AF70" i="67"/>
  <c r="AG70" i="67"/>
  <c r="Y71" i="67"/>
  <c r="Z71" i="67"/>
  <c r="AW71" i="67" s="1" a="1"/>
  <c r="AW71" i="67" s="1"/>
  <c r="AA71" i="67"/>
  <c r="AB71" i="67"/>
  <c r="AC71" i="67"/>
  <c r="AE71" i="67"/>
  <c r="AF71" i="67"/>
  <c r="AG71" i="67"/>
  <c r="Y72" i="67"/>
  <c r="Z72" i="67"/>
  <c r="AW72" i="67" s="1" a="1"/>
  <c r="AW72" i="67" s="1"/>
  <c r="AA72" i="67"/>
  <c r="AB72" i="67"/>
  <c r="AC72" i="67"/>
  <c r="AE72" i="67"/>
  <c r="AF72" i="67"/>
  <c r="AG72" i="67"/>
  <c r="Y73" i="67"/>
  <c r="Z73" i="67"/>
  <c r="AW73" i="67" s="1" a="1"/>
  <c r="AW73" i="67" s="1"/>
  <c r="AA73" i="67"/>
  <c r="AB73" i="67"/>
  <c r="AC73" i="67"/>
  <c r="AE73" i="67"/>
  <c r="AF73" i="67"/>
  <c r="AG73" i="67"/>
  <c r="Y74" i="67"/>
  <c r="Z74" i="67"/>
  <c r="AW74" i="67" s="1" a="1"/>
  <c r="AW74" i="67" s="1"/>
  <c r="AA74" i="67"/>
  <c r="AB74" i="67"/>
  <c r="AC74" i="67"/>
  <c r="AE74" i="67"/>
  <c r="AF74" i="67"/>
  <c r="AG74" i="67"/>
  <c r="Y75" i="67"/>
  <c r="Z75" i="67"/>
  <c r="AW75" i="67" s="1" a="1"/>
  <c r="AW75" i="67" s="1"/>
  <c r="AA75" i="67"/>
  <c r="AB75" i="67"/>
  <c r="AC75" i="67"/>
  <c r="AE75" i="67"/>
  <c r="AF75" i="67"/>
  <c r="AG75" i="67"/>
  <c r="Y76" i="67"/>
  <c r="Z76" i="67"/>
  <c r="AW76" i="67" s="1" a="1"/>
  <c r="AW76" i="67" s="1"/>
  <c r="AA76" i="67"/>
  <c r="AB76" i="67"/>
  <c r="AC76" i="67"/>
  <c r="AE76" i="67"/>
  <c r="AF76" i="67"/>
  <c r="AG76" i="67"/>
  <c r="Y77" i="67"/>
  <c r="Z77" i="67"/>
  <c r="AW77" i="67" s="1" a="1"/>
  <c r="AW77" i="67" s="1"/>
  <c r="AA77" i="67"/>
  <c r="AB77" i="67"/>
  <c r="AC77" i="67"/>
  <c r="AE77" i="67"/>
  <c r="AF77" i="67"/>
  <c r="AG77" i="67"/>
  <c r="Y78" i="67"/>
  <c r="Z78" i="67"/>
  <c r="AW78" i="67" s="1" a="1"/>
  <c r="AW78" i="67" s="1"/>
  <c r="AA78" i="67"/>
  <c r="AB78" i="67"/>
  <c r="AC78" i="67"/>
  <c r="AE78" i="67"/>
  <c r="AF78" i="67"/>
  <c r="AG78" i="67"/>
  <c r="Y79" i="67"/>
  <c r="Z79" i="67"/>
  <c r="AW79" i="67" s="1" a="1"/>
  <c r="AW79" i="67" s="1"/>
  <c r="AA79" i="67"/>
  <c r="AB79" i="67"/>
  <c r="AC79" i="67"/>
  <c r="AE79" i="67"/>
  <c r="AF79" i="67"/>
  <c r="AG79" i="67"/>
  <c r="Y80" i="67"/>
  <c r="Z80" i="67"/>
  <c r="AW80" i="67" s="1" a="1"/>
  <c r="AW80" i="67" s="1"/>
  <c r="AA80" i="67"/>
  <c r="AB80" i="67"/>
  <c r="AC80" i="67"/>
  <c r="AE80" i="67"/>
  <c r="AF80" i="67"/>
  <c r="AG80" i="67"/>
  <c r="Y81" i="67"/>
  <c r="Z81" i="67"/>
  <c r="AW81" i="67" s="1" a="1"/>
  <c r="AW81" i="67" s="1"/>
  <c r="AA81" i="67"/>
  <c r="AB81" i="67"/>
  <c r="AC81" i="67"/>
  <c r="AE81" i="67"/>
  <c r="AF81" i="67"/>
  <c r="AG81" i="67"/>
  <c r="Y82" i="67"/>
  <c r="Z82" i="67"/>
  <c r="AW82" i="67" s="1" a="1"/>
  <c r="AW82" i="67" s="1"/>
  <c r="AA82" i="67"/>
  <c r="AB82" i="67"/>
  <c r="AC82" i="67"/>
  <c r="AE82" i="67"/>
  <c r="AF82" i="67"/>
  <c r="AG82" i="67"/>
  <c r="Y83" i="67"/>
  <c r="Z83" i="67"/>
  <c r="AW83" i="67" s="1" a="1"/>
  <c r="AW83" i="67" s="1"/>
  <c r="AA83" i="67"/>
  <c r="AB83" i="67"/>
  <c r="AC83" i="67"/>
  <c r="AE83" i="67"/>
  <c r="AF83" i="67"/>
  <c r="AG83" i="67"/>
  <c r="Y84" i="67"/>
  <c r="Z84" i="67"/>
  <c r="AW84" i="67" s="1" a="1"/>
  <c r="AW84" i="67" s="1"/>
  <c r="AA84" i="67"/>
  <c r="AB84" i="67"/>
  <c r="AC84" i="67"/>
  <c r="AE84" i="67"/>
  <c r="AF84" i="67"/>
  <c r="AG84" i="67"/>
  <c r="Y85" i="67"/>
  <c r="Z85" i="67"/>
  <c r="AW85" i="67" s="1" a="1"/>
  <c r="AW85" i="67" s="1"/>
  <c r="AA85" i="67"/>
  <c r="AB85" i="67"/>
  <c r="AC85" i="67"/>
  <c r="AE85" i="67"/>
  <c r="AF85" i="67"/>
  <c r="AG85" i="67"/>
  <c r="Y86" i="67"/>
  <c r="Z86" i="67"/>
  <c r="AW86" i="67" s="1" a="1"/>
  <c r="AW86" i="67" s="1"/>
  <c r="AA86" i="67"/>
  <c r="AB86" i="67"/>
  <c r="AC86" i="67"/>
  <c r="AE86" i="67"/>
  <c r="AF86" i="67"/>
  <c r="AG86" i="67"/>
  <c r="Y87" i="67"/>
  <c r="Z87" i="67"/>
  <c r="AW87" i="67" s="1" a="1"/>
  <c r="AW87" i="67" s="1"/>
  <c r="AA87" i="67"/>
  <c r="AB87" i="67"/>
  <c r="AC87" i="67"/>
  <c r="AE87" i="67"/>
  <c r="AF87" i="67"/>
  <c r="AG87" i="67"/>
  <c r="Y88" i="67"/>
  <c r="Z88" i="67"/>
  <c r="AW88" i="67" s="1" a="1"/>
  <c r="AW88" i="67" s="1"/>
  <c r="AA88" i="67"/>
  <c r="AB88" i="67"/>
  <c r="AC88" i="67"/>
  <c r="AE88" i="67"/>
  <c r="AF88" i="67"/>
  <c r="AG88" i="67"/>
  <c r="Y89" i="67"/>
  <c r="Z89" i="67"/>
  <c r="AW89" i="67" s="1" a="1"/>
  <c r="AW89" i="67" s="1"/>
  <c r="AA89" i="67"/>
  <c r="AB89" i="67"/>
  <c r="AC89" i="67"/>
  <c r="AE89" i="67"/>
  <c r="AF89" i="67"/>
  <c r="AG89" i="67"/>
  <c r="Y90" i="67"/>
  <c r="Z90" i="67"/>
  <c r="AW90" i="67" s="1" a="1"/>
  <c r="AW90" i="67" s="1"/>
  <c r="AA90" i="67"/>
  <c r="AB90" i="67"/>
  <c r="AC90" i="67"/>
  <c r="AE90" i="67"/>
  <c r="AF90" i="67"/>
  <c r="AG90" i="67"/>
  <c r="Y91" i="67"/>
  <c r="Z91" i="67"/>
  <c r="AW91" i="67" s="1" a="1"/>
  <c r="AW91" i="67" s="1"/>
  <c r="AA91" i="67"/>
  <c r="AB91" i="67"/>
  <c r="AC91" i="67"/>
  <c r="AE91" i="67"/>
  <c r="AF91" i="67"/>
  <c r="AG91" i="67"/>
  <c r="Y92" i="67"/>
  <c r="Z92" i="67"/>
  <c r="AW92" i="67" s="1" a="1"/>
  <c r="AW92" i="67" s="1"/>
  <c r="AA92" i="67"/>
  <c r="AB92" i="67"/>
  <c r="AC92" i="67"/>
  <c r="AE92" i="67"/>
  <c r="AF92" i="67"/>
  <c r="AG92" i="67"/>
  <c r="Y93" i="67"/>
  <c r="Z93" i="67"/>
  <c r="AW93" i="67" s="1" a="1"/>
  <c r="AW93" i="67" s="1"/>
  <c r="AA93" i="67"/>
  <c r="AB93" i="67"/>
  <c r="AC93" i="67"/>
  <c r="AE93" i="67"/>
  <c r="AF93" i="67"/>
  <c r="AG93" i="67"/>
  <c r="Y94" i="67"/>
  <c r="Z94" i="67"/>
  <c r="AW94" i="67" s="1" a="1"/>
  <c r="AW94" i="67" s="1"/>
  <c r="AA94" i="67"/>
  <c r="AB94" i="67"/>
  <c r="AC94" i="67"/>
  <c r="AE94" i="67"/>
  <c r="AF94" i="67"/>
  <c r="AG94" i="67"/>
  <c r="Y95" i="67"/>
  <c r="Z95" i="67"/>
  <c r="AW95" i="67" s="1" a="1"/>
  <c r="AW95" i="67" s="1"/>
  <c r="AA95" i="67"/>
  <c r="AB95" i="67"/>
  <c r="AC95" i="67"/>
  <c r="AE95" i="67"/>
  <c r="AF95" i="67"/>
  <c r="AG95" i="67"/>
  <c r="Y96" i="67"/>
  <c r="Z96" i="67"/>
  <c r="AW96" i="67" s="1" a="1"/>
  <c r="AW96" i="67" s="1"/>
  <c r="AA96" i="67"/>
  <c r="AB96" i="67"/>
  <c r="AC96" i="67"/>
  <c r="AE96" i="67"/>
  <c r="AF96" i="67"/>
  <c r="AG96" i="67"/>
  <c r="Y97" i="67"/>
  <c r="Z97" i="67"/>
  <c r="AW97" i="67" s="1" a="1"/>
  <c r="AW97" i="67" s="1"/>
  <c r="AA97" i="67"/>
  <c r="AB97" i="67"/>
  <c r="AC97" i="67"/>
  <c r="AE97" i="67"/>
  <c r="AF97" i="67"/>
  <c r="AG97" i="67"/>
  <c r="Y98" i="67"/>
  <c r="Z98" i="67"/>
  <c r="AW98" i="67" s="1" a="1"/>
  <c r="AW98" i="67" s="1"/>
  <c r="AA98" i="67"/>
  <c r="AB98" i="67"/>
  <c r="AC98" i="67"/>
  <c r="AE98" i="67"/>
  <c r="AF98" i="67"/>
  <c r="AG98" i="67"/>
  <c r="Y99" i="67"/>
  <c r="Z99" i="67"/>
  <c r="AW99" i="67" s="1" a="1"/>
  <c r="AW99" i="67" s="1"/>
  <c r="AA99" i="67"/>
  <c r="AB99" i="67"/>
  <c r="AC99" i="67"/>
  <c r="AE99" i="67"/>
  <c r="AF99" i="67"/>
  <c r="AG99" i="67"/>
  <c r="Y100" i="67"/>
  <c r="Z100" i="67"/>
  <c r="AW100" i="67" s="1" a="1"/>
  <c r="AW100" i="67" s="1"/>
  <c r="AA100" i="67"/>
  <c r="AB100" i="67"/>
  <c r="AC100" i="67"/>
  <c r="AE100" i="67"/>
  <c r="AF100" i="67"/>
  <c r="AG100" i="67"/>
  <c r="Y101" i="67"/>
  <c r="Z101" i="67"/>
  <c r="AW101" i="67" s="1" a="1"/>
  <c r="AW101" i="67" s="1"/>
  <c r="AA101" i="67"/>
  <c r="AB101" i="67"/>
  <c r="AC101" i="67"/>
  <c r="AE101" i="67"/>
  <c r="AF101" i="67"/>
  <c r="AG101" i="67"/>
  <c r="Y102" i="67"/>
  <c r="Z102" i="67"/>
  <c r="AW102" i="67" s="1" a="1"/>
  <c r="AW102" i="67" s="1"/>
  <c r="AA102" i="67"/>
  <c r="AB102" i="67"/>
  <c r="AC102" i="67"/>
  <c r="AE102" i="67"/>
  <c r="AF102" i="67"/>
  <c r="AG102" i="67"/>
  <c r="Y103" i="67"/>
  <c r="Z103" i="67"/>
  <c r="AW103" i="67" s="1" a="1"/>
  <c r="AW103" i="67" s="1"/>
  <c r="AA103" i="67"/>
  <c r="AB103" i="67"/>
  <c r="AC103" i="67"/>
  <c r="AE103" i="67"/>
  <c r="AF103" i="67"/>
  <c r="AG103" i="67"/>
  <c r="Y104" i="67"/>
  <c r="Z104" i="67"/>
  <c r="AW104" i="67" s="1" a="1"/>
  <c r="AW104" i="67" s="1"/>
  <c r="AA104" i="67"/>
  <c r="AB104" i="67"/>
  <c r="AC104" i="67"/>
  <c r="AE104" i="67"/>
  <c r="AF104" i="67"/>
  <c r="AG104" i="67"/>
  <c r="Y105" i="67"/>
  <c r="Z105" i="67"/>
  <c r="AW105" i="67" s="1" a="1"/>
  <c r="AW105" i="67" s="1"/>
  <c r="AA105" i="67"/>
  <c r="AB105" i="67"/>
  <c r="AC105" i="67"/>
  <c r="AE105" i="67"/>
  <c r="AF105" i="67"/>
  <c r="AG105" i="67"/>
  <c r="Y106" i="67"/>
  <c r="Z106" i="67"/>
  <c r="AW106" i="67" s="1" a="1"/>
  <c r="AW106" i="67" s="1"/>
  <c r="AA106" i="67"/>
  <c r="AB106" i="67"/>
  <c r="AC106" i="67"/>
  <c r="AE106" i="67"/>
  <c r="AF106" i="67"/>
  <c r="AG106" i="67"/>
  <c r="Y107" i="67"/>
  <c r="Z107" i="67"/>
  <c r="AW107" i="67" s="1" a="1"/>
  <c r="AW107" i="67" s="1"/>
  <c r="AA107" i="67"/>
  <c r="AB107" i="67"/>
  <c r="AC107" i="67"/>
  <c r="AE107" i="67"/>
  <c r="AF107" i="67"/>
  <c r="AG107" i="67"/>
  <c r="Y108" i="67"/>
  <c r="Z108" i="67"/>
  <c r="AW108" i="67" s="1" a="1"/>
  <c r="AW108" i="67" s="1"/>
  <c r="AA108" i="67"/>
  <c r="AB108" i="67"/>
  <c r="AC108" i="67"/>
  <c r="AE108" i="67"/>
  <c r="AF108" i="67"/>
  <c r="AG108" i="67"/>
  <c r="Y109" i="67"/>
  <c r="Z109" i="67"/>
  <c r="AW109" i="67" s="1" a="1"/>
  <c r="AW109" i="67" s="1"/>
  <c r="AA109" i="67"/>
  <c r="AB109" i="67"/>
  <c r="AC109" i="67"/>
  <c r="AE109" i="67"/>
  <c r="AF109" i="67"/>
  <c r="AG109" i="67"/>
  <c r="H18" i="85" l="1"/>
  <c r="J18" i="85"/>
  <c r="I18" i="85"/>
  <c r="K18" i="85"/>
  <c r="C27" i="85"/>
  <c r="L18" i="85"/>
  <c r="C26" i="85"/>
  <c r="E21" i="84"/>
  <c r="H53" i="77"/>
  <c r="H51" i="77"/>
  <c r="AW12" i="67" a="1"/>
  <c r="AW12" i="67" s="1"/>
  <c r="H52" i="77"/>
  <c r="AW13" i="67" a="1"/>
  <c r="AW13" i="67" s="1"/>
  <c r="AX11" i="67" a="1"/>
  <c r="AX11" i="67" s="1"/>
  <c r="H50" i="77"/>
  <c r="AV98" i="67" a="1"/>
  <c r="AV98" i="67" s="1"/>
  <c r="BB98" i="67" s="1"/>
  <c r="AX98" i="67" a="1"/>
  <c r="AX98" i="67" s="1"/>
  <c r="AS98" i="67"/>
  <c r="AT98" i="67" s="1"/>
  <c r="BC88" i="67"/>
  <c r="AV88" i="67" a="1"/>
  <c r="AV88" i="67" s="1"/>
  <c r="BB88" i="67" s="1"/>
  <c r="AX88" i="67" a="1"/>
  <c r="AX88" i="67" s="1"/>
  <c r="AS88" i="67"/>
  <c r="AT88" i="67" s="1"/>
  <c r="BC74" i="67"/>
  <c r="AX74" i="67" a="1"/>
  <c r="AX74" i="67" s="1"/>
  <c r="AV74" i="67" a="1"/>
  <c r="AV74" i="67" s="1"/>
  <c r="AS74" i="67"/>
  <c r="AT74" i="67" s="1"/>
  <c r="AV60" i="67" a="1"/>
  <c r="AV60" i="67" s="1"/>
  <c r="AX60" i="67" a="1"/>
  <c r="AX60" i="67" s="1"/>
  <c r="AS60" i="67"/>
  <c r="AT60" i="67" s="1"/>
  <c r="AV50" i="67" a="1"/>
  <c r="AV50" i="67" s="1"/>
  <c r="AX50" i="67" a="1"/>
  <c r="AX50" i="67" s="1"/>
  <c r="AS50" i="67"/>
  <c r="AT50" i="67" s="1"/>
  <c r="AX42" i="67" a="1"/>
  <c r="AX42" i="67" s="1"/>
  <c r="AV42" i="67" a="1"/>
  <c r="AV42" i="67" s="1"/>
  <c r="BB42" i="67" s="1"/>
  <c r="BC42" i="67"/>
  <c r="AS42" i="67"/>
  <c r="AT42" i="67" s="1"/>
  <c r="BC108" i="67"/>
  <c r="AX108" i="67" a="1"/>
  <c r="AX108" i="67" s="1"/>
  <c r="AV108" i="67" a="1"/>
  <c r="AV108" i="67" s="1"/>
  <c r="BB108" i="67" s="1"/>
  <c r="AS108" i="67"/>
  <c r="AT108" i="67" s="1"/>
  <c r="AV92" i="67" a="1"/>
  <c r="AV92" i="67" s="1"/>
  <c r="BB92" i="67" s="1"/>
  <c r="AX92" i="67" a="1"/>
  <c r="AX92" i="67" s="1"/>
  <c r="BC92" i="67"/>
  <c r="AS92" i="67"/>
  <c r="AT92" i="67" s="1"/>
  <c r="AX78" i="67" a="1"/>
  <c r="AX78" i="67" s="1"/>
  <c r="BC78" i="67"/>
  <c r="AV78" i="67" a="1"/>
  <c r="AV78" i="67" s="1"/>
  <c r="BB78" i="67" s="1"/>
  <c r="AS78" i="67"/>
  <c r="AT78" i="67" s="1"/>
  <c r="BC64" i="67"/>
  <c r="AX64" i="67" a="1"/>
  <c r="AX64" i="67" s="1"/>
  <c r="AV64" i="67" a="1"/>
  <c r="AV64" i="67" s="1"/>
  <c r="BB64" i="67" s="1"/>
  <c r="AS64" i="67"/>
  <c r="AT64" i="67" s="1"/>
  <c r="BC48" i="67"/>
  <c r="AX48" i="67" a="1"/>
  <c r="AX48" i="67" s="1"/>
  <c r="AV48" i="67" a="1"/>
  <c r="AV48" i="67" s="1"/>
  <c r="BB48" i="67" s="1"/>
  <c r="AS48" i="67"/>
  <c r="AT48" i="67" s="1"/>
  <c r="AX20" i="67" a="1"/>
  <c r="AX20" i="67" s="1"/>
  <c r="BC20" i="67"/>
  <c r="AV20" i="67" a="1"/>
  <c r="AV20" i="67" s="1"/>
  <c r="BB20" i="67" s="1"/>
  <c r="AS20" i="67"/>
  <c r="AT20" i="67" s="1"/>
  <c r="AV96" i="67" a="1"/>
  <c r="AV96" i="67" s="1"/>
  <c r="BB96" i="67" s="1"/>
  <c r="AX96" i="67" a="1"/>
  <c r="AX96" i="67" s="1"/>
  <c r="BC96" i="67"/>
  <c r="AS96" i="67"/>
  <c r="AT96" i="67" s="1"/>
  <c r="AX68" i="67" a="1"/>
  <c r="AX68" i="67" s="1"/>
  <c r="AV68" i="67" a="1"/>
  <c r="AV68" i="67" s="1"/>
  <c r="BB68" i="67" s="1"/>
  <c r="AS68" i="67"/>
  <c r="AT68" i="67" s="1"/>
  <c r="BC24" i="67"/>
  <c r="AX24" i="67" a="1"/>
  <c r="AX24" i="67" s="1"/>
  <c r="AV24" i="67" a="1"/>
  <c r="AV24" i="67" s="1"/>
  <c r="AS24" i="67"/>
  <c r="AT24" i="67" s="1"/>
  <c r="AX30" i="67" a="1"/>
  <c r="AX30" i="67" s="1"/>
  <c r="AV30" i="67" a="1"/>
  <c r="AV30" i="67" s="1"/>
  <c r="BB30" i="67" s="1"/>
  <c r="BC30" i="67"/>
  <c r="AS30" i="67"/>
  <c r="AT30" i="67" s="1"/>
  <c r="AV100" i="67" a="1"/>
  <c r="AV100" i="67" s="1"/>
  <c r="BB100" i="67" s="1"/>
  <c r="AX100" i="67" a="1"/>
  <c r="AX100" i="67" s="1"/>
  <c r="BC100" i="67"/>
  <c r="AS100" i="67"/>
  <c r="AT100" i="67" s="1"/>
  <c r="AX86" i="67" a="1"/>
  <c r="AX86" i="67" s="1"/>
  <c r="AV86" i="67" a="1"/>
  <c r="AV86" i="67" s="1"/>
  <c r="BB86" i="67" s="1"/>
  <c r="BC86" i="67"/>
  <c r="AS86" i="67"/>
  <c r="AT86" i="67" s="1"/>
  <c r="AV72" i="67" a="1"/>
  <c r="AV72" i="67" s="1"/>
  <c r="BB72" i="67" s="1"/>
  <c r="AX72" i="67" a="1"/>
  <c r="AX72" i="67" s="1"/>
  <c r="AS72" i="67"/>
  <c r="AT72" i="67" s="1"/>
  <c r="AX56" i="67" a="1"/>
  <c r="AX56" i="67" s="1"/>
  <c r="BC56" i="67"/>
  <c r="AV56" i="67" a="1"/>
  <c r="AV56" i="67" s="1"/>
  <c r="BB56" i="67" s="1"/>
  <c r="AS56" i="67"/>
  <c r="AT56" i="67" s="1"/>
  <c r="AX44" i="67" a="1"/>
  <c r="AX44" i="67" s="1"/>
  <c r="AV44" i="67" a="1"/>
  <c r="AV44" i="67" s="1"/>
  <c r="BB44" i="67" s="1"/>
  <c r="BC44" i="67"/>
  <c r="AS44" i="67"/>
  <c r="AT44" i="67" s="1"/>
  <c r="AX28" i="67" a="1"/>
  <c r="AX28" i="67" s="1"/>
  <c r="BC28" i="67"/>
  <c r="AV28" i="67" a="1"/>
  <c r="AV28" i="67" s="1"/>
  <c r="BB28" i="67" s="1"/>
  <c r="AS28" i="67"/>
  <c r="AT28" i="67" s="1"/>
  <c r="AV109" i="67" a="1"/>
  <c r="AV109" i="67" s="1"/>
  <c r="BB109" i="67" s="1"/>
  <c r="BC109" i="67"/>
  <c r="AX109" i="67" a="1"/>
  <c r="AX109" i="67" s="1"/>
  <c r="AS109" i="67"/>
  <c r="AT109" i="67" s="1"/>
  <c r="BC107" i="67"/>
  <c r="AX107" i="67" a="1"/>
  <c r="AX107" i="67" s="1"/>
  <c r="AV107" i="67" a="1"/>
  <c r="AV107" i="67" s="1"/>
  <c r="BB107" i="67" s="1"/>
  <c r="AS107" i="67"/>
  <c r="AT107" i="67" s="1"/>
  <c r="BC105" i="67"/>
  <c r="AX105" i="67" a="1"/>
  <c r="AX105" i="67" s="1"/>
  <c r="AV105" i="67" a="1"/>
  <c r="AV105" i="67" s="1"/>
  <c r="BB105" i="67" s="1"/>
  <c r="AS105" i="67"/>
  <c r="AT105" i="67" s="1"/>
  <c r="BC103" i="67"/>
  <c r="AX103" i="67" a="1"/>
  <c r="AX103" i="67" s="1"/>
  <c r="AV103" i="67" a="1"/>
  <c r="AV103" i="67" s="1"/>
  <c r="BB103" i="67" s="1"/>
  <c r="AS103" i="67"/>
  <c r="AT103" i="67" s="1"/>
  <c r="AX101" i="67" a="1"/>
  <c r="AX101" i="67" s="1"/>
  <c r="AV101" i="67" a="1"/>
  <c r="AV101" i="67" s="1"/>
  <c r="BB101" i="67" s="1"/>
  <c r="BC101" i="67"/>
  <c r="AS101" i="67"/>
  <c r="AT101" i="67" s="1"/>
  <c r="BC99" i="67"/>
  <c r="AX99" i="67" a="1"/>
  <c r="AX99" i="67" s="1"/>
  <c r="AV99" i="67" a="1"/>
  <c r="AV99" i="67" s="1"/>
  <c r="BB99" i="67" s="1"/>
  <c r="AS99" i="67"/>
  <c r="AT99" i="67" s="1"/>
  <c r="AV97" i="67" a="1"/>
  <c r="AV97" i="67" s="1"/>
  <c r="AX97" i="67" a="1"/>
  <c r="AX97" i="67" s="1"/>
  <c r="BC97" i="67"/>
  <c r="AS97" i="67"/>
  <c r="AT97" i="67" s="1"/>
  <c r="AX95" i="67" a="1"/>
  <c r="AX95" i="67" s="1"/>
  <c r="BC95" i="67"/>
  <c r="AV95" i="67" a="1"/>
  <c r="AV95" i="67" s="1"/>
  <c r="BB95" i="67" s="1"/>
  <c r="AS95" i="67"/>
  <c r="AT95" i="67" s="1"/>
  <c r="AX93" i="67" a="1"/>
  <c r="AX93" i="67" s="1"/>
  <c r="BC93" i="67"/>
  <c r="AV93" i="67" a="1"/>
  <c r="AV93" i="67" s="1"/>
  <c r="BB93" i="67" s="1"/>
  <c r="AS93" i="67"/>
  <c r="AT93" i="67" s="1"/>
  <c r="AX91" i="67" a="1"/>
  <c r="AX91" i="67" s="1"/>
  <c r="BC91" i="67"/>
  <c r="AV91" i="67" a="1"/>
  <c r="AV91" i="67" s="1"/>
  <c r="AS91" i="67"/>
  <c r="AT91" i="67" s="1"/>
  <c r="AX89" i="67" a="1"/>
  <c r="AX89" i="67" s="1"/>
  <c r="AV89" i="67" a="1"/>
  <c r="AV89" i="67" s="1"/>
  <c r="BB89" i="67" s="1"/>
  <c r="AS89" i="67"/>
  <c r="AT89" i="67" s="1"/>
  <c r="BC87" i="67"/>
  <c r="AV87" i="67" a="1"/>
  <c r="AV87" i="67" s="1"/>
  <c r="BB87" i="67" s="1"/>
  <c r="AX87" i="67" a="1"/>
  <c r="AX87" i="67" s="1"/>
  <c r="AS87" i="67"/>
  <c r="AT87" i="67" s="1"/>
  <c r="AV85" i="67" a="1"/>
  <c r="AV85" i="67" s="1"/>
  <c r="BB85" i="67" s="1"/>
  <c r="AX85" i="67" a="1"/>
  <c r="AX85" i="67" s="1"/>
  <c r="BC85" i="67"/>
  <c r="AS85" i="67"/>
  <c r="AT85" i="67" s="1"/>
  <c r="AV83" i="67" a="1"/>
  <c r="AV83" i="67" s="1"/>
  <c r="BB83" i="67" s="1"/>
  <c r="AX83" i="67" a="1"/>
  <c r="AX83" i="67" s="1"/>
  <c r="BC83" i="67"/>
  <c r="AS83" i="67"/>
  <c r="AT83" i="67" s="1"/>
  <c r="AX81" i="67" a="1"/>
  <c r="AX81" i="67" s="1"/>
  <c r="BC81" i="67"/>
  <c r="AV81" i="67" a="1"/>
  <c r="AV81" i="67" s="1"/>
  <c r="BB81" i="67" s="1"/>
  <c r="AS81" i="67"/>
  <c r="AT81" i="67" s="1"/>
  <c r="AV79" i="67" a="1"/>
  <c r="AV79" i="67" s="1"/>
  <c r="BB79" i="67" s="1"/>
  <c r="AX79" i="67" a="1"/>
  <c r="AX79" i="67" s="1"/>
  <c r="BC79" i="67"/>
  <c r="AS79" i="67"/>
  <c r="AT79" i="67" s="1"/>
  <c r="AX77" i="67" a="1"/>
  <c r="AX77" i="67" s="1"/>
  <c r="AV77" i="67" a="1"/>
  <c r="AV77" i="67" s="1"/>
  <c r="BB77" i="67" s="1"/>
  <c r="AS77" i="67"/>
  <c r="AT77" i="67" s="1"/>
  <c r="BC75" i="67"/>
  <c r="AV75" i="67" a="1"/>
  <c r="AV75" i="67" s="1"/>
  <c r="BB75" i="67" s="1"/>
  <c r="AX75" i="67" a="1"/>
  <c r="AX75" i="67" s="1"/>
  <c r="AS75" i="67"/>
  <c r="AT75" i="67" s="1"/>
  <c r="AX73" i="67" a="1"/>
  <c r="AX73" i="67" s="1"/>
  <c r="BC73" i="67"/>
  <c r="AV73" i="67" a="1"/>
  <c r="AV73" i="67" s="1"/>
  <c r="BB73" i="67" s="1"/>
  <c r="AS73" i="67"/>
  <c r="AT73" i="67" s="1"/>
  <c r="AV71" i="67" a="1"/>
  <c r="AV71" i="67" s="1"/>
  <c r="BB71" i="67" s="1"/>
  <c r="AX71" i="67" a="1"/>
  <c r="AX71" i="67" s="1"/>
  <c r="BC71" i="67"/>
  <c r="AS71" i="67"/>
  <c r="AT71" i="67" s="1"/>
  <c r="AX69" i="67" a="1"/>
  <c r="AX69" i="67" s="1"/>
  <c r="AV69" i="67" a="1"/>
  <c r="AV69" i="67" s="1"/>
  <c r="BB69" i="67" s="1"/>
  <c r="AS69" i="67"/>
  <c r="AT69" i="67" s="1"/>
  <c r="AX67" i="67" a="1"/>
  <c r="AX67" i="67" s="1"/>
  <c r="AV67" i="67" a="1"/>
  <c r="AV67" i="67" s="1"/>
  <c r="BB67" i="67" s="1"/>
  <c r="BC67" i="67"/>
  <c r="AS67" i="67"/>
  <c r="AT67" i="67" s="1"/>
  <c r="AX65" i="67" a="1"/>
  <c r="AX65" i="67" s="1"/>
  <c r="BC65" i="67"/>
  <c r="AV65" i="67" a="1"/>
  <c r="AV65" i="67" s="1"/>
  <c r="BB65" i="67" s="1"/>
  <c r="AS65" i="67"/>
  <c r="AT65" i="67" s="1"/>
  <c r="BC63" i="67"/>
  <c r="AV63" i="67" a="1"/>
  <c r="AV63" i="67" s="1"/>
  <c r="BB63" i="67" s="1"/>
  <c r="AX63" i="67" a="1"/>
  <c r="AX63" i="67" s="1"/>
  <c r="AS63" i="67"/>
  <c r="AT63" i="67" s="1"/>
  <c r="BC61" i="67"/>
  <c r="AX61" i="67" a="1"/>
  <c r="AX61" i="67" s="1"/>
  <c r="AV61" i="67" a="1"/>
  <c r="AV61" i="67" s="1"/>
  <c r="BB61" i="67" s="1"/>
  <c r="AS61" i="67"/>
  <c r="AT61" i="67" s="1"/>
  <c r="BC59" i="67"/>
  <c r="AV59" i="67" a="1"/>
  <c r="AV59" i="67" s="1"/>
  <c r="BB59" i="67" s="1"/>
  <c r="AX59" i="67" a="1"/>
  <c r="AX59" i="67" s="1"/>
  <c r="AS59" i="67"/>
  <c r="AT59" i="67" s="1"/>
  <c r="AV57" i="67" a="1"/>
  <c r="AV57" i="67" s="1"/>
  <c r="BB57" i="67" s="1"/>
  <c r="AX57" i="67" a="1"/>
  <c r="AX57" i="67" s="1"/>
  <c r="BC57" i="67"/>
  <c r="AS57" i="67"/>
  <c r="AT57" i="67" s="1"/>
  <c r="AX55" i="67" a="1"/>
  <c r="AX55" i="67" s="1"/>
  <c r="AV55" i="67" a="1"/>
  <c r="AV55" i="67" s="1"/>
  <c r="BB55" i="67" s="1"/>
  <c r="BC55" i="67"/>
  <c r="AS55" i="67"/>
  <c r="AT55" i="67" s="1"/>
  <c r="AX53" i="67" a="1"/>
  <c r="AX53" i="67" s="1"/>
  <c r="AV53" i="67" a="1"/>
  <c r="AV53" i="67" s="1"/>
  <c r="BB53" i="67" s="1"/>
  <c r="AS53" i="67"/>
  <c r="AT53" i="67" s="1"/>
  <c r="BC51" i="67"/>
  <c r="AV51" i="67" a="1"/>
  <c r="AV51" i="67" s="1"/>
  <c r="BB51" i="67" s="1"/>
  <c r="AX51" i="67" a="1"/>
  <c r="AX51" i="67" s="1"/>
  <c r="AS51" i="67"/>
  <c r="AT51" i="67" s="1"/>
  <c r="AV49" i="67" a="1"/>
  <c r="AV49" i="67" s="1"/>
  <c r="BB49" i="67" s="1"/>
  <c r="BC49" i="67"/>
  <c r="AX49" i="67" a="1"/>
  <c r="AX49" i="67" s="1"/>
  <c r="AS49" i="67"/>
  <c r="AT49" i="67" s="1"/>
  <c r="BC47" i="67"/>
  <c r="AX47" i="67" a="1"/>
  <c r="AX47" i="67" s="1"/>
  <c r="AV47" i="67" a="1"/>
  <c r="AV47" i="67" s="1"/>
  <c r="BB47" i="67" s="1"/>
  <c r="AS47" i="67"/>
  <c r="AT47" i="67" s="1"/>
  <c r="AV45" i="67" a="1"/>
  <c r="AV45" i="67" s="1"/>
  <c r="BB45" i="67" s="1"/>
  <c r="AX45" i="67" a="1"/>
  <c r="AX45" i="67" s="1"/>
  <c r="BC45" i="67"/>
  <c r="AS45" i="67"/>
  <c r="AT45" i="67" s="1"/>
  <c r="AX43" i="67" a="1"/>
  <c r="AX43" i="67" s="1"/>
  <c r="AV43" i="67" a="1"/>
  <c r="AV43" i="67" s="1"/>
  <c r="BB43" i="67" s="1"/>
  <c r="BC43" i="67"/>
  <c r="AS43" i="67"/>
  <c r="AT43" i="67" s="1"/>
  <c r="AV41" i="67" a="1"/>
  <c r="AV41" i="67" s="1"/>
  <c r="BB41" i="67" s="1"/>
  <c r="AX41" i="67" a="1"/>
  <c r="AX41" i="67" s="1"/>
  <c r="BC41" i="67"/>
  <c r="AS41" i="67"/>
  <c r="AT41" i="67" s="1"/>
  <c r="BC39" i="67"/>
  <c r="AV39" i="67" a="1"/>
  <c r="AV39" i="67" s="1"/>
  <c r="BB39" i="67" s="1"/>
  <c r="AX39" i="67" a="1"/>
  <c r="AX39" i="67" s="1"/>
  <c r="AS39" i="67"/>
  <c r="AT39" i="67" s="1"/>
  <c r="AV37" i="67" a="1"/>
  <c r="AV37" i="67" s="1"/>
  <c r="BB37" i="67" s="1"/>
  <c r="BC37" i="67"/>
  <c r="AX37" i="67" a="1"/>
  <c r="AX37" i="67" s="1"/>
  <c r="AS37" i="67"/>
  <c r="AT37" i="67" s="1"/>
  <c r="BC35" i="67"/>
  <c r="AX35" i="67" a="1"/>
  <c r="AX35" i="67" s="1"/>
  <c r="AV35" i="67" a="1"/>
  <c r="AV35" i="67" s="1"/>
  <c r="BB35" i="67" s="1"/>
  <c r="AS35" i="67"/>
  <c r="AT35" i="67" s="1"/>
  <c r="AV33" i="67" a="1"/>
  <c r="AV33" i="67" s="1"/>
  <c r="AX33" i="67" a="1"/>
  <c r="AX33" i="67" s="1"/>
  <c r="BC33" i="67"/>
  <c r="AS33" i="67"/>
  <c r="AT33" i="67" s="1"/>
  <c r="AX31" i="67" a="1"/>
  <c r="AX31" i="67" s="1"/>
  <c r="AV31" i="67" a="1"/>
  <c r="AV31" i="67" s="1"/>
  <c r="BB31" i="67" s="1"/>
  <c r="BC31" i="67"/>
  <c r="AS31" i="67"/>
  <c r="AT31" i="67" s="1"/>
  <c r="AX29" i="67" a="1"/>
  <c r="AX29" i="67" s="1"/>
  <c r="AV29" i="67" a="1"/>
  <c r="AV29" i="67" s="1"/>
  <c r="BB29" i="67" s="1"/>
  <c r="BC29" i="67"/>
  <c r="AS29" i="67"/>
  <c r="AT29" i="67" s="1"/>
  <c r="BC27" i="67"/>
  <c r="AV27" i="67" a="1"/>
  <c r="AV27" i="67" s="1"/>
  <c r="BB27" i="67" s="1"/>
  <c r="AX27" i="67" a="1"/>
  <c r="AX27" i="67" s="1"/>
  <c r="AS27" i="67"/>
  <c r="AT27" i="67" s="1"/>
  <c r="AV25" i="67" a="1"/>
  <c r="AV25" i="67" s="1"/>
  <c r="BB25" i="67" s="1"/>
  <c r="AX25" i="67" a="1"/>
  <c r="AX25" i="67" s="1"/>
  <c r="AS25" i="67"/>
  <c r="AT25" i="67" s="1"/>
  <c r="BC23" i="67"/>
  <c r="AX23" i="67" a="1"/>
  <c r="AX23" i="67" s="1"/>
  <c r="AV23" i="67" a="1"/>
  <c r="AV23" i="67" s="1"/>
  <c r="BB23" i="67" s="1"/>
  <c r="AS23" i="67"/>
  <c r="AT23" i="67" s="1"/>
  <c r="AV21" i="67" a="1"/>
  <c r="AV21" i="67" s="1"/>
  <c r="BB21" i="67" s="1"/>
  <c r="AX21" i="67" a="1"/>
  <c r="AX21" i="67" s="1"/>
  <c r="BC21" i="67"/>
  <c r="AS21" i="67"/>
  <c r="AT21" i="67" s="1"/>
  <c r="AX19" i="67" a="1"/>
  <c r="AX19" i="67" s="1"/>
  <c r="AV19" i="67" a="1"/>
  <c r="AV19" i="67" s="1"/>
  <c r="BB19" i="67" s="1"/>
  <c r="BC19" i="67"/>
  <c r="AS19" i="67"/>
  <c r="AT19" i="67" s="1"/>
  <c r="BC106" i="67"/>
  <c r="AX106" i="67" a="1"/>
  <c r="AX106" i="67" s="1"/>
  <c r="AV106" i="67" a="1"/>
  <c r="AV106" i="67" s="1"/>
  <c r="BB106" i="67" s="1"/>
  <c r="AS106" i="67"/>
  <c r="AT106" i="67" s="1"/>
  <c r="AX90" i="67" a="1"/>
  <c r="AX90" i="67" s="1"/>
  <c r="BC90" i="67"/>
  <c r="AV90" i="67" a="1"/>
  <c r="AV90" i="67" s="1"/>
  <c r="BB90" i="67" s="1"/>
  <c r="AS90" i="67"/>
  <c r="AT90" i="67" s="1"/>
  <c r="AX80" i="67" a="1"/>
  <c r="AX80" i="67" s="1"/>
  <c r="AV80" i="67" a="1"/>
  <c r="AV80" i="67" s="1"/>
  <c r="BB80" i="67" s="1"/>
  <c r="AS80" i="67"/>
  <c r="AT80" i="67" s="1"/>
  <c r="AV70" i="67" a="1"/>
  <c r="AV70" i="67" s="1"/>
  <c r="BB70" i="67" s="1"/>
  <c r="AX70" i="67" a="1"/>
  <c r="AX70" i="67" s="1"/>
  <c r="BC70" i="67"/>
  <c r="AS70" i="67"/>
  <c r="AT70" i="67" s="1"/>
  <c r="AV58" i="67" a="1"/>
  <c r="AV58" i="67" s="1"/>
  <c r="AX58" i="67" a="1"/>
  <c r="AX58" i="67" s="1"/>
  <c r="BC58" i="67"/>
  <c r="AS58" i="67"/>
  <c r="AT58" i="67" s="1"/>
  <c r="AX52" i="67" a="1"/>
  <c r="AX52" i="67" s="1"/>
  <c r="AV52" i="67" a="1"/>
  <c r="AV52" i="67" s="1"/>
  <c r="BB52" i="67" s="1"/>
  <c r="AS52" i="67"/>
  <c r="AT52" i="67" s="1"/>
  <c r="AV46" i="67" a="1"/>
  <c r="AV46" i="67" s="1"/>
  <c r="BB46" i="67" s="1"/>
  <c r="AX46" i="67" a="1"/>
  <c r="AX46" i="67" s="1"/>
  <c r="BC46" i="67"/>
  <c r="AS46" i="67"/>
  <c r="AT46" i="67" s="1"/>
  <c r="BC40" i="67"/>
  <c r="AV40" i="67" a="1"/>
  <c r="AV40" i="67" s="1"/>
  <c r="BB40" i="67" s="1"/>
  <c r="AX40" i="67" a="1"/>
  <c r="AX40" i="67" s="1"/>
  <c r="AS40" i="67"/>
  <c r="AT40" i="67" s="1"/>
  <c r="AV22" i="67" a="1"/>
  <c r="AV22" i="67" s="1"/>
  <c r="AX22" i="67" a="1"/>
  <c r="AX22" i="67" s="1"/>
  <c r="BC22" i="67"/>
  <c r="AS22" i="67"/>
  <c r="AT22" i="67" s="1"/>
  <c r="AV104" i="67" a="1"/>
  <c r="AV104" i="67" s="1"/>
  <c r="BB104" i="67" s="1"/>
  <c r="BC104" i="67"/>
  <c r="AX104" i="67" a="1"/>
  <c r="AX104" i="67" s="1"/>
  <c r="AS104" i="67"/>
  <c r="AT104" i="67" s="1"/>
  <c r="AV84" i="67" a="1"/>
  <c r="AV84" i="67" s="1"/>
  <c r="BB84" i="67" s="1"/>
  <c r="AX84" i="67" a="1"/>
  <c r="AX84" i="67" s="1"/>
  <c r="BC84" i="67"/>
  <c r="AS84" i="67"/>
  <c r="AT84" i="67" s="1"/>
  <c r="AV66" i="67" a="1"/>
  <c r="AV66" i="67" s="1"/>
  <c r="BB66" i="67" s="1"/>
  <c r="AX66" i="67" a="1"/>
  <c r="AX66" i="67" s="1"/>
  <c r="BC66" i="67"/>
  <c r="AS66" i="67"/>
  <c r="AT66" i="67" s="1"/>
  <c r="AV34" i="67" a="1"/>
  <c r="AV34" i="67" s="1"/>
  <c r="AX34" i="67" a="1"/>
  <c r="AX34" i="67" s="1"/>
  <c r="BC34" i="67"/>
  <c r="AS34" i="67"/>
  <c r="AT34" i="67" s="1"/>
  <c r="AX94" i="67" a="1"/>
  <c r="AX94" i="67" s="1"/>
  <c r="BC94" i="67"/>
  <c r="AV94" i="67" a="1"/>
  <c r="AV94" i="67" s="1"/>
  <c r="BB94" i="67" s="1"/>
  <c r="AS94" i="67"/>
  <c r="AT94" i="67" s="1"/>
  <c r="AX76" i="67" a="1"/>
  <c r="AX76" i="67" s="1"/>
  <c r="AV76" i="67" a="1"/>
  <c r="AV76" i="67" s="1"/>
  <c r="BB76" i="67" s="1"/>
  <c r="AS76" i="67"/>
  <c r="AT76" i="67" s="1"/>
  <c r="AX54" i="67" a="1"/>
  <c r="AX54" i="67" s="1"/>
  <c r="AV54" i="67" a="1"/>
  <c r="AV54" i="67" s="1"/>
  <c r="BB54" i="67" s="1"/>
  <c r="BC54" i="67"/>
  <c r="AS54" i="67"/>
  <c r="AT54" i="67" s="1"/>
  <c r="BC26" i="67"/>
  <c r="AV26" i="67" a="1"/>
  <c r="AV26" i="67" s="1"/>
  <c r="BB26" i="67" s="1"/>
  <c r="AX26" i="67" a="1"/>
  <c r="AX26" i="67" s="1"/>
  <c r="AS26" i="67"/>
  <c r="AT26" i="67" s="1"/>
  <c r="BC36" i="67"/>
  <c r="AX36" i="67" a="1"/>
  <c r="AX36" i="67" s="1"/>
  <c r="AV36" i="67" a="1"/>
  <c r="AV36" i="67" s="1"/>
  <c r="BB36" i="67" s="1"/>
  <c r="AS36" i="67"/>
  <c r="AT36" i="67" s="1"/>
  <c r="AV38" i="67" a="1"/>
  <c r="AV38" i="67" s="1"/>
  <c r="BB38" i="67" s="1"/>
  <c r="BC38" i="67"/>
  <c r="AX38" i="67" a="1"/>
  <c r="AX38" i="67" s="1"/>
  <c r="AS38" i="67"/>
  <c r="AT38" i="67" s="1"/>
  <c r="BC102" i="67"/>
  <c r="AX102" i="67" a="1"/>
  <c r="AX102" i="67" s="1"/>
  <c r="AV102" i="67" a="1"/>
  <c r="AV102" i="67" s="1"/>
  <c r="BB102" i="67" s="1"/>
  <c r="AS102" i="67"/>
  <c r="AT102" i="67" s="1"/>
  <c r="AX82" i="67" a="1"/>
  <c r="AX82" i="67" s="1"/>
  <c r="BC82" i="67"/>
  <c r="AV82" i="67" a="1"/>
  <c r="AV82" i="67" s="1"/>
  <c r="BB82" i="67" s="1"/>
  <c r="AS82" i="67"/>
  <c r="AT82" i="67" s="1"/>
  <c r="AV62" i="67" a="1"/>
  <c r="AV62" i="67" s="1"/>
  <c r="BB62" i="67" s="1"/>
  <c r="BC62" i="67"/>
  <c r="AX62" i="67" a="1"/>
  <c r="AX62" i="67" s="1"/>
  <c r="AS62" i="67"/>
  <c r="AT62" i="67" s="1"/>
  <c r="AX32" i="67" a="1"/>
  <c r="AX32" i="67" s="1"/>
  <c r="BC32" i="67"/>
  <c r="AV32" i="67" a="1"/>
  <c r="AV32" i="67" s="1"/>
  <c r="BB32" i="67" s="1"/>
  <c r="AS32" i="67"/>
  <c r="AT32" i="67" s="1"/>
  <c r="AX18" i="67" a="1"/>
  <c r="AX18" i="67" s="1"/>
  <c r="AS18" i="67"/>
  <c r="AT18" i="67" s="1"/>
  <c r="AV18" i="67" a="1"/>
  <c r="AV18" i="67" s="1"/>
  <c r="BC18" i="67" s="1"/>
  <c r="AS17" i="67"/>
  <c r="AT17" i="67" s="1"/>
  <c r="AV17" i="67" a="1"/>
  <c r="AV17" i="67" s="1"/>
  <c r="BC17" i="67" s="1"/>
  <c r="AX17" i="67" a="1"/>
  <c r="AX17" i="67" s="1"/>
  <c r="AS16" i="67"/>
  <c r="AT16" i="67" s="1"/>
  <c r="AX16" i="67" a="1"/>
  <c r="AX16" i="67" s="1"/>
  <c r="AV16" i="67" a="1"/>
  <c r="AV16" i="67" s="1"/>
  <c r="BC16" i="67" s="1"/>
  <c r="AX15" i="67" a="1"/>
  <c r="AX15" i="67" s="1"/>
  <c r="AS15" i="67"/>
  <c r="AT15" i="67" s="1"/>
  <c r="AV15" i="67" a="1"/>
  <c r="AV15" i="67" s="1"/>
  <c r="BC15" i="67" s="1"/>
  <c r="AX14" i="67" a="1"/>
  <c r="AX14" i="67" s="1"/>
  <c r="J53" i="77" s="1"/>
  <c r="AS14" i="67"/>
  <c r="AT14" i="67" s="1"/>
  <c r="AV14" i="67" a="1"/>
  <c r="AV14" i="67" s="1"/>
  <c r="BC14" i="67" s="1"/>
  <c r="AX13" i="67" a="1"/>
  <c r="AX13" i="67" s="1"/>
  <c r="J52" i="77" s="1"/>
  <c r="AS13" i="67"/>
  <c r="AT13" i="67" s="1"/>
  <c r="AV13" i="67" a="1"/>
  <c r="AV13" i="67" s="1"/>
  <c r="BC13" i="67" s="1"/>
  <c r="AX12" i="67" a="1"/>
  <c r="AX12" i="67" s="1"/>
  <c r="AS12" i="67"/>
  <c r="AT12" i="67" s="1"/>
  <c r="AV12" i="67" a="1"/>
  <c r="AV12" i="67" s="1"/>
  <c r="BC12" i="67" s="1"/>
  <c r="AV11" i="67" a="1"/>
  <c r="AV11" i="67" s="1"/>
  <c r="AW11" i="67" s="1" a="1"/>
  <c r="AW11" i="67" s="1"/>
  <c r="AS11" i="67"/>
  <c r="AT11" i="67" s="1"/>
  <c r="BB58" i="67"/>
  <c r="BB34" i="67"/>
  <c r="BC77" i="67"/>
  <c r="BC69" i="67"/>
  <c r="BC53" i="67"/>
  <c r="BB50" i="67"/>
  <c r="BC50" i="67"/>
  <c r="BC80" i="67"/>
  <c r="BC72" i="67"/>
  <c r="BB24" i="67"/>
  <c r="BB91" i="67"/>
  <c r="BB22" i="67"/>
  <c r="BB74" i="67"/>
  <c r="BB97" i="67"/>
  <c r="BC89" i="67"/>
  <c r="BB33" i="67"/>
  <c r="BC25" i="67"/>
  <c r="BC98" i="67"/>
  <c r="BC76" i="67"/>
  <c r="BC68" i="67"/>
  <c r="BC60" i="67"/>
  <c r="BB60" i="67"/>
  <c r="BC52" i="67"/>
  <c r="G21" i="84" l="1"/>
  <c r="H26" i="85"/>
  <c r="J20" i="77" s="1"/>
  <c r="R26" i="85"/>
  <c r="D27" i="85"/>
  <c r="I27" i="85" s="1"/>
  <c r="L26" i="85" s="1"/>
  <c r="H27" i="85"/>
  <c r="R27" i="85"/>
  <c r="D21" i="84"/>
  <c r="J51" i="77"/>
  <c r="BA12" i="67" a="1"/>
  <c r="BA12" i="67" s="1"/>
  <c r="J50" i="77"/>
  <c r="BA11" i="67" a="1"/>
  <c r="BA11" i="67" s="1"/>
  <c r="D23" i="84"/>
  <c r="BB11" i="67"/>
  <c r="AV110" i="67"/>
  <c r="D11" i="85" s="1"/>
  <c r="BB18" i="67"/>
  <c r="BB17" i="67"/>
  <c r="BC11" i="67"/>
  <c r="AU76" i="67"/>
  <c r="AZ76" i="67" s="1" a="1"/>
  <c r="AZ76" i="67" s="1"/>
  <c r="AU29" i="67"/>
  <c r="AU45" i="67"/>
  <c r="AZ45" i="67" s="1" a="1"/>
  <c r="AZ45" i="67" s="1"/>
  <c r="AU61" i="67"/>
  <c r="AZ61" i="67" s="1" a="1"/>
  <c r="AZ61" i="67" s="1"/>
  <c r="AU77" i="67"/>
  <c r="AU93" i="67"/>
  <c r="AZ93" i="67" s="1" a="1"/>
  <c r="AZ93" i="67" s="1"/>
  <c r="AU109" i="67"/>
  <c r="AU72" i="67"/>
  <c r="AU48" i="67"/>
  <c r="AZ48" i="67" s="1" a="1"/>
  <c r="AZ48" i="67" s="1"/>
  <c r="AU108" i="67"/>
  <c r="AZ108" i="67" s="1" a="1"/>
  <c r="AZ108" i="67" s="1"/>
  <c r="AU32" i="67"/>
  <c r="AZ32" i="67" s="1" a="1"/>
  <c r="AZ32" i="67" s="1"/>
  <c r="AU21" i="67"/>
  <c r="AZ21" i="67" s="1" a="1"/>
  <c r="AZ21" i="67" s="1"/>
  <c r="AU37" i="67"/>
  <c r="AU53" i="67"/>
  <c r="AZ53" i="67" s="1" a="1"/>
  <c r="AZ53" i="67" s="1"/>
  <c r="AU69" i="67"/>
  <c r="AZ69" i="67" s="1" a="1"/>
  <c r="AZ69" i="67" s="1"/>
  <c r="AU85" i="67"/>
  <c r="AU101" i="67"/>
  <c r="AZ101" i="67" s="1" a="1"/>
  <c r="AZ101" i="67" s="1"/>
  <c r="AU24" i="67"/>
  <c r="AZ24" i="67" s="1" a="1"/>
  <c r="AZ24" i="67" s="1"/>
  <c r="BB16" i="67"/>
  <c r="AU74" i="67"/>
  <c r="AZ74" i="67" s="1" a="1"/>
  <c r="AZ74" i="67" s="1"/>
  <c r="AU60" i="67"/>
  <c r="AU62" i="67"/>
  <c r="AZ62" i="67" s="1" a="1"/>
  <c r="AZ62" i="67" s="1"/>
  <c r="AU94" i="67"/>
  <c r="AU104" i="67"/>
  <c r="AU52" i="67"/>
  <c r="AU90" i="67"/>
  <c r="AZ90" i="67" s="1" a="1"/>
  <c r="AZ90" i="67" s="1"/>
  <c r="AU23" i="67"/>
  <c r="AZ23" i="67" s="1" a="1"/>
  <c r="AZ23" i="67" s="1"/>
  <c r="AU31" i="67"/>
  <c r="AZ31" i="67" s="1" a="1"/>
  <c r="AZ31" i="67" s="1"/>
  <c r="AU39" i="67"/>
  <c r="AU47" i="67"/>
  <c r="AZ47" i="67" s="1" a="1"/>
  <c r="AZ47" i="67" s="1"/>
  <c r="AU55" i="67"/>
  <c r="AU63" i="67"/>
  <c r="AU71" i="67"/>
  <c r="AU79" i="67"/>
  <c r="AZ79" i="67" s="1" a="1"/>
  <c r="AZ79" i="67" s="1"/>
  <c r="AU87" i="67"/>
  <c r="AU95" i="67"/>
  <c r="AZ95" i="67" s="1" a="1"/>
  <c r="AZ95" i="67" s="1"/>
  <c r="AU103" i="67"/>
  <c r="AU28" i="67"/>
  <c r="AZ28" i="67" s="1" a="1"/>
  <c r="AZ28" i="67" s="1"/>
  <c r="AU86" i="67"/>
  <c r="AU68" i="67"/>
  <c r="AU64" i="67"/>
  <c r="AU46" i="67"/>
  <c r="AZ46" i="67" s="1" a="1"/>
  <c r="AZ46" i="67" s="1"/>
  <c r="AU36" i="67"/>
  <c r="AZ36" i="67" s="1" a="1"/>
  <c r="AZ36" i="67" s="1"/>
  <c r="AU42" i="67"/>
  <c r="AZ42" i="67" s="1" a="1"/>
  <c r="AZ42" i="67" s="1"/>
  <c r="AU88" i="67"/>
  <c r="AU58" i="67"/>
  <c r="AZ58" i="67" s="1" a="1"/>
  <c r="AZ58" i="67" s="1"/>
  <c r="AU49" i="67"/>
  <c r="AU57" i="67"/>
  <c r="AU81" i="67"/>
  <c r="AU89" i="67"/>
  <c r="AZ89" i="67" s="1" a="1"/>
  <c r="AZ89" i="67" s="1"/>
  <c r="AU97" i="67"/>
  <c r="AZ97" i="67" s="1" a="1"/>
  <c r="AZ97" i="67" s="1"/>
  <c r="AU105" i="67"/>
  <c r="AZ105" i="67" s="1" a="1"/>
  <c r="AZ105" i="67" s="1"/>
  <c r="AU44" i="67"/>
  <c r="AU100" i="67"/>
  <c r="AZ100" i="67" s="1" a="1"/>
  <c r="AZ100" i="67" s="1"/>
  <c r="AU96" i="67"/>
  <c r="AU78" i="67"/>
  <c r="AU80" i="67"/>
  <c r="AU26" i="67"/>
  <c r="AU22" i="67"/>
  <c r="AU25" i="67"/>
  <c r="AZ25" i="67" s="1" a="1"/>
  <c r="AZ25" i="67" s="1"/>
  <c r="AU41" i="67"/>
  <c r="AZ41" i="67" s="1" a="1"/>
  <c r="AZ41" i="67" s="1"/>
  <c r="AU65" i="67"/>
  <c r="AZ65" i="67" s="1" a="1"/>
  <c r="AZ65" i="67" s="1"/>
  <c r="AU38" i="67"/>
  <c r="AU82" i="67"/>
  <c r="AU34" i="67"/>
  <c r="AU106" i="67"/>
  <c r="AZ106" i="67" s="1" a="1"/>
  <c r="AZ106" i="67" s="1"/>
  <c r="AU33" i="67"/>
  <c r="AZ33" i="67" s="1" a="1"/>
  <c r="AZ33" i="67" s="1"/>
  <c r="AU73" i="67"/>
  <c r="AZ73" i="67" s="1" a="1"/>
  <c r="AZ73" i="67" s="1"/>
  <c r="AU84" i="67"/>
  <c r="AZ84" i="67" s="1" a="1"/>
  <c r="AZ84" i="67" s="1"/>
  <c r="AU50" i="67"/>
  <c r="AZ50" i="67" s="1" a="1"/>
  <c r="AZ50" i="67" s="1"/>
  <c r="AU98" i="67"/>
  <c r="AU102" i="67"/>
  <c r="AU54" i="67"/>
  <c r="AU66" i="67"/>
  <c r="AZ66" i="67" s="1" a="1"/>
  <c r="AZ66" i="67" s="1"/>
  <c r="AU40" i="67"/>
  <c r="AU70" i="67"/>
  <c r="AZ70" i="67" s="1" a="1"/>
  <c r="AZ70" i="67" s="1"/>
  <c r="AU19" i="67"/>
  <c r="AU27" i="67"/>
  <c r="AZ27" i="67" s="1" a="1"/>
  <c r="AZ27" i="67" s="1"/>
  <c r="AU35" i="67"/>
  <c r="AU43" i="67"/>
  <c r="AU51" i="67"/>
  <c r="AU59" i="67"/>
  <c r="AZ59" i="67" s="1" a="1"/>
  <c r="AZ59" i="67" s="1"/>
  <c r="AU67" i="67"/>
  <c r="AZ67" i="67" s="1" a="1"/>
  <c r="AZ67" i="67" s="1"/>
  <c r="AU75" i="67"/>
  <c r="AZ75" i="67" s="1" a="1"/>
  <c r="AZ75" i="67" s="1"/>
  <c r="AU83" i="67"/>
  <c r="AU91" i="67"/>
  <c r="AZ91" i="67" s="1" a="1"/>
  <c r="AZ91" i="67" s="1"/>
  <c r="AU99" i="67"/>
  <c r="AU107" i="67"/>
  <c r="AU56" i="67"/>
  <c r="AU30" i="67"/>
  <c r="AZ30" i="67" s="1" a="1"/>
  <c r="AZ30" i="67" s="1"/>
  <c r="AU20" i="67"/>
  <c r="AZ20" i="67" s="1" a="1"/>
  <c r="AZ20" i="67" s="1"/>
  <c r="AU92" i="67"/>
  <c r="AZ92" i="67" s="1" a="1"/>
  <c r="AZ92" i="67" s="1"/>
  <c r="BB13" i="67"/>
  <c r="BB12" i="67"/>
  <c r="BB14" i="67"/>
  <c r="AU18" i="67"/>
  <c r="AZ18" i="67" s="1" a="1"/>
  <c r="AZ18" i="67" s="1"/>
  <c r="AU17" i="67"/>
  <c r="AZ17" i="67" s="1" a="1"/>
  <c r="AZ17" i="67" s="1"/>
  <c r="AU16" i="67"/>
  <c r="AZ16" i="67" s="1" a="1"/>
  <c r="AZ16" i="67" s="1"/>
  <c r="BB15" i="67"/>
  <c r="AU15" i="67"/>
  <c r="AZ15" i="67" s="1" a="1"/>
  <c r="AZ15" i="67" s="1"/>
  <c r="AU14" i="67"/>
  <c r="AZ14" i="67" s="1" a="1"/>
  <c r="AZ14" i="67" s="1"/>
  <c r="AU13" i="67"/>
  <c r="AZ13" i="67" s="1" a="1"/>
  <c r="AZ13" i="67" s="1"/>
  <c r="AU12" i="67"/>
  <c r="AZ12" i="67" s="1" a="1"/>
  <c r="AZ12" i="67" s="1"/>
  <c r="AU11" i="67"/>
  <c r="BD83" i="67"/>
  <c r="BD87" i="67"/>
  <c r="BD52" i="67"/>
  <c r="BD98" i="67"/>
  <c r="BD105" i="67"/>
  <c r="BD22" i="67"/>
  <c r="BD86" i="67"/>
  <c r="BD19" i="67"/>
  <c r="BD106" i="67"/>
  <c r="BD34" i="67"/>
  <c r="BD62" i="67"/>
  <c r="BD64" i="67"/>
  <c r="BD28" i="67"/>
  <c r="BD41" i="67"/>
  <c r="BD24" i="67"/>
  <c r="BD88" i="67"/>
  <c r="BD21" i="67"/>
  <c r="BD85" i="67"/>
  <c r="BD47" i="67"/>
  <c r="BD12" i="67"/>
  <c r="BD76" i="67"/>
  <c r="BD65" i="67"/>
  <c r="BD74" i="67"/>
  <c r="BD46" i="67"/>
  <c r="BD70" i="67"/>
  <c r="BD43" i="67"/>
  <c r="BD67" i="67"/>
  <c r="BD107" i="67"/>
  <c r="BD109" i="67"/>
  <c r="AZ26" i="67" a="1"/>
  <c r="AZ26" i="67" s="1"/>
  <c r="BD26" i="67"/>
  <c r="BD48" i="67"/>
  <c r="BD45" i="67"/>
  <c r="BD71" i="67"/>
  <c r="BD66" i="67"/>
  <c r="BD25" i="67"/>
  <c r="BD27" i="67"/>
  <c r="BD69" i="67"/>
  <c r="BD61" i="67"/>
  <c r="BD36" i="67"/>
  <c r="BD100" i="67"/>
  <c r="BD89" i="67"/>
  <c r="BD94" i="67"/>
  <c r="BD91" i="67"/>
  <c r="BD72" i="67"/>
  <c r="BD82" i="67"/>
  <c r="BD59" i="67"/>
  <c r="BD31" i="67"/>
  <c r="BD55" i="67"/>
  <c r="BD95" i="67"/>
  <c r="BD18" i="67"/>
  <c r="BD30" i="67"/>
  <c r="BD54" i="67"/>
  <c r="BD96" i="67"/>
  <c r="BD93" i="67"/>
  <c r="BD58" i="67"/>
  <c r="BD60" i="67"/>
  <c r="BD49" i="67"/>
  <c r="BD51" i="67"/>
  <c r="BD32" i="67"/>
  <c r="BD56" i="67"/>
  <c r="AZ29" i="67" a="1"/>
  <c r="AZ29" i="67" s="1"/>
  <c r="BD29" i="67"/>
  <c r="BD53" i="67"/>
  <c r="BD84" i="67"/>
  <c r="BD79" i="67"/>
  <c r="BD20" i="67"/>
  <c r="BD73" i="67"/>
  <c r="BD97" i="67"/>
  <c r="BD78" i="67"/>
  <c r="BD11" i="67"/>
  <c r="BD13" i="67"/>
  <c r="BD108" i="67"/>
  <c r="BD14" i="67"/>
  <c r="BD75" i="67"/>
  <c r="BD50" i="67"/>
  <c r="BD77" i="67"/>
  <c r="BD23" i="67"/>
  <c r="BD15" i="67"/>
  <c r="BD39" i="67"/>
  <c r="BD103" i="67"/>
  <c r="BD44" i="67"/>
  <c r="BD68" i="67"/>
  <c r="BD33" i="67"/>
  <c r="BD38" i="67"/>
  <c r="BD102" i="67"/>
  <c r="BD16" i="67"/>
  <c r="AZ40" i="67" a="1"/>
  <c r="AZ40" i="67" s="1"/>
  <c r="BD40" i="67"/>
  <c r="BD80" i="67"/>
  <c r="BD90" i="67"/>
  <c r="BD92" i="67"/>
  <c r="BD42" i="67"/>
  <c r="BD35" i="67"/>
  <c r="BD99" i="67"/>
  <c r="BD104" i="67"/>
  <c r="BD37" i="67"/>
  <c r="BD81" i="67"/>
  <c r="BD17" i="67"/>
  <c r="BD63" i="67"/>
  <c r="BD57" i="67"/>
  <c r="BD101" i="67"/>
  <c r="I11" i="85" l="1"/>
  <c r="L11" i="85"/>
  <c r="AZ85" i="67" a="1"/>
  <c r="AZ85" i="67" s="1"/>
  <c r="AZ72" i="67" a="1"/>
  <c r="AZ72" i="67" s="1"/>
  <c r="AZ98" i="67" a="1"/>
  <c r="AZ98" i="67" s="1"/>
  <c r="AZ38" i="67" a="1"/>
  <c r="AZ38" i="67" s="1"/>
  <c r="AZ96" i="67" a="1"/>
  <c r="AZ96" i="67" s="1"/>
  <c r="AZ86" i="67" a="1"/>
  <c r="AZ86" i="67" s="1"/>
  <c r="AZ55" i="67" a="1"/>
  <c r="AZ55" i="67" s="1"/>
  <c r="AZ94" i="67" a="1"/>
  <c r="AZ94" i="67" s="1"/>
  <c r="AZ44" i="67" a="1"/>
  <c r="AZ44" i="67" s="1"/>
  <c r="AZ88" i="67" a="1"/>
  <c r="AZ88" i="67" s="1"/>
  <c r="AZ103" i="67" a="1"/>
  <c r="AZ103" i="67" s="1"/>
  <c r="AZ39" i="67" a="1"/>
  <c r="AZ39" i="67" s="1"/>
  <c r="AZ60" i="67" a="1"/>
  <c r="AZ60" i="67" s="1"/>
  <c r="AZ77" i="67" a="1"/>
  <c r="AZ77" i="67" s="1"/>
  <c r="AZ22" i="67" a="1"/>
  <c r="AZ22" i="67" s="1"/>
  <c r="AZ87" i="67" a="1"/>
  <c r="AZ87" i="67" s="1"/>
  <c r="AZ56" i="67" a="1"/>
  <c r="AZ56" i="67" s="1"/>
  <c r="AZ51" i="67" a="1"/>
  <c r="AZ51" i="67" s="1"/>
  <c r="AZ54" i="67" a="1"/>
  <c r="AZ54" i="67" s="1"/>
  <c r="AZ34" i="67" a="1"/>
  <c r="AZ34" i="67" s="1"/>
  <c r="AZ80" i="67" a="1"/>
  <c r="AZ80" i="67" s="1"/>
  <c r="AZ81" i="67" a="1"/>
  <c r="AZ81" i="67" s="1"/>
  <c r="AZ64" i="67" a="1"/>
  <c r="AZ64" i="67" s="1"/>
  <c r="AZ71" i="67" a="1"/>
  <c r="AZ71" i="67" s="1"/>
  <c r="AZ52" i="67" a="1"/>
  <c r="AZ52" i="67" s="1"/>
  <c r="AZ107" i="67" a="1"/>
  <c r="AZ107" i="67" s="1"/>
  <c r="AZ43" i="67" a="1"/>
  <c r="AZ43" i="67" s="1"/>
  <c r="AZ102" i="67" a="1"/>
  <c r="AZ102" i="67" s="1"/>
  <c r="AZ82" i="67" a="1"/>
  <c r="AZ82" i="67" s="1"/>
  <c r="AZ78" i="67" a="1"/>
  <c r="AZ78" i="67" s="1"/>
  <c r="AZ57" i="67" a="1"/>
  <c r="AZ57" i="67" s="1"/>
  <c r="AZ68" i="67" a="1"/>
  <c r="AZ68" i="67" s="1"/>
  <c r="AZ63" i="67" a="1"/>
  <c r="AZ63" i="67" s="1"/>
  <c r="AZ35" i="67" a="1"/>
  <c r="AZ35" i="67" s="1"/>
  <c r="AZ109" i="67" a="1"/>
  <c r="AZ109" i="67" s="1"/>
  <c r="AZ99" i="67" a="1"/>
  <c r="AZ99" i="67" s="1"/>
  <c r="AZ104" i="67" a="1"/>
  <c r="AZ104" i="67" s="1"/>
  <c r="AZ49" i="67" a="1"/>
  <c r="AZ49" i="67" s="1"/>
  <c r="AZ37" i="67" a="1"/>
  <c r="AZ37" i="67" s="1"/>
  <c r="AZ11" i="67" a="1"/>
  <c r="AZ11" i="67" s="1"/>
  <c r="AZ19" i="67" a="1"/>
  <c r="AZ19" i="67" s="1"/>
  <c r="AZ83" i="67" a="1"/>
  <c r="AZ83" i="67" s="1"/>
  <c r="BC110" i="67"/>
  <c r="BB110" i="67"/>
  <c r="AW110" i="67"/>
  <c r="E11" i="85" s="1"/>
  <c r="F11" i="85" s="1"/>
  <c r="D20" i="85" s="1"/>
  <c r="E20" i="85" s="1"/>
  <c r="W110" i="67"/>
  <c r="G8" i="84" s="1"/>
  <c r="AX110" i="67" l="1"/>
  <c r="K17" i="85" s="1"/>
  <c r="G23" i="77" s="1"/>
  <c r="G25" i="77" s="1"/>
  <c r="D26" i="85" l="1"/>
  <c r="I26" i="85" s="1"/>
  <c r="K26" i="85" s="1"/>
  <c r="G27" i="85"/>
  <c r="C28" i="85"/>
  <c r="R28" i="85" s="1"/>
  <c r="F23" i="77"/>
  <c r="F25" i="77" s="1"/>
  <c r="F28" i="77"/>
  <c r="F27" i="77"/>
  <c r="BD110" i="67"/>
  <c r="G26" i="85" l="1"/>
  <c r="G11" i="85"/>
  <c r="F29" i="77"/>
  <c r="G28" i="85" l="1"/>
  <c r="D28" i="85"/>
  <c r="G28" i="77"/>
  <c r="G27" i="77"/>
  <c r="BF9" i="80"/>
  <c r="BB9" i="80" a="1"/>
  <c r="BB9" i="80" s="1"/>
  <c r="J19" i="77" l="1"/>
  <c r="C20" i="85"/>
  <c r="E27" i="85"/>
  <c r="E26" i="85"/>
  <c r="H11" i="85"/>
  <c r="G29" i="77"/>
  <c r="E28" i="85" l="1"/>
  <c r="I28" i="85" l="1"/>
  <c r="J21" i="77" l="1"/>
  <c r="M11" i="85"/>
  <c r="M26" i="85"/>
  <c r="O28" i="85" l="1"/>
  <c r="O27" i="85"/>
  <c r="Q27" i="85" s="1"/>
  <c r="O26" i="85"/>
  <c r="Q26" i="85" s="1"/>
  <c r="J27" i="85"/>
  <c r="J28" i="85"/>
  <c r="G23" i="84"/>
  <c r="P26" i="85" l="1"/>
  <c r="N11" i="85"/>
  <c r="S27" i="85"/>
  <c r="P27" i="85"/>
  <c r="J22" i="77"/>
  <c r="S26" i="85" l="1"/>
  <c r="Q28" i="85"/>
  <c r="J31" i="77" s="1"/>
  <c r="J32" i="77" s="1"/>
  <c r="O11" i="85"/>
  <c r="P28" i="85"/>
  <c r="J23" i="77" s="1"/>
  <c r="I23" i="84" l="1"/>
  <c r="M21" i="84" s="1"/>
  <c r="J21" i="84"/>
  <c r="J22" i="84"/>
  <c r="P11" i="85"/>
  <c r="Q11" i="85"/>
  <c r="S28" i="85"/>
  <c r="J23" i="84"/>
  <c r="S22" i="84" l="1"/>
  <c r="N23" i="84"/>
  <c r="T7" i="84"/>
  <c r="Q23" i="84"/>
  <c r="S21" i="84" l="1"/>
  <c r="R23" i="84"/>
  <c r="V5" i="84" s="1"/>
  <c r="T8" i="84"/>
  <c r="S23" i="84"/>
  <c r="V10" i="8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2" authorId="0" shapeId="0" xr:uid="{0FE3DFBC-E439-48DD-A484-9DA64CFB9A6E}">
      <text>
        <r>
          <rPr>
            <sz val="9"/>
            <color indexed="81"/>
            <rFont val="Tahoma"/>
            <family val="2"/>
          </rPr>
          <t>Un seule modalité de prise en compte des dépenses sur cette intervention.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M8" authorId="0" shapeId="0" xr:uid="{D017331E-6535-4777-B9F6-CAE8D73BB8FF}">
      <text>
        <r>
          <rPr>
            <sz val="9"/>
            <color indexed="81"/>
            <rFont val="Tahoma"/>
            <family val="2"/>
          </rPr>
          <t>Consultez, dans le guide du porteur, la partie relative au « bifage » pour anonymiser les données personnelles du personnel</t>
        </r>
      </text>
    </comment>
    <comment ref="AB8" authorId="0" shapeId="0" xr:uid="{8466A3E9-4DCA-4EF6-91D0-700D766D276A}">
      <text>
        <r>
          <rPr>
            <sz val="9"/>
            <color indexed="81"/>
            <rFont val="Tahoma"/>
            <family val="2"/>
          </rPr>
          <t>Consultez, dans le guide du porteur, la partie relative au « bifage » pour anonymiser les données personnelles du personnel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Diana Lesprit</author>
    <author>Lila Chassac</author>
  </authors>
  <commentList>
    <comment ref="V5" authorId="0" shapeId="0" xr:uid="{0F2B47F0-52A2-428A-8EED-2498988DD2E9}">
      <text>
        <r>
          <rPr>
            <b/>
            <sz val="14"/>
            <color rgb="FF000000"/>
            <rFont val="Tahoma"/>
            <family val="2"/>
          </rPr>
          <t>Attention : Le total des ressources prévisionnelles doit être égal ou inférieur au coût total du projet</t>
        </r>
      </text>
    </comment>
    <comment ref="M19" authorId="0" shapeId="0" xr:uid="{8A2FC6AF-BD6E-41D2-AFA1-21C077B1503C}">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E23" authorId="1" shapeId="0" xr:uid="{345519D8-792C-4193-82F6-2AA108EA8669}">
      <text>
        <r>
          <rPr>
            <sz val="14"/>
            <color rgb="FF000000"/>
            <rFont val="Tahoma"/>
            <family val="2"/>
          </rPr>
          <t>Cette formule affichera 0 si le montant minimum de dépenses présentées n'est pas atteint.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<sst xmlns="http://schemas.openxmlformats.org/spreadsheetml/2006/main" count="762" uniqueCount="402">
  <si>
    <t>PLAN DE FINANCEMENT PRÉVISIONNEL</t>
  </si>
  <si>
    <t>Intervention 73.07 : Aides aux infrastructures hydrauliques agricoles sur les territoires</t>
  </si>
  <si>
    <t>version 1 - Décembre 2025</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</si>
  <si>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</si>
  <si>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</si>
  <si>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</si>
  <si>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</si>
  <si>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</si>
  <si>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</si>
  <si>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</si>
  <si>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</si>
  <si>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4"/>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4"/>
        <color rgb="FFFF0000"/>
        <rFont val="Calibri"/>
        <family val="2"/>
        <scheme val="minor"/>
      </rPr>
      <t>En particulier, les informations suivantes sont indispensables aux calculs : Type d'action ; Taux d'affectation ; Montants présentés, devis retenu.</t>
    </r>
  </si>
  <si>
    <t>ONGLET 0
PRÉSENTATION TYPE ACTION</t>
  </si>
  <si>
    <t>ONGLETS 1 À 3
DÉPENSES PRÉVISIONNELLES</t>
  </si>
  <si>
    <r>
      <t xml:space="preserve">Cet onflet regroupe vos dépenses par postes de dépense et par type d'action. Pour chaque poste de dépense (représentés par la suite dans les onglets 1 à 3), veuillez renseigner le type d'action auquel il se rattache. </t>
    </r>
    <r>
      <rPr>
        <sz val="14"/>
        <color theme="1"/>
        <rFont val="Calibri"/>
        <family val="2"/>
        <scheme val="minor"/>
      </rPr>
      <t xml:space="preserve">Le poste de dépense correspond à l'intitulé des onglets 1 à 3.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</si>
  <si>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</si>
  <si>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4"/>
        <color theme="1"/>
        <rFont val="Calibri"/>
        <family val="2"/>
        <scheme val="minor"/>
      </rPr>
      <t>Elles montrent :</t>
    </r>
    <r>
      <rPr>
        <b/>
        <sz val="14"/>
        <color theme="1"/>
        <rFont val="Calibri"/>
        <family val="2"/>
        <scheme val="minor"/>
      </rPr>
      <t xml:space="preserve">
</t>
    </r>
    <r>
      <rPr>
        <sz val="14"/>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</si>
  <si>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</si>
  <si>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4"/>
        <color theme="1"/>
        <rFont val="Calibri"/>
        <family val="2"/>
        <scheme val="minor"/>
      </rPr>
      <t>Exemple : 
1) Ouvrages de substitution (type d'action) / 1- Investissements (poste)
2)  Ouvrages de substitution  (type d'action) / 2- Frais généraux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</si>
  <si>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</si>
  <si>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</si>
  <si>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le dispositif 73.07</t>
  </si>
  <si>
    <r>
      <rPr>
        <b/>
        <sz val="14"/>
        <color rgb="FFFFC000"/>
        <rFont val="Calibri"/>
        <family val="2"/>
        <scheme val="minor"/>
      </rPr>
      <t xml:space="preserve">Pour information : </t>
    </r>
    <r>
      <rPr>
        <b/>
        <sz val="14"/>
        <color theme="0"/>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</si>
  <si>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</si>
  <si>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</si>
  <si>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</si>
  <si>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Référentiel des listes déroulantes pour les types d'action (onglets 1 à 3 + synthèses)</t>
  </si>
  <si>
    <t>Postes de dépenses et types d'actionspour le dispositif 73.07</t>
  </si>
  <si>
    <t xml:space="preserve">Ouvrages de substitution </t>
  </si>
  <si>
    <t>Ouvrages de substitution</t>
  </si>
  <si>
    <t xml:space="preserve">Opérations d’irrigation collective </t>
  </si>
  <si>
    <t>Opérations d'irrigation collective</t>
  </si>
  <si>
    <r>
      <rPr>
        <b/>
        <sz val="14"/>
        <color rgb="FFFFC000"/>
        <rFont val="Calibri"/>
        <family val="2"/>
        <scheme val="minor"/>
      </rPr>
      <t xml:space="preserve">PARTIE À COMPLÉTER  </t>
    </r>
    <r>
      <rPr>
        <sz val="14"/>
        <color theme="0"/>
        <rFont val="Calibri"/>
        <family val="2"/>
        <scheme val="minor"/>
      </rPr>
      <t xml:space="preserve">
Par le porteur</t>
    </r>
  </si>
  <si>
    <t>Liste des onglets</t>
  </si>
  <si>
    <t>Exemple</t>
  </si>
  <si>
    <t>1-Investissements</t>
  </si>
  <si>
    <t>Au réel</t>
  </si>
  <si>
    <t>1.1-Investissements</t>
  </si>
  <si>
    <t>1.2-Amortissements</t>
  </si>
  <si>
    <t>2-Frais généraux</t>
  </si>
  <si>
    <t>3-Frais de personnel</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</si>
  <si>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</si>
  <si>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</si>
  <si>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ar rapport aux modalités de prise en compte possibles.</t>
  </si>
  <si>
    <t xml:space="preserve">Partie à compléter par le porteur </t>
  </si>
  <si>
    <r>
      <t xml:space="preserve"> Présentation des dépenses d'investissements matériels et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</si>
  <si>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</si>
  <si>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</si>
  <si>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xml:space="preserve">:  PIÈCES JUSTIFICATIVES LIEES AU COUT RAISONNABLE 
</t>
    </r>
    <r>
      <rPr>
        <b/>
        <sz val="20"/>
        <color theme="0"/>
        <rFont val="Calibri"/>
        <family val="2"/>
        <scheme val="minor"/>
      </rPr>
      <t xml:space="preserve">Les bénéficiaires soumis au code de la commande publique n'ont pas à présenter des devis comparatifs mais les pièces liées à la passation des marchés publics. </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</si>
  <si>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</si>
  <si>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</si>
  <si>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</si>
  <si>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</si>
  <si>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</si>
  <si>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</si>
  <si>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</si>
  <si>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</si>
  <si>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</si>
  <si>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</si>
  <si>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</si>
  <si>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</si>
  <si>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</si>
  <si>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</si>
  <si>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 retenu</t>
  </si>
  <si>
    <t>Numéro de la dépense</t>
  </si>
  <si>
    <t>Description de la dépense</t>
  </si>
  <si>
    <r>
      <t xml:space="preserve">S'agit-il d'un achat de terrain hors terrain à des fins de protection de l’environnement et de préservation des sols riches en carbone, ou terrain pour de jeunes agriculteurs acquis au moyen d’instrument financier?
</t>
    </r>
    <r>
      <rPr>
        <b/>
        <sz val="11"/>
        <color rgb="FFFF0000"/>
        <rFont val="Calibri"/>
        <family val="2"/>
        <scheme val="minor"/>
      </rPr>
      <t>Pour rappel, l'acquisition foncière éligible est limitée à 10% du montant des dépenses éligibles.</t>
    </r>
  </si>
  <si>
    <t>Taux d'affectation à l'opération</t>
  </si>
  <si>
    <t>Dénomination du fournisseur</t>
  </si>
  <si>
    <t>Référence du justificatif</t>
  </si>
  <si>
    <t>Type d'action concerné</t>
  </si>
  <si>
    <t>Présence d'un marché public</t>
  </si>
  <si>
    <t>Quantité / Poids / Surface / Autre</t>
  </si>
  <si>
    <t>Unité dans laquelle s'exprime la quantité/ le montant</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</si>
  <si>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</si>
  <si>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</si>
  <si>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</si>
  <si>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</si>
  <si>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</si>
  <si>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</si>
  <si>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</si>
  <si>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</si>
  <si>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</si>
  <si>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</si>
  <si>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</si>
  <si>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</si>
  <si>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</si>
  <si>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</si>
  <si>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</si>
  <si>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S'agit-il d'un achat de terrain hors terrain à des fins de protection de l’environnement et de préservation des sols riches en carbone, ou terrain pour de jeunes agriculteurs acquis au moyen d’instrument financier?</t>
  </si>
  <si>
    <t>Quantité / Montant</t>
  </si>
  <si>
    <t>Devis retenu</t>
  </si>
  <si>
    <t>Justificatif(s) appropriés joints</t>
  </si>
  <si>
    <t xml:space="preserve">Montant raisonnable HT </t>
  </si>
  <si>
    <t>Montant raisonnable TVA</t>
  </si>
  <si>
    <t xml:space="preserve">Montant raisonnable TTC </t>
  </si>
  <si>
    <t>Montant éligible retenu HT</t>
  </si>
  <si>
    <t xml:space="preserve">Montant éligible retenu TVA </t>
  </si>
  <si>
    <t>Montant éligible retenu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</si>
  <si>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</si>
  <si>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</si>
  <si>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</si>
  <si>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</si>
  <si>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</si>
  <si>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</si>
  <si>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</si>
  <si>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r>
      <t xml:space="preserve">(choisir "Oui" s'il s'agit d'un achat de terrain hors terrain à des fins de protection de l’environnement et de préservation des sols riches en carbone, ou terrain pour de jeunes agriculteurs acquis au moyen d’instrument financier ;
choisir "Non" s'il ne s'agit pas d'un achat de terrain ou s'il s'agit d'un achat de terrain à des fins de protection de l’environnement et de préservation des sols riches en carbone, ou d'un terrain pour de jeunes agriculteurs acquis au moyen d’instrument financier)
</t>
    </r>
    <r>
      <rPr>
        <i/>
        <sz val="11"/>
        <color rgb="FFFF0000"/>
        <rFont val="Calibri"/>
        <family val="2"/>
        <scheme val="minor"/>
      </rPr>
      <t>Le plafond de l'achat de terrain ne s'applique que pour la somme des lignes pour lesquelles la réponse est "Oui".</t>
    </r>
  </si>
  <si>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</si>
  <si>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</si>
  <si>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</si>
  <si>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</si>
  <si>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</si>
  <si>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</si>
  <si>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</si>
  <si>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</si>
  <si>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</si>
  <si>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</si>
  <si>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</si>
  <si>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</si>
  <si>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</si>
  <si>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</si>
  <si>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</si>
  <si>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</si>
  <si>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</si>
  <si>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</si>
  <si>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</si>
  <si>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</si>
  <si>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</si>
  <si>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</si>
  <si>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Terrassement et étanchéification</t>
  </si>
  <si>
    <t>Non</t>
  </si>
  <si>
    <t>Fer Plus</t>
  </si>
  <si>
    <t>D230115102</t>
  </si>
  <si>
    <t>Construction / aménagement bâtiments</t>
  </si>
  <si>
    <t xml:space="preserve">Pas de marché public </t>
  </si>
  <si>
    <t>mètre</t>
  </si>
  <si>
    <t>Devis 1</t>
  </si>
  <si>
    <t>OUI</t>
  </si>
  <si>
    <t>Total présenté</t>
  </si>
  <si>
    <t>Total retenu</t>
  </si>
  <si>
    <t>Présentation des dépenses de frais généraux</t>
  </si>
  <si>
    <r>
      <t xml:space="preserve">Partie réservée à l'administration - Instruction des frais généraux (selon les modalités définies dans la notice)
</t>
    </r>
    <r>
      <rPr>
        <b/>
        <sz val="20"/>
        <color rgb="FFFF0000"/>
        <rFont val="Calibri"/>
        <family val="2"/>
        <scheme val="minor"/>
      </rPr>
      <t>Pour rappel, sur cette intervention les frais généraux ne sont pas plafonnés à 10% du montant total éligible</t>
    </r>
  </si>
  <si>
    <r>
      <rPr>
        <b/>
        <sz val="25"/>
        <color rgb="FFFFC000"/>
        <rFont val="Calibri"/>
        <family val="2"/>
        <scheme val="minor"/>
      </rPr>
      <t>ÉTAPE 2 :</t>
    </r>
    <r>
      <rPr>
        <b/>
        <sz val="25"/>
        <color theme="0"/>
        <rFont val="Calibri"/>
        <family val="2"/>
        <scheme val="minor"/>
      </rPr>
      <t xml:space="preserve"> INFORMATIONS SUR L'AMORTISSEMENT</t>
    </r>
  </si>
  <si>
    <r>
      <rPr>
        <b/>
        <sz val="25"/>
        <color rgb="FFFFC000"/>
        <rFont val="Calibri"/>
        <family val="2"/>
        <scheme val="minor"/>
      </rPr>
      <t xml:space="preserve">ÉTAPE 3 </t>
    </r>
    <r>
      <rPr>
        <b/>
        <sz val="25"/>
        <color theme="0"/>
        <rFont val="Calibri"/>
        <family val="2"/>
        <scheme val="minor"/>
      </rPr>
      <t>:  PIÈCES JUSTIFICATIVES</t>
    </r>
  </si>
  <si>
    <t>CALCULS</t>
  </si>
  <si>
    <t>MONTANT ÉCARTÉ</t>
  </si>
  <si>
    <t>INFORMATIONS SUR LA DÉPENSE</t>
  </si>
  <si>
    <t>INFORMATIONS SUR L'AMORTISSEMENT</t>
  </si>
  <si>
    <t>Description du bien amortissable</t>
  </si>
  <si>
    <t>Type de bien</t>
  </si>
  <si>
    <t>Lien avec l’opération</t>
  </si>
  <si>
    <t>Taux d'affectation à l'opération sur la durée présentée</t>
  </si>
  <si>
    <t>Durée de l'opération</t>
  </si>
  <si>
    <t>Date de début d’amortissement</t>
  </si>
  <si>
    <t>Durée totale de l’amortissement</t>
  </si>
  <si>
    <t>Durée d’amortissement présentée</t>
  </si>
  <si>
    <t>Coût total de l'amortissement</t>
  </si>
  <si>
    <t>Justificatif de la valeur du bien amorti</t>
  </si>
  <si>
    <t>Justificatif de la modalité d'amortissement</t>
  </si>
  <si>
    <t>Montant de la charge d'amortissement présentée</t>
  </si>
  <si>
    <t>Coût de l’amortissement présenté</t>
  </si>
  <si>
    <t>Justificatif(s) approprié(s) joint(s) ?</t>
  </si>
  <si>
    <t>Montant éligible</t>
  </si>
  <si>
    <t>Montant écarté</t>
  </si>
  <si>
    <t xml:space="preserve">Type de dépense </t>
  </si>
  <si>
    <t>(reprendre les types d'actions choisis tel que rempli dans l'onglet 0-Presentation poste-typeaction)</t>
  </si>
  <si>
    <t>(nature du bien)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</si>
  <si>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</si>
  <si>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</si>
  <si>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</si>
  <si>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en année(s)</t>
  </si>
  <si>
    <t>(jj/mm/aaaa)</t>
  </si>
  <si>
    <r>
      <t xml:space="preserve">en année(s)
</t>
    </r>
    <r>
      <rPr>
        <b/>
        <i/>
        <sz val="11"/>
        <color rgb="FFFF0000"/>
        <rFont val="Calibri"/>
        <family val="2"/>
        <scheme val="minor"/>
      </rPr>
      <t>(cette durée ne doit pas être supérieure à la durée de l'opération)</t>
    </r>
  </si>
  <si>
    <t>(montant de la charge d'amortissement pour la durée totale d'amortissement du matériel)</t>
  </si>
  <si>
    <t>(évaluation de la valeur du bien par un expert indépendat)</t>
  </si>
  <si>
    <t>(plan d'amortissement prévisionnel, attestation sur l’honneur du bénéficiaire qui atteste que le bien amorti n’a pas fait l’objet de subventions publiques, etc.)</t>
  </si>
  <si>
    <t>[(coût total de l'amortissement / durée totale de l'amortissement) x durée d'amortissement présentée ] x taux d'affectation à l'opération</t>
  </si>
  <si>
    <t>Oui / Non / Sans objet</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</si>
  <si>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</si>
  <si>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Amortissement exemple</t>
  </si>
  <si>
    <t>Neuf</t>
  </si>
  <si>
    <t>Nécessaire à la réalisation de l'opération - exemple</t>
  </si>
  <si>
    <t>2</t>
  </si>
  <si>
    <t>13/11/2025</t>
  </si>
  <si>
    <t>Justificatif : exemple</t>
  </si>
  <si>
    <t>Attestation sur l'honneur</t>
  </si>
  <si>
    <t>XX</t>
  </si>
  <si>
    <t>Partie réservée à l'administration - Instruction des frais généraux (selon les modalités définies dans la notice)</t>
  </si>
  <si>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</si>
  <si>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</si>
  <si>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t>(nom de l'entreprise, de la structure émettrice du devis ou du justificatif de la dépense retenue)</t>
  </si>
  <si>
    <r>
      <t xml:space="preserve">(le cas échéant, pour préciser un point saillant au Service Instructeur)
</t>
    </r>
    <r>
      <rPr>
        <i/>
        <sz val="11"/>
        <color rgb="FFFF0000"/>
        <rFont val="Calibri"/>
        <family val="2"/>
        <scheme val="minor"/>
      </rPr>
      <t>Précisez la nature de la plantation pérenne concernée par la ligne de dépense le cas échéant</t>
    </r>
  </si>
  <si>
    <t>b</t>
  </si>
  <si>
    <t xml:space="preserve">(une observation est à apporter par le Service Instructeur pour toute correction apportée et/ou toute révision de la dépense lors de la phase d'instruction.
</t>
  </si>
  <si>
    <t>Etude de faisabilité</t>
  </si>
  <si>
    <t>EkoXpertise</t>
  </si>
  <si>
    <t>F558115102</t>
  </si>
  <si>
    <t>euro</t>
  </si>
  <si>
    <t>Pas de marché public</t>
  </si>
  <si>
    <t>Oui</t>
  </si>
  <si>
    <t xml:space="preserve">Présentation des frais de personnel </t>
  </si>
  <si>
    <t>Partie réservée à l'administration - Instruction des dépenses de frais de personnel</t>
  </si>
  <si>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</si>
  <si>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 xml:space="preserve">ÉTAPE 3 </t>
    </r>
    <r>
      <rPr>
        <b/>
        <sz val="25"/>
        <color theme="0"/>
        <rFont val="Calibri"/>
        <family val="2"/>
        <scheme val="minor"/>
      </rPr>
      <t>: COMMENTAIRES</t>
    </r>
  </si>
  <si>
    <r>
      <rPr>
        <b/>
        <sz val="25"/>
        <rFont val="Calibri"/>
        <family val="2"/>
        <scheme val="minor"/>
      </rPr>
      <t xml:space="preserve">REPORT DES INFORMATIONS DU PORTEUR 
</t>
    </r>
    <r>
      <rPr>
        <b/>
        <sz val="15"/>
        <rFont val="Calibri"/>
        <family val="2"/>
        <scheme val="minor"/>
      </rPr>
      <t xml:space="preserve">Modification possible en cas d'erreur par le porteur </t>
    </r>
  </si>
  <si>
    <t>PIÈCES JUSTIFICATIVES</t>
  </si>
  <si>
    <t xml:space="preserve">MONTANT ÉCARTÉ </t>
  </si>
  <si>
    <t>Description de l'intervention/de la mission</t>
  </si>
  <si>
    <t>Nom de l'intervenant</t>
  </si>
  <si>
    <t>Qualification de l'intervenant</t>
  </si>
  <si>
    <t>Contrat de travail</t>
  </si>
  <si>
    <t>Justificatif des frais salariaux présenté</t>
  </si>
  <si>
    <t>Frais salariaux en euros sur la période de référence</t>
  </si>
  <si>
    <t>Taux d'affectation sur le projet</t>
  </si>
  <si>
    <t>Justificatif du taux d'affectation présenté</t>
  </si>
  <si>
    <t>Montant des frais salariaux liés à l'opération présentés</t>
  </si>
  <si>
    <t>Description de l'intervention</t>
  </si>
  <si>
    <t>Montant retenu</t>
  </si>
  <si>
    <t>(nature du travail ou de la mission à réaliser sur l'opération.
Ex : animation, gestion, études…)</t>
  </si>
  <si>
    <t>(prénom et nom de l'agent ou de l'employé prévu pour réaliser l'intervention)</t>
  </si>
  <si>
    <t>(intitulé du poste occupé au sein de la structure de rattachement)</t>
  </si>
  <si>
    <r>
      <t xml:space="preserve">(préciser la présence ou non du contrat de travail lié au personnel présenté)
</t>
    </r>
    <r>
      <rPr>
        <b/>
        <i/>
        <sz val="11"/>
        <rFont val="Calibri"/>
        <family val="2"/>
        <scheme val="minor"/>
      </rPr>
      <t xml:space="preserve">Voir la note de bifage pour l'anonymisation des données personnelles </t>
    </r>
  </si>
  <si>
    <r>
      <t xml:space="preserve">(fiche de paie, journal de paie, déclaration sociale nominative (DSN), ou document probant équivalent)
</t>
    </r>
    <r>
      <rPr>
        <b/>
        <i/>
        <sz val="11"/>
        <rFont val="Calibri"/>
        <family val="2"/>
        <scheme val="minor"/>
      </rPr>
      <t xml:space="preserve">Voir la note de bifage pour l'anonymisation des données personnelles </t>
    </r>
  </si>
  <si>
    <t>salaire brut</t>
  </si>
  <si>
    <t>charges patronales</t>
  </si>
  <si>
    <t xml:space="preserve">Total 
</t>
  </si>
  <si>
    <r>
      <t xml:space="preserve">(% d'affectation du personnel au projet éligible au FEADER. </t>
    </r>
    <r>
      <rPr>
        <b/>
        <i/>
        <sz val="11"/>
        <color rgb="FFFF0000"/>
        <rFont val="Calibri"/>
        <family val="2"/>
        <scheme val="minor"/>
      </rPr>
      <t>Les frais de personnel dont le taux d'affectation total à l'opération est inférieur à 15 % ne sont pas éligibles)</t>
    </r>
  </si>
  <si>
    <t>(préciser la présence ou non du contrat de travail lié au personnel présenté)</t>
  </si>
  <si>
    <t>(fiche de paie, journal de paie, déclaration sociale nominative (DSN), ou document probant équivalent)</t>
  </si>
  <si>
    <t>(fiche de poste, lettre de mission, contrat de travail précisant le taux d'affectation du personnel)</t>
  </si>
  <si>
    <t>(saisie automatique
base de calcul: frais salariaux*taux d'affectation)</t>
  </si>
  <si>
    <t>Salaire brut
(report automatique de la demande. Corriger les informations des cellules selon les modalités d'instruction)</t>
  </si>
  <si>
    <t>Charges patronales
(report automatique de la demande. Corriger les informations des cellules selon les modalités d'instruction)</t>
  </si>
  <si>
    <t>Total
(report automatique de la demande. Corriger les informations des cellules selon les modalités d'instruction)</t>
  </si>
  <si>
    <t>Animation - action 1 - année 2022</t>
  </si>
  <si>
    <t>Céline DURAND</t>
  </si>
  <si>
    <t>Chargée de mission</t>
  </si>
  <si>
    <t>fiche de paie</t>
  </si>
  <si>
    <t>Agent recruté pour la mission</t>
  </si>
  <si>
    <t>Conseil technique ateliers</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</si>
  <si>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</si>
  <si>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</si>
  <si>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family val="2"/>
        <scheme val="minor"/>
      </rPr>
      <t xml:space="preserve">ÉTAPE 2 :  </t>
    </r>
    <r>
      <rPr>
        <b/>
        <sz val="25"/>
        <color theme="0"/>
        <rFont val="Calibri"/>
        <family val="2"/>
        <scheme val="minor"/>
      </rPr>
      <t xml:space="preserve">COMPLÉTER LES INFORMATIONS LIEES A D'AUTRES EVENTUELS FINANCEURS 
</t>
    </r>
    <r>
      <rPr>
        <sz val="25"/>
        <color theme="0"/>
        <rFont val="Calibri"/>
        <family val="2"/>
        <scheme val="minor"/>
      </rPr>
      <t xml:space="preserve">Compléter les cellules blanches ci-dessous. Le cas échéant, ajouter autant de lignes que de financeurs publics ou privés existants. 
</t>
    </r>
    <r>
      <rPr>
        <i/>
        <sz val="25"/>
        <color theme="0" tint="-4.9989318521683403E-2"/>
        <rFont val="Calibri"/>
        <family val="2"/>
        <scheme val="minor"/>
      </rPr>
      <t>(Attention, si le périmètre du projet financé est différent de celui du FEADER un échange avec le service instructeur est nécessaire avant validation de la demande d'aide)</t>
    </r>
  </si>
  <si>
    <r>
      <rPr>
        <b/>
        <sz val="25"/>
        <color rgb="FFFFC000"/>
        <rFont val="Calibri"/>
        <family val="2"/>
        <scheme val="minor"/>
      </rPr>
      <t>ÉTAPE 3.</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</si>
  <si>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t>SYNTHÈSE DES DÉPENSES PRÉSENTÉES</t>
  </si>
  <si>
    <r>
      <t xml:space="preserve">Montant du cofinanceur </t>
    </r>
    <r>
      <rPr>
        <b/>
        <u/>
        <sz val="18"/>
        <color rgb="FFFF0000"/>
        <rFont val="Calibri"/>
        <family val="2"/>
      </rPr>
      <t xml:space="preserve">public </t>
    </r>
    <r>
      <rPr>
        <b/>
        <sz val="18"/>
        <rFont val="Calibri"/>
        <family val="2"/>
      </rPr>
      <t>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</si>
  <si>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</si>
  <si>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</si>
  <si>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r>
      <t xml:space="preserve">Montant du cofinanceur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</si>
  <si>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</si>
  <si>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t>Les décisions d'attribution des financements privés sont-elles obtenues en date du dépôt de la demande d'aide ?</t>
  </si>
  <si>
    <t>Total général = coût global du projet</t>
  </si>
  <si>
    <t>Total des ressources prévisionnelles</t>
  </si>
  <si>
    <t>Synthèse de l'opération
(donnée à titre informatif ne valant ni promesse d'attribution de l'aide, ni contractualisation des montants indiqués)</t>
  </si>
  <si>
    <t>Ventilation par poste de dépense</t>
  </si>
  <si>
    <t>Ventilation par type d'action</t>
  </si>
  <si>
    <t>Attention, si le montant versé par le cofinanceur porte sur un périmètre différent du projet éligible au FEADER, il ne faut renseigner ici que le montant correspondant au périmètre du projet éligible au FEADER</t>
  </si>
  <si>
    <t>Montant d'aide publique nationale : Financement public hors PSR (FEADER)</t>
  </si>
  <si>
    <t>Montant des financeurs privés</t>
  </si>
  <si>
    <t>Montant total HT</t>
  </si>
  <si>
    <t>Montant TVA</t>
  </si>
  <si>
    <t>Montant TTC</t>
  </si>
  <si>
    <t>Investissements hors achat de terrain</t>
  </si>
  <si>
    <t>Investissements : achat de terrain uniquement</t>
  </si>
  <si>
    <t>Amortissement</t>
  </si>
  <si>
    <t xml:space="preserve">Frais généraux </t>
  </si>
  <si>
    <t>Frais de personnel</t>
  </si>
  <si>
    <t>Montant FEADER</t>
  </si>
  <si>
    <t>Cofinanceur privé externe 1</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</si>
  <si>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</si>
  <si>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</si>
  <si>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</si>
  <si>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</si>
  <si>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</si>
  <si>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</si>
  <si>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</si>
  <si>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Pour information uniquement
(donnée à titre informatif ne valant ni promesse d'attribution de l'aide, ni contractualisation des montants indiqués)</t>
  </si>
  <si>
    <t xml:space="preserve">POINT D'ELIGIBILITE BLOQUANT 1 </t>
  </si>
  <si>
    <t>POINT D'ELIGIBILITE BLOQUANT 2</t>
  </si>
  <si>
    <t>POINT D'ELIGIBILITE BLOQUANT 3</t>
  </si>
  <si>
    <r>
      <rPr>
        <b/>
        <sz val="16"/>
        <color rgb="FF000000"/>
        <rFont val="Calibri"/>
        <family val="2"/>
        <scheme val="minor"/>
      </rPr>
      <t xml:space="preserve">Montant minimum des dépenses présentées : 15 000 € HT
</t>
    </r>
    <r>
      <rPr>
        <b/>
        <sz val="16"/>
        <color rgb="FFFF0000"/>
        <rFont val="Calibri"/>
        <family val="2"/>
        <scheme val="minor"/>
      </rPr>
      <t>Attention : le respect de ce montant minimum est une condition d'éligibilité des dépenses du projet. Si non atteint, le total des dépenses présentées dans le tableau de contrôle affichera 0</t>
    </r>
  </si>
  <si>
    <t>Montant du plafond de l'achat de terrain hors terrain à des fins de protection de l’environnement et de préservation des sols riches en carbone, ou terrain pour de jeunes agriculteurs acquis au moyen d’instrument financier (10% max. des dépenses présentées)</t>
  </si>
  <si>
    <r>
      <t xml:space="preserve">Les dépenses de la présente opération respectent-elles ce plafond ? 
</t>
    </r>
    <r>
      <rPr>
        <b/>
        <sz val="16"/>
        <color rgb="FFFF0000"/>
        <rFont val="Calibri"/>
        <family val="2"/>
        <scheme val="minor"/>
      </rPr>
      <t>Les achats de terrain sont plafonnés en instruction le cas échéant</t>
    </r>
  </si>
  <si>
    <t xml:space="preserve">La règle de non-profit est-elle respectée ? 
Cette règle signifie que la somme des financements pour l'opération présentée ne dépasse pas le coût total de cette dernière. </t>
  </si>
  <si>
    <t xml:space="preserve">Plafond </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</si>
  <si>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</si>
  <si>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</si>
  <si>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</si>
  <si>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</si>
  <si>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 xml:space="preserve">Dépenses présentées calculées après application du seuil </t>
  </si>
  <si>
    <t>Taux d'Aide Publique (TAP) réglementaire de l'intervention avant contrôle de la règle de non-profit</t>
  </si>
  <si>
    <t>Montant d'aide publique avant contrôle de la règle de non-profit</t>
  </si>
  <si>
    <r>
      <t xml:space="preserve">Taux d'Aide Publique (TAP) réglementaire du dispositif, </t>
    </r>
    <r>
      <rPr>
        <b/>
        <sz val="16"/>
        <color rgb="FFFF0000"/>
        <rFont val="Calibri"/>
        <family val="2"/>
      </rPr>
      <t>après</t>
    </r>
    <r>
      <rPr>
        <b/>
        <sz val="16"/>
        <rFont val="Calibri"/>
        <family val="2"/>
      </rPr>
      <t xml:space="preserve"> contrôle de la règle de non-profit</t>
    </r>
  </si>
  <si>
    <r>
      <t xml:space="preserve">Montant d'aide publique </t>
    </r>
    <r>
      <rPr>
        <b/>
        <sz val="16"/>
        <color rgb="FFFF0000"/>
        <rFont val="Calibri"/>
        <family val="2"/>
      </rPr>
      <t>après</t>
    </r>
    <r>
      <rPr>
        <b/>
        <sz val="16"/>
        <rFont val="Calibri"/>
        <family val="2"/>
      </rPr>
      <t xml:space="preserve"> contrôle de la règle de non-profit</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</si>
  <si>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</si>
  <si>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</si>
  <si>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</si>
  <si>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</si>
  <si>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</si>
  <si>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</si>
  <si>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</si>
  <si>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</si>
  <si>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 xml:space="preserve">Montant de l'apport </t>
  </si>
  <si>
    <t>% de l'apport et du financement externe d'origine privée</t>
  </si>
  <si>
    <t xml:space="preserve">Après applications des éventuels seuils et plafonds applicables calculés ci-dessus
Le plafonnement de l'achat de terrain aura lieu à l'instruction le cas échéant </t>
  </si>
  <si>
    <t xml:space="preserve">Cette intervention étant considérée comme hors champs des aides d'Etat, le TMAP est de 100 % </t>
  </si>
  <si>
    <t>TAP réglementaire du dispositif x Dépenses présentées après application du seuil</t>
  </si>
  <si>
    <t>Cette étape permet de recalculer le TAP dans le cas où il existe des financeurs privés externes et que la règle de non-profit ne serait pas respectée</t>
  </si>
  <si>
    <t>TAP réglementaire du dispositif x Dépenses présentées</t>
  </si>
  <si>
    <t>Montant d'aide calculé après application des RIF - Montant du financeur public autre que FEADER/Région</t>
  </si>
  <si>
    <t xml:space="preserve">
Taux établi par la stratégie régionale dans le cadre de cette intervention</t>
  </si>
  <si>
    <r>
      <t>Un calcul automatique est déclen</t>
    </r>
    <r>
      <rPr>
        <sz val="16"/>
        <rFont val="Calibri"/>
        <family val="2"/>
        <scheme val="minor"/>
      </rPr>
      <t xml:space="preserve">cher selon le montant présenté par le cofinanceur </t>
    </r>
    <r>
      <rPr>
        <sz val="16"/>
        <color rgb="FFFF0000"/>
        <rFont val="Calibri"/>
        <family val="2"/>
        <scheme val="minor"/>
      </rPr>
      <t>(à corriger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</si>
  <si>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</si>
  <si>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</si>
  <si>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 xml:space="preserve">Emprunt + Auto-financement </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</si>
  <si>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</si>
  <si>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</si>
  <si>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</si>
  <si>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</si>
  <si>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</si>
  <si>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</si>
  <si>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</si>
  <si>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</si>
  <si>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</si>
  <si>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</si>
  <si>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</si>
  <si>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</si>
  <si>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</si>
  <si>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</si>
  <si>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</si>
  <si>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 xml:space="preserve">Apport du porteur de projet </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</si>
  <si>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</si>
  <si>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</si>
  <si>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</si>
  <si>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</si>
  <si>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</si>
  <si>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</si>
  <si>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</si>
  <si>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</si>
  <si>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</si>
  <si>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t xml:space="preserve">VENTILATION DES DEPENSES PAR POSTE DE DEPENSE </t>
  </si>
  <si>
    <t>INSTRUCTION DES COFINANCEURS AUTRES QUE FEADER ET REGION</t>
  </si>
  <si>
    <r>
      <rPr>
        <b/>
        <sz val="18"/>
        <color rgb="FF000000"/>
        <rFont val="Calibri"/>
        <family val="2"/>
        <scheme val="minor"/>
      </rPr>
      <t xml:space="preserve">CONTRÔLE 1 : POINT D'ELIGIBILITE BLOQUANT
Montant minimum des dépenses présentées : 15 000 € HT
</t>
    </r>
    <r>
      <rPr>
        <b/>
        <sz val="18"/>
        <color rgb="FFFF0000"/>
        <rFont val="Calibri"/>
        <family val="2"/>
        <scheme val="minor"/>
      </rPr>
      <t>Attention : le respect de ce montant minimum est une condition d'éligibilité des dépenses du projet. Si non atteint, le total des dépenses présentées affichera 0</t>
    </r>
  </si>
  <si>
    <t>Intitulé du poste de dépense</t>
  </si>
  <si>
    <t>Investissements hors achat de terrain n'étant pas des terrain à des fins de protection de l’environnement et de préservation des sols riches en carbone, ou terrain pour de jeunes agriculteurs acquis au moyen d’instrument financier</t>
  </si>
  <si>
    <t>Investissements : achat de terrain hors terrain à des fins de protection de l’environnement et de préservation des sols riches en carbone, ou terrain pour de jeunes agriculteurs acquis au moyen d’instrument financier</t>
  </si>
  <si>
    <t>Amortissements</t>
  </si>
  <si>
    <r>
      <t>Montant du cofinanceur</t>
    </r>
    <r>
      <rPr>
        <b/>
        <u/>
        <sz val="18"/>
        <color rgb="FFFF0000"/>
        <rFont val="Calibri"/>
        <family val="2"/>
      </rPr>
      <t xml:space="preserve"> public</t>
    </r>
    <r>
      <rPr>
        <b/>
        <sz val="18"/>
        <rFont val="Calibri"/>
        <family val="2"/>
      </rPr>
      <t xml:space="preserve"> autre que FEADER/Région, le cas échéant</t>
    </r>
  </si>
  <si>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</si>
  <si>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Dépenses éligibles (avant RIF)</t>
  </si>
  <si>
    <t>CONTRÔLE 2 : RESPECT DE LA REGLE DE NON-PROFIT</t>
  </si>
  <si>
    <t>CONTRÔLE 3 : PLAFOND ACHAT DE TERRAIN</t>
  </si>
  <si>
    <t>Dépenses éligibles retenues (après RIF)</t>
  </si>
  <si>
    <r>
      <t xml:space="preserve">Plafond pour respecter le non-profit
</t>
    </r>
    <r>
      <rPr>
        <b/>
        <i/>
        <sz val="20"/>
        <color theme="1"/>
        <rFont val="Calibri"/>
        <family val="2"/>
        <scheme val="minor"/>
      </rPr>
      <t>Montant des contributions en nature + cofinancement privé &lt; ou = (Montant des dépenses éligibles retenues - Montant d'aide calculé avec TMAP)</t>
    </r>
  </si>
  <si>
    <r>
      <t xml:space="preserve">La règle de non-profit est-elle respectée ? 
</t>
    </r>
    <r>
      <rPr>
        <b/>
        <i/>
        <sz val="20"/>
        <color rgb="FF000000"/>
        <rFont val="Calibri"/>
        <family val="2"/>
        <scheme val="minor"/>
      </rPr>
      <t xml:space="preserve">Cette règle signifie que la somme des financements pour l'opération présentée ne dépasse pas le coût total de cette dernière. </t>
    </r>
  </si>
  <si>
    <t>Montant du plafond de l'achat de terrain hors terrain à des fins de protection de l’environnement et de préservation des sols riches en carbone, ou terrain pour de jeunes agriculteurs acquis au moyen d’instrument financier (10% max. des dépenses éligibles)</t>
  </si>
  <si>
    <t xml:space="preserve">Le plafond achat de terrain est-il respecté ? </t>
  </si>
  <si>
    <t xml:space="preserve">CALCUL AUTOMATIQUE DE LA VENTILATION DES DEPENSES. L'INSTRUCTEUR PEUT CORRIGER DIRECTEMENT TOUT POINT DE CONTRÔLE LE CAS ECHEANT </t>
  </si>
  <si>
    <t>Dépenses instruites</t>
  </si>
  <si>
    <r>
      <t>Dépenses instruites après application des RIF</t>
    </r>
    <r>
      <rPr>
        <b/>
        <sz val="18"/>
        <color rgb="FFFF0000"/>
        <rFont val="Calibri"/>
        <family val="2"/>
      </rPr>
      <t xml:space="preserve">
</t>
    </r>
  </si>
  <si>
    <t>Part du type d'action sur le total des dépenses instruites avant plafonnement (en %)</t>
  </si>
  <si>
    <r>
      <t xml:space="preserve">Taux d'Aide Publique (TAP) réglementaire du dispositif, </t>
    </r>
    <r>
      <rPr>
        <b/>
        <sz val="18"/>
        <color rgb="FFFF0000"/>
        <rFont val="Calibri"/>
        <family val="2"/>
      </rPr>
      <t>après</t>
    </r>
    <r>
      <rPr>
        <b/>
        <sz val="18"/>
        <rFont val="Calibri"/>
        <family val="2"/>
      </rPr>
      <t xml:space="preserve"> contrôle de la règle de non-profit</t>
    </r>
  </si>
  <si>
    <r>
      <t xml:space="preserve">Montant d'aide publique </t>
    </r>
    <r>
      <rPr>
        <b/>
        <sz val="18"/>
        <color rgb="FFFF0000"/>
        <rFont val="Calibri"/>
        <family val="2"/>
      </rPr>
      <t>après</t>
    </r>
    <r>
      <rPr>
        <b/>
        <sz val="18"/>
        <rFont val="Calibri"/>
        <family val="2"/>
      </rPr>
      <t xml:space="preserve"> contrôle de la règle de non-profit</t>
    </r>
  </si>
  <si>
    <t>Le montant du financeur public autre que FEADER/Région prend-il en charge toute la part nationale?</t>
  </si>
  <si>
    <t>Commentaires du service instructeur</t>
  </si>
  <si>
    <t>Sur cette opération : un seuil de 15 000 € ainsi qu'un plafond s'applique sur les dépenses liées à l'achat de terrain</t>
  </si>
  <si>
    <t>TAP x Dépenses instruites</t>
  </si>
  <si>
    <t>Montant d'aide calculé après application du TAP - Montant du financeur public autre que FEADER/Région</t>
  </si>
  <si>
    <t xml:space="preserve">
Si pas de top-up, il s'agit du taux établi par la stratégie régionale dans le cadre de cette intervention. Sinon, celui-ci baisse.</t>
  </si>
  <si>
    <t>Saisie automatique en fonction des montants à corriger si consigne différente le cas échéant</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</si>
  <si>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r>
      <rPr>
        <b/>
        <i/>
        <sz val="18"/>
        <rFont val="Calibri"/>
        <family val="2"/>
      </rPr>
      <t>.</t>
    </r>
  </si>
  <si>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</si>
  <si>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</si>
  <si>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</si>
  <si>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</si>
  <si>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</si>
  <si>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</si>
  <si>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</si>
  <si>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Octobre 2025</t>
  </si>
  <si>
    <t xml:space="preserve">1. Synthèse des dépenses </t>
  </si>
  <si>
    <t>2. Synthèse des ressources instruites</t>
  </si>
  <si>
    <t>Montant total du projet</t>
  </si>
  <si>
    <t>Par poste de dépense</t>
  </si>
  <si>
    <t>Investissements</t>
  </si>
  <si>
    <t>Montant d'aide publique</t>
  </si>
  <si>
    <t>dont FEADER</t>
  </si>
  <si>
    <t>dont conseil régional de Guadeloupe</t>
  </si>
  <si>
    <t>dont cofinanceur public externe 1</t>
  </si>
  <si>
    <t>TOTAL</t>
  </si>
  <si>
    <t>dont cofinanceur public externe 2</t>
  </si>
  <si>
    <t>Par type d'action</t>
  </si>
  <si>
    <t>dont cofinanceur public externe 3</t>
  </si>
  <si>
    <t xml:space="preserve">Montant des financeurs privés </t>
  </si>
  <si>
    <t>dont cofinanceur privé 1</t>
  </si>
  <si>
    <t>dont cofinanceur privé 2</t>
  </si>
  <si>
    <t>dont cofinanceur privé 3</t>
  </si>
  <si>
    <t xml:space="preserve">Montant total apport bénéficiaire </t>
  </si>
  <si>
    <t>3. Détail des dépenses instruites par poste de dépense</t>
  </si>
  <si>
    <t xml:space="preserve">Numéro </t>
  </si>
  <si>
    <t xml:space="preserve">Caractéristique supplémentaire </t>
  </si>
  <si>
    <t>NC.</t>
  </si>
  <si>
    <t>Frais généraux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</si>
</sst>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0.00\ &quot;€&quot;;\-#,##0.00\ &quot;€&quot;"/>
    <numFmt numFmtId="8" formatCode="#,##0.00\ &quot;€&quot;;[Red]\-#,##0.00\ &quot;€&quot;"/>
    <numFmt numFmtId="44" formatCode="_-* #,##0.00\ &quot;€&quot;_-;\-* #,##0.00\ &quot;€&quot;_-;_-* &quot;-&quot;??\ &quot;€&quot;_-;_-@_-"/>
    <numFmt numFmtId="43" formatCode="_-* #,##0.00\ _€_-;\-* #,##0.00\ _€_-;_-* &quot;-&quot;??\ _€_-;_-@_-"/>
    <numFmt numFmtId="164" formatCode="#,##0.00\ &quot;€&quot;"/>
    <numFmt numFmtId="165" formatCode="#,##0.00&quot; &quot;[$€-40C];[Red]&quot;-&quot;#,##0.00&quot; &quot;[$€-40C]"/>
    <numFmt numFmtId="166" formatCode="&quot; &quot;#,##0.00&quot; € &quot;;&quot;-&quot;#,##0.00&quot; € &quot;;&quot;-&quot;#&quot; € &quot;;@&quot; &quot;"/>
    <numFmt numFmtId="167" formatCode="&quot; &quot;#,##0.00&quot;    &quot;;&quot;-&quot;#,##0.00&quot;    &quot;;&quot;-&quot;#&quot;    &quot;;@&quot; &quot;"/>
  </numFmts>
  <fonts count="127">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b/>
      <sz val="20"/>
      <color rgb="FFFF0000"/>
      <name val="Calibri"/>
      <family val="2"/>
      <scheme val="minor"/>
    </font>
    <font>
      <i/>
      <u/>
      <sz val="11"/>
      <name val="Calibri"/>
      <family val="2"/>
      <scheme val="minor"/>
    </font>
    <font>
      <b/>
      <sz val="11"/>
      <name val="Calibri"/>
      <family val="2"/>
    </font>
    <font>
      <b/>
      <i/>
      <sz val="11"/>
      <name val="Calibri"/>
      <family val="2"/>
    </font>
    <font>
      <b/>
      <sz val="11"/>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i/>
      <sz val="9"/>
      <name val="Tahoma"/>
      <family val="2"/>
    </font>
    <font>
      <sz val="9"/>
      <name val="Tahoma"/>
      <family val="2"/>
    </font>
    <font>
      <sz val="14"/>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b/>
      <sz val="20"/>
      <color theme="0"/>
      <name val="Calibri"/>
      <family val="2"/>
      <scheme val="minor"/>
    </font>
    <font>
      <sz val="25"/>
      <color theme="0"/>
      <name val="Calibri"/>
      <family val="2"/>
      <scheme val="minor"/>
    </font>
    <font>
      <sz val="9"/>
      <color indexed="81"/>
      <name val="Tahoma"/>
      <family val="2"/>
    </font>
    <font>
      <b/>
      <sz val="25"/>
      <name val="Calibri"/>
      <family val="2"/>
    </font>
    <font>
      <sz val="25"/>
      <name val="Calibri"/>
      <family val="2"/>
    </font>
    <font>
      <sz val="16"/>
      <name val="Calibri"/>
      <family val="2"/>
      <scheme val="minor"/>
    </font>
    <font>
      <b/>
      <sz val="15"/>
      <name val="Calibri"/>
      <family val="2"/>
      <scheme val="minor"/>
    </font>
    <font>
      <i/>
      <sz val="16"/>
      <color theme="1"/>
      <name val="Calibri"/>
      <family val="2"/>
      <scheme val="minor"/>
    </font>
    <font>
      <b/>
      <sz val="18"/>
      <name val="Calibri"/>
      <family val="2"/>
    </font>
    <font>
      <b/>
      <i/>
      <sz val="18"/>
      <name val="Calibri"/>
      <family val="2"/>
    </font>
    <font>
      <b/>
      <sz val="18"/>
      <color rgb="FFFF0000"/>
      <name val="Calibri"/>
      <family val="2"/>
    </font>
    <font>
      <sz val="18"/>
      <color theme="1"/>
      <name val="Calibri"/>
      <family val="2"/>
      <scheme val="minor"/>
    </font>
    <font>
      <b/>
      <i/>
      <sz val="18"/>
      <color theme="1"/>
      <name val="Calibri"/>
      <family val="2"/>
      <scheme val="minor"/>
    </font>
    <font>
      <sz val="18"/>
      <name val="Calibri"/>
      <family val="2"/>
      <scheme val="minor"/>
    </font>
    <font>
      <b/>
      <sz val="16"/>
      <name val="Calibri"/>
      <family val="2"/>
    </font>
    <font>
      <sz val="16"/>
      <name val="Calibri"/>
      <family val="2"/>
    </font>
    <font>
      <sz val="16"/>
      <color rgb="FFFF0000"/>
      <name val="Calibri"/>
      <family val="2"/>
    </font>
    <font>
      <b/>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4"/>
      <color theme="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6"/>
      <color rgb="FFC00000"/>
      <name val="Calibri"/>
      <family val="2"/>
    </font>
    <font>
      <i/>
      <sz val="16"/>
      <name val="Calibri"/>
      <family val="2"/>
    </font>
    <font>
      <b/>
      <i/>
      <sz val="11"/>
      <color rgb="FFFF0000"/>
      <name val="Calibri"/>
      <family val="2"/>
      <scheme val="minor"/>
    </font>
    <font>
      <i/>
      <sz val="11"/>
      <color theme="1"/>
      <name val="Calibri"/>
      <family val="2"/>
      <scheme val="minor"/>
    </font>
    <font>
      <i/>
      <sz val="18"/>
      <name val="Calibri"/>
      <family val="2"/>
    </font>
    <font>
      <sz val="18"/>
      <name val="Calibri"/>
      <family val="2"/>
    </font>
    <font>
      <b/>
      <u/>
      <sz val="18"/>
      <name val="Calibri"/>
      <family val="2"/>
    </font>
    <font>
      <b/>
      <u/>
      <sz val="18"/>
      <color rgb="FFFF0000"/>
      <name val="Calibri"/>
      <family val="2"/>
    </font>
    <font>
      <i/>
      <sz val="25"/>
      <color theme="0" tint="-4.9989318521683403E-2"/>
      <name val="Calibri"/>
      <family val="2"/>
      <scheme val="minor"/>
    </font>
    <font>
      <b/>
      <sz val="18"/>
      <color rgb="FF000000"/>
      <name val="Calibri"/>
      <family val="2"/>
      <scheme val="minor"/>
    </font>
    <font>
      <sz val="18"/>
      <color rgb="FFFF0000"/>
      <name val="Calibri"/>
      <family val="2"/>
    </font>
    <font>
      <i/>
      <sz val="18"/>
      <color theme="1"/>
      <name val="Calibri"/>
      <family val="2"/>
      <scheme val="minor"/>
    </font>
    <font>
      <b/>
      <i/>
      <sz val="18"/>
      <color rgb="FFFF0000"/>
      <name val="Calibri"/>
      <family val="2"/>
    </font>
    <font>
      <i/>
      <sz val="16"/>
      <color rgb="FFFF0000"/>
      <name val="Calibri"/>
      <family val="2"/>
      <scheme val="minor"/>
    </font>
    <font>
      <sz val="14"/>
      <color rgb="FF000000"/>
      <name val="Tahoma"/>
      <family val="2"/>
    </font>
    <font>
      <b/>
      <sz val="14"/>
      <color rgb="FF000000"/>
      <name val="Tahoma"/>
      <family val="2"/>
    </font>
    <font>
      <b/>
      <u/>
      <sz val="18"/>
      <color rgb="FFFF0000"/>
      <name val="Calibri"/>
      <family val="2"/>
      <scheme val="minor"/>
    </font>
    <font>
      <sz val="14"/>
      <color rgb="FFFF0000"/>
      <name val="Calibri"/>
      <family val="2"/>
      <scheme val="minor"/>
    </font>
    <font>
      <sz val="16"/>
      <color rgb="FFFF0000"/>
      <name val="Calibri"/>
      <family val="2"/>
      <scheme val="minor"/>
    </font>
    <font>
      <b/>
      <i/>
      <sz val="20"/>
      <color theme="1"/>
      <name val="Calibri"/>
      <family val="2"/>
      <scheme val="minor"/>
    </font>
    <font>
      <b/>
      <sz val="20"/>
      <color rgb="FF000000"/>
      <name val="Calibri"/>
      <family val="2"/>
      <scheme val="minor"/>
    </font>
    <font>
      <b/>
      <i/>
      <sz val="20"/>
      <color rgb="FF000000"/>
      <name val="Calibri"/>
      <family val="2"/>
      <scheme val="minor"/>
    </font>
  </fonts>
  <fills count="47">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rgb="FFD9D9D9"/>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A6A6A6"/>
        <bgColor rgb="FF000000"/>
      </patternFill>
    </fill>
    <fill>
      <patternFill patternType="solid">
        <fgColor rgb="FFEBF1DE"/>
        <bgColor indexed="64"/>
      </patternFill>
    </fill>
    <fill>
      <patternFill patternType="solid">
        <fgColor rgb="FF9BBB59"/>
        <bgColor indexed="64"/>
      </patternFill>
    </fill>
    <fill>
      <patternFill patternType="solid">
        <fgColor rgb="FFF79646"/>
        <bgColor indexed="64"/>
      </patternFill>
    </fill>
    <fill>
      <patternFill patternType="solid">
        <fgColor theme="9" tint="-0.249977111117893"/>
        <bgColor indexed="64"/>
      </patternFill>
    </fill>
    <fill>
      <patternFill patternType="solid">
        <fgColor theme="2"/>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right style="thick">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9"/>
      </left>
      <right/>
      <top style="thin">
        <color theme="1"/>
      </top>
      <bottom style="thin">
        <color theme="1"/>
      </bottom>
      <diagonal/>
    </border>
    <border>
      <left style="thick">
        <color indexed="64"/>
      </left>
      <right/>
      <top/>
      <bottom style="thin">
        <color indexed="64"/>
      </bottom>
      <diagonal/>
    </border>
    <border>
      <left style="thick">
        <color indexed="64"/>
      </left>
      <right/>
      <top/>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theme="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style="thin">
        <color theme="1"/>
      </top>
      <bottom style="thin">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thin">
        <color indexed="64"/>
      </left>
      <right style="medium">
        <color theme="9"/>
      </right>
      <top style="thin">
        <color indexed="64"/>
      </top>
      <bottom style="medium">
        <color theme="4"/>
      </bottom>
      <diagonal/>
    </border>
    <border>
      <left style="thin">
        <color indexed="64"/>
      </left>
      <right style="medium">
        <color theme="7"/>
      </right>
      <top style="thin">
        <color indexed="64"/>
      </top>
      <bottom style="medium">
        <color theme="7"/>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indexed="64"/>
      </left>
      <right style="medium">
        <color theme="1"/>
      </right>
      <top/>
      <bottom style="thin">
        <color indexed="64"/>
      </bottom>
      <diagonal/>
    </border>
    <border>
      <left style="thin">
        <color theme="1"/>
      </left>
      <right style="thin">
        <color theme="1"/>
      </right>
      <top style="medium">
        <color theme="1"/>
      </top>
      <bottom style="thin">
        <color theme="1"/>
      </bottom>
      <diagonal/>
    </border>
    <border>
      <left style="medium">
        <color theme="1"/>
      </left>
      <right style="thin">
        <color indexed="64"/>
      </right>
      <top/>
      <bottom style="thin">
        <color indexed="64"/>
      </bottom>
      <diagonal/>
    </border>
    <border>
      <left/>
      <right style="thin">
        <color theme="1"/>
      </right>
      <top style="medium">
        <color theme="1"/>
      </top>
      <bottom/>
      <diagonal/>
    </border>
    <border>
      <left style="medium">
        <color theme="1"/>
      </left>
      <right style="thin">
        <color theme="1"/>
      </right>
      <top style="medium">
        <color theme="1"/>
      </top>
      <bottom style="medium">
        <color theme="1"/>
      </bottom>
      <diagonal/>
    </border>
    <border>
      <left style="thin">
        <color theme="1"/>
      </left>
      <right style="thin">
        <color theme="1"/>
      </right>
      <top style="thin">
        <color theme="1"/>
      </top>
      <bottom/>
      <diagonal/>
    </border>
    <border>
      <left/>
      <right style="medium">
        <color theme="1"/>
      </right>
      <top style="thin">
        <color indexed="64"/>
      </top>
      <bottom/>
      <diagonal/>
    </border>
    <border>
      <left style="medium">
        <color theme="1"/>
      </left>
      <right/>
      <top style="thin">
        <color indexed="64"/>
      </top>
      <bottom/>
      <diagonal/>
    </border>
    <border>
      <left style="thin">
        <color theme="1"/>
      </left>
      <right style="medium">
        <color theme="1"/>
      </right>
      <top style="medium">
        <color theme="1"/>
      </top>
      <bottom style="medium">
        <color theme="1"/>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style="medium">
        <color theme="9"/>
      </left>
      <right/>
      <top/>
      <bottom style="thin">
        <color theme="1"/>
      </bottom>
      <diagonal/>
    </border>
    <border>
      <left style="medium">
        <color rgb="FF00B050"/>
      </left>
      <right style="thin">
        <color indexed="64"/>
      </right>
      <top/>
      <bottom style="thin">
        <color indexed="64"/>
      </bottom>
      <diagonal/>
    </border>
    <border>
      <left style="thin">
        <color indexed="64"/>
      </left>
      <right style="medium">
        <color rgb="FF00B050"/>
      </right>
      <top/>
      <bottom style="thin">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right/>
      <top/>
      <bottom style="thin">
        <color theme="1"/>
      </bottom>
      <diagonal/>
    </border>
    <border>
      <left style="thin">
        <color indexed="64"/>
      </left>
      <right style="thin">
        <color indexed="64"/>
      </right>
      <top/>
      <bottom style="thin">
        <color theme="1"/>
      </bottom>
      <diagonal/>
    </border>
    <border>
      <left style="medium">
        <color theme="4"/>
      </left>
      <right style="thin">
        <color indexed="64"/>
      </right>
      <top/>
      <bottom style="medium">
        <color indexed="64"/>
      </bottom>
      <diagonal/>
    </border>
    <border>
      <left style="medium">
        <color theme="9"/>
      </left>
      <right style="thin">
        <color indexed="64"/>
      </right>
      <top/>
      <bottom style="medium">
        <color indexed="64"/>
      </bottom>
      <diagonal/>
    </border>
    <border>
      <left style="medium">
        <color theme="7"/>
      </left>
      <right style="thin">
        <color indexed="64"/>
      </right>
      <top/>
      <bottom style="medium">
        <color indexed="64"/>
      </bottom>
      <diagonal/>
    </border>
    <border>
      <left style="thin">
        <color indexed="64"/>
      </left>
      <right style="medium">
        <color theme="7"/>
      </right>
      <top/>
      <bottom style="medium">
        <color indexed="64"/>
      </bottom>
      <diagonal/>
    </border>
    <border>
      <left style="medium">
        <color theme="9"/>
      </left>
      <right/>
      <top/>
      <bottom style="medium">
        <color indexed="64"/>
      </bottom>
      <diagonal/>
    </border>
    <border>
      <left style="medium">
        <color rgb="FF00B050"/>
      </left>
      <right style="thin">
        <color indexed="64"/>
      </right>
      <top/>
      <bottom style="medium">
        <color indexed="64"/>
      </bottom>
      <diagonal/>
    </border>
    <border>
      <left style="thin">
        <color indexed="64"/>
      </left>
      <right style="medium">
        <color rgb="FF00B050"/>
      </right>
      <top/>
      <bottom style="medium">
        <color indexed="64"/>
      </bottom>
      <diagonal/>
    </border>
    <border>
      <left/>
      <right/>
      <top style="thin">
        <color theme="1"/>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style="medium">
        <color indexed="64"/>
      </left>
      <right/>
      <top style="medium">
        <color theme="1"/>
      </top>
      <bottom/>
      <diagonal/>
    </border>
    <border>
      <left style="thin">
        <color theme="1"/>
      </left>
      <right style="medium">
        <color indexed="64"/>
      </right>
      <top style="medium">
        <color theme="1"/>
      </top>
      <bottom/>
      <diagonal/>
    </border>
    <border>
      <left style="medium">
        <color indexed="64"/>
      </left>
      <right/>
      <top style="medium">
        <color theme="1"/>
      </top>
      <bottom style="medium">
        <color theme="1"/>
      </bottom>
      <diagonal/>
    </border>
    <border>
      <left/>
      <right style="medium">
        <color indexed="64"/>
      </right>
      <top style="medium">
        <color theme="1"/>
      </top>
      <bottom style="medium">
        <color theme="1"/>
      </bottom>
      <diagonal/>
    </border>
    <border>
      <left style="thin">
        <color theme="1"/>
      </left>
      <right style="medium">
        <color indexed="64"/>
      </right>
      <top style="medium">
        <color theme="1"/>
      </top>
      <bottom style="thin">
        <color theme="1"/>
      </bottom>
      <diagonal/>
    </border>
    <border>
      <left style="thin">
        <color theme="1"/>
      </left>
      <right style="medium">
        <color indexed="64"/>
      </right>
      <top style="thin">
        <color theme="1"/>
      </top>
      <bottom/>
      <diagonal/>
    </border>
    <border>
      <left style="medium">
        <color indexed="64"/>
      </left>
      <right style="thin">
        <color theme="1"/>
      </right>
      <top/>
      <bottom style="medium">
        <color indexed="64"/>
      </bottom>
      <diagonal/>
    </border>
    <border>
      <left style="thin">
        <color theme="1"/>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rgb="FFF79646"/>
      </left>
      <right/>
      <top style="medium">
        <color rgb="FFF79646"/>
      </top>
      <bottom/>
      <diagonal/>
    </border>
    <border>
      <left/>
      <right/>
      <top style="medium">
        <color rgb="FFF79646"/>
      </top>
      <bottom/>
      <diagonal/>
    </border>
    <border>
      <left/>
      <right style="medium">
        <color rgb="FFF79646"/>
      </right>
      <top style="medium">
        <color rgb="FFF79646"/>
      </top>
      <bottom/>
      <diagonal/>
    </border>
    <border>
      <left style="medium">
        <color rgb="FFF79646"/>
      </left>
      <right/>
      <top/>
      <bottom/>
      <diagonal/>
    </border>
    <border>
      <left/>
      <right style="medium">
        <color rgb="FFF79646"/>
      </right>
      <top/>
      <bottom/>
      <diagonal/>
    </border>
    <border>
      <left style="medium">
        <color rgb="FFF79646"/>
      </left>
      <right/>
      <top/>
      <bottom style="medium">
        <color rgb="FFF79646"/>
      </bottom>
      <diagonal/>
    </border>
    <border>
      <left/>
      <right/>
      <top/>
      <bottom style="medium">
        <color rgb="FFF79646"/>
      </bottom>
      <diagonal/>
    </border>
    <border>
      <left/>
      <right style="medium">
        <color rgb="FFF79646"/>
      </right>
      <top/>
      <bottom style="medium">
        <color rgb="FFF79646"/>
      </bottom>
      <diagonal/>
    </border>
    <border>
      <left style="medium">
        <color rgb="FFF79646"/>
      </left>
      <right style="thin">
        <color indexed="64"/>
      </right>
      <top style="thin">
        <color indexed="64"/>
      </top>
      <bottom style="medium">
        <color indexed="64"/>
      </bottom>
      <diagonal/>
    </border>
    <border>
      <left style="thin">
        <color indexed="64"/>
      </left>
      <right style="medium">
        <color rgb="FFF79646"/>
      </right>
      <top style="thin">
        <color indexed="64"/>
      </top>
      <bottom style="medium">
        <color indexed="64"/>
      </bottom>
      <diagonal/>
    </border>
    <border>
      <left style="medium">
        <color rgb="FFF79646"/>
      </left>
      <right/>
      <top/>
      <bottom style="medium">
        <color indexed="64"/>
      </bottom>
      <diagonal/>
    </border>
    <border>
      <left/>
      <right style="medium">
        <color rgb="FFF79646"/>
      </right>
      <top/>
      <bottom style="medium">
        <color indexed="64"/>
      </bottom>
      <diagonal/>
    </border>
    <border>
      <left style="medium">
        <color rgb="FFF79646"/>
      </left>
      <right style="thin">
        <color indexed="64"/>
      </right>
      <top style="medium">
        <color indexed="64"/>
      </top>
      <bottom style="thin">
        <color indexed="64"/>
      </bottom>
      <diagonal/>
    </border>
    <border>
      <left style="thin">
        <color indexed="64"/>
      </left>
      <right style="medium">
        <color rgb="FFF79646"/>
      </right>
      <top style="medium">
        <color indexed="64"/>
      </top>
      <bottom style="thin">
        <color indexed="64"/>
      </bottom>
      <diagonal/>
    </border>
    <border>
      <left style="medium">
        <color rgb="FFF79646"/>
      </left>
      <right/>
      <top/>
      <bottom style="thin">
        <color indexed="64"/>
      </bottom>
      <diagonal/>
    </border>
    <border>
      <left style="medium">
        <color rgb="FFF79646"/>
      </left>
      <right/>
      <top style="thin">
        <color indexed="64"/>
      </top>
      <bottom style="medium">
        <color indexed="64"/>
      </bottom>
      <diagonal/>
    </border>
    <border>
      <left style="thin">
        <color indexed="64"/>
      </left>
      <right style="medium">
        <color rgb="FFF79646"/>
      </right>
      <top/>
      <bottom style="medium">
        <color indexed="64"/>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rgb="FF227A56"/>
      </left>
      <right/>
      <top style="medium">
        <color rgb="FF227A56"/>
      </top>
      <bottom/>
      <diagonal/>
    </border>
    <border>
      <left/>
      <right/>
      <top style="medium">
        <color rgb="FF227A56"/>
      </top>
      <bottom/>
      <diagonal/>
    </border>
    <border>
      <left/>
      <right style="medium">
        <color rgb="FF227A56"/>
      </right>
      <top style="medium">
        <color rgb="FF227A56"/>
      </top>
      <bottom/>
      <diagonal/>
    </border>
    <border>
      <left style="medium">
        <color rgb="FF227A56"/>
      </left>
      <right/>
      <top/>
      <bottom/>
      <diagonal/>
    </border>
    <border>
      <left/>
      <right style="medium">
        <color rgb="FF227A56"/>
      </right>
      <top/>
      <bottom/>
      <diagonal/>
    </border>
    <border>
      <left style="medium">
        <color rgb="FF227A56"/>
      </left>
      <right/>
      <top style="thin">
        <color indexed="64"/>
      </top>
      <bottom style="medium">
        <color indexed="64"/>
      </bottom>
      <diagonal/>
    </border>
    <border>
      <left style="medium">
        <color rgb="FF227A56"/>
      </left>
      <right/>
      <top/>
      <bottom style="medium">
        <color indexed="64"/>
      </bottom>
      <diagonal/>
    </border>
    <border>
      <left style="medium">
        <color rgb="FF227A56"/>
      </left>
      <right/>
      <top/>
      <bottom style="medium">
        <color rgb="FF227A56"/>
      </bottom>
      <diagonal/>
    </border>
    <border>
      <left/>
      <right/>
      <top/>
      <bottom style="medium">
        <color rgb="FF227A56"/>
      </bottom>
      <diagonal/>
    </border>
    <border>
      <left/>
      <right style="medium">
        <color rgb="FF227A56"/>
      </right>
      <top/>
      <bottom style="medium">
        <color rgb="FF227A56"/>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medium">
        <color indexed="64"/>
      </top>
      <bottom style="thin">
        <color indexed="64"/>
      </bottom>
      <diagonal/>
    </border>
    <border>
      <left/>
      <right style="thin">
        <color indexed="64"/>
      </right>
      <top style="medium">
        <color theme="1"/>
      </top>
      <bottom style="medium">
        <color theme="1"/>
      </bottom>
      <diagonal/>
    </border>
    <border>
      <left style="thin">
        <color indexed="64"/>
      </left>
      <right style="medium">
        <color theme="1"/>
      </right>
      <top style="medium">
        <color theme="1"/>
      </top>
      <bottom style="medium">
        <color theme="1"/>
      </bottom>
      <diagonal/>
    </border>
    <border>
      <left style="thin">
        <color indexed="64"/>
      </left>
      <right/>
      <top style="medium">
        <color theme="1"/>
      </top>
      <bottom style="medium">
        <color theme="1"/>
      </bottom>
      <diagonal/>
    </border>
    <border>
      <left style="thin">
        <color theme="1"/>
      </left>
      <right style="thin">
        <color theme="1"/>
      </right>
      <top/>
      <bottom style="thin">
        <color theme="1"/>
      </bottom>
      <diagonal/>
    </border>
    <border>
      <left style="medium">
        <color rgb="FF227A56"/>
      </left>
      <right/>
      <top/>
      <bottom style="thin">
        <color indexed="64"/>
      </bottom>
      <diagonal/>
    </border>
    <border>
      <left/>
      <right style="medium">
        <color indexed="64"/>
      </right>
      <top style="thin">
        <color indexed="64"/>
      </top>
      <bottom style="medium">
        <color indexed="64"/>
      </bottom>
      <diagonal/>
    </border>
  </borders>
  <cellStyleXfs count="103">
    <xf numFmtId="0" fontId="0" fillId="0" borderId="0"/>
    <xf numFmtId="9" fontId="3" fillId="0" borderId="0" applyFont="0" applyFill="0" applyBorder="0" applyAlignment="0" applyProtection="0"/>
    <xf numFmtId="0" fontId="5" fillId="0" borderId="0"/>
    <xf numFmtId="44"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44" fontId="6" fillId="0" borderId="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26" fillId="0" borderId="0"/>
    <xf numFmtId="0" fontId="26" fillId="0" borderId="42"/>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42"/>
    <xf numFmtId="0" fontId="26" fillId="0" borderId="0"/>
    <xf numFmtId="0" fontId="26" fillId="0" borderId="0"/>
    <xf numFmtId="0" fontId="26" fillId="0" borderId="0"/>
    <xf numFmtId="0" fontId="26" fillId="18" borderId="42"/>
    <xf numFmtId="0" fontId="26" fillId="0" borderId="0"/>
    <xf numFmtId="0" fontId="26" fillId="19" borderId="42"/>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42"/>
    <xf numFmtId="166"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42"/>
    <xf numFmtId="0" fontId="26" fillId="0" borderId="0"/>
    <xf numFmtId="0" fontId="26" fillId="0" borderId="0"/>
    <xf numFmtId="0" fontId="26" fillId="20" borderId="42"/>
    <xf numFmtId="0" fontId="26" fillId="0" borderId="0"/>
    <xf numFmtId="165" fontId="26" fillId="13" borderId="42">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43"/>
    <xf numFmtId="0" fontId="38" fillId="0" borderId="0"/>
    <xf numFmtId="167" fontId="39" fillId="0" borderId="0"/>
    <xf numFmtId="0" fontId="40" fillId="0" borderId="0"/>
    <xf numFmtId="0" fontId="27" fillId="0" borderId="43"/>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5"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43"/>
    <xf numFmtId="0" fontId="26" fillId="0" borderId="0"/>
    <xf numFmtId="0" fontId="26" fillId="18" borderId="42">
      <alignment horizontal="center" vertical="center"/>
    </xf>
    <xf numFmtId="0" fontId="45" fillId="17" borderId="44"/>
    <xf numFmtId="0" fontId="45" fillId="17" borderId="45"/>
    <xf numFmtId="0" fontId="27" fillId="14" borderId="46"/>
    <xf numFmtId="0" fontId="26" fillId="0" borderId="0"/>
    <xf numFmtId="0" fontId="26" fillId="0" borderId="0"/>
    <xf numFmtId="0" fontId="26" fillId="0" borderId="0"/>
    <xf numFmtId="44" fontId="3" fillId="0" borderId="0" applyFont="0" applyFill="0" applyBorder="0" applyAlignment="0" applyProtection="0"/>
    <xf numFmtId="0" fontId="6" fillId="0" borderId="0"/>
  </cellStyleXfs>
  <cellXfs count="1029">
    <xf numFmtId="0" fontId="0" fillId="0" borderId="0" xfId="0"/>
    <xf numFmtId="0" fontId="4" fillId="0" borderId="0" xfId="0" applyFont="1"/>
    <xf numFmtId="0" fontId="13" fillId="9" borderId="14" xfId="0" applyFont="1" applyFill="1" applyBorder="1" applyAlignment="1">
      <alignment horizontal="center" vertical="center" wrapText="1"/>
    </xf>
    <xf numFmtId="0" fontId="4" fillId="0" borderId="0" xfId="0" applyFont="1" applyAlignment="1">
      <alignment wrapText="1"/>
    </xf>
    <xf numFmtId="0" fontId="13" fillId="9"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47"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4" fontId="4" fillId="0" borderId="1" xfId="0" applyNumberFormat="1" applyFont="1" applyBorder="1" applyAlignment="1" applyProtection="1">
      <alignment horizontal="center" vertical="center" wrapText="1"/>
      <protection locked="0"/>
    </xf>
    <xf numFmtId="164" fontId="4" fillId="0" borderId="60" xfId="0" applyNumberFormat="1" applyFont="1" applyBorder="1" applyAlignment="1" applyProtection="1">
      <alignment horizontal="center" vertical="center"/>
      <protection locked="0"/>
    </xf>
    <xf numFmtId="164" fontId="4" fillId="0" borderId="61" xfId="0" applyNumberFormat="1" applyFont="1" applyBorder="1" applyAlignment="1" applyProtection="1">
      <alignment horizontal="center" vertical="center"/>
      <protection locked="0"/>
    </xf>
    <xf numFmtId="164" fontId="4" fillId="0" borderId="62" xfId="0" applyNumberFormat="1" applyFont="1" applyBorder="1" applyAlignment="1" applyProtection="1">
      <alignment horizontal="center" vertical="center" wrapText="1"/>
      <protection locked="0"/>
    </xf>
    <xf numFmtId="164" fontId="4" fillId="0" borderId="63" xfId="0" applyNumberFormat="1" applyFont="1" applyBorder="1" applyAlignment="1" applyProtection="1">
      <alignment horizontal="center" vertical="center" wrapText="1"/>
      <protection locked="0"/>
    </xf>
    <xf numFmtId="164" fontId="4" fillId="0" borderId="64" xfId="0" applyNumberFormat="1" applyFont="1" applyBorder="1" applyAlignment="1" applyProtection="1">
      <alignment horizontal="center" vertical="center" wrapText="1"/>
      <protection locked="0"/>
    </xf>
    <xf numFmtId="164" fontId="4" fillId="0" borderId="65" xfId="0" applyNumberFormat="1" applyFont="1" applyBorder="1" applyAlignment="1" applyProtection="1">
      <alignment horizontal="center" vertical="center" wrapText="1"/>
      <protection locked="0"/>
    </xf>
    <xf numFmtId="164" fontId="4" fillId="0" borderId="66" xfId="0" applyNumberFormat="1" applyFont="1" applyBorder="1" applyAlignment="1" applyProtection="1">
      <alignment horizontal="center" vertical="center" wrapText="1"/>
      <protection locked="0"/>
    </xf>
    <xf numFmtId="1" fontId="0" fillId="6" borderId="2" xfId="0" applyNumberFormat="1" applyFill="1" applyBorder="1" applyAlignment="1" applyProtection="1">
      <alignment horizontal="center" vertical="center" wrapText="1"/>
      <protection locked="0"/>
    </xf>
    <xf numFmtId="9" fontId="4" fillId="0" borderId="1" xfId="1" applyFont="1" applyBorder="1" applyAlignment="1" applyProtection="1">
      <alignment horizontal="center" vertical="center" wrapText="1"/>
      <protection locked="0"/>
    </xf>
    <xf numFmtId="0" fontId="13" fillId="10" borderId="14"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6" borderId="57" xfId="0" applyFont="1" applyFill="1" applyBorder="1" applyAlignment="1" applyProtection="1">
      <alignment horizontal="center" vertical="center" wrapText="1"/>
      <protection locked="0"/>
    </xf>
    <xf numFmtId="0" fontId="4" fillId="8" borderId="16" xfId="0" applyFont="1" applyFill="1" applyBorder="1" applyAlignment="1">
      <alignment horizontal="center" vertical="center" wrapText="1"/>
    </xf>
    <xf numFmtId="0" fontId="4" fillId="4" borderId="16" xfId="0"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49" fontId="4" fillId="0" borderId="1" xfId="0" applyNumberFormat="1" applyFont="1" applyBorder="1" applyAlignment="1" applyProtection="1">
      <alignment horizontal="center" vertical="center" wrapText="1"/>
      <protection locked="0"/>
    </xf>
    <xf numFmtId="0" fontId="47" fillId="9" borderId="14" xfId="0"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164" fontId="4" fillId="4" borderId="15" xfId="0" applyNumberFormat="1" applyFont="1" applyFill="1" applyBorder="1" applyAlignment="1">
      <alignment horizontal="center" vertical="center"/>
    </xf>
    <xf numFmtId="0" fontId="4" fillId="6" borderId="14" xfId="102" applyFont="1" applyFill="1" applyBorder="1" applyAlignment="1" applyProtection="1">
      <alignment horizontal="center" vertical="center" wrapText="1"/>
      <protection locked="0"/>
    </xf>
    <xf numFmtId="0" fontId="4" fillId="6" borderId="14" xfId="1" applyNumberFormat="1" applyFont="1" applyFill="1" applyBorder="1" applyAlignment="1" applyProtection="1">
      <alignment horizontal="right" vertical="center" wrapText="1"/>
      <protection locked="0"/>
    </xf>
    <xf numFmtId="1" fontId="0" fillId="6" borderId="1" xfId="0" applyNumberFormat="1" applyFill="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0" fillId="0" borderId="7" xfId="0" applyBorder="1" applyAlignment="1">
      <alignment vertical="center"/>
    </xf>
    <xf numFmtId="0" fontId="0" fillId="0" borderId="19" xfId="0" applyBorder="1" applyAlignment="1">
      <alignment vertical="center"/>
    </xf>
    <xf numFmtId="0" fontId="0" fillId="0" borderId="0" xfId="0" applyAlignment="1">
      <alignment vertical="center"/>
    </xf>
    <xf numFmtId="0" fontId="0" fillId="0" borderId="20"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0" xfId="0" applyFont="1" applyBorder="1" applyAlignment="1">
      <alignment vertical="center"/>
    </xf>
    <xf numFmtId="0" fontId="47" fillId="9" borderId="26" xfId="0" applyFont="1" applyFill="1" applyBorder="1" applyAlignment="1">
      <alignment horizontal="center" vertical="center" wrapText="1"/>
    </xf>
    <xf numFmtId="0" fontId="47" fillId="9" borderId="5"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60" xfId="0" applyFont="1" applyFill="1" applyBorder="1" applyAlignment="1">
      <alignment horizontal="center" vertical="center" wrapText="1"/>
    </xf>
    <xf numFmtId="0" fontId="13" fillId="9" borderId="63" xfId="0" applyFont="1" applyFill="1" applyBorder="1" applyAlignment="1">
      <alignment horizontal="center" vertical="center" wrapText="1"/>
    </xf>
    <xf numFmtId="0" fontId="13" fillId="9" borderId="66" xfId="0" applyFont="1" applyFill="1" applyBorder="1" applyAlignment="1">
      <alignment horizontal="center" vertical="center" wrapText="1"/>
    </xf>
    <xf numFmtId="0" fontId="13" fillId="9" borderId="67" xfId="0" applyFont="1" applyFill="1" applyBorder="1" applyAlignment="1">
      <alignment horizontal="center" vertical="center" wrapText="1"/>
    </xf>
    <xf numFmtId="0" fontId="13" fillId="0" borderId="0" xfId="0" applyFont="1"/>
    <xf numFmtId="164" fontId="4" fillId="4" borderId="2" xfId="0" applyNumberFormat="1" applyFont="1" applyFill="1" applyBorder="1" applyAlignment="1">
      <alignment horizontal="center" vertical="center" wrapText="1"/>
    </xf>
    <xf numFmtId="164" fontId="0" fillId="4" borderId="67" xfId="0" applyNumberFormat="1" applyFill="1" applyBorder="1" applyAlignment="1">
      <alignment horizontal="center" vertical="center"/>
    </xf>
    <xf numFmtId="0" fontId="4" fillId="4" borderId="3" xfId="0" applyFont="1" applyFill="1" applyBorder="1" applyAlignment="1">
      <alignment horizontal="center" vertical="center" wrapText="1"/>
    </xf>
    <xf numFmtId="10" fontId="4"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164" fontId="4" fillId="4" borderId="60" xfId="0" applyNumberFormat="1" applyFont="1" applyFill="1" applyBorder="1" applyAlignment="1">
      <alignment horizontal="center" vertical="center" wrapText="1"/>
    </xf>
    <xf numFmtId="164" fontId="4" fillId="4" borderId="63" xfId="0" applyNumberFormat="1" applyFont="1" applyFill="1" applyBorder="1" applyAlignment="1">
      <alignment horizontal="center" vertical="center" wrapText="1"/>
    </xf>
    <xf numFmtId="164" fontId="4" fillId="4" borderId="66" xfId="0" applyNumberFormat="1" applyFont="1" applyFill="1" applyBorder="1" applyAlignment="1">
      <alignment horizontal="center" vertical="center" wrapText="1"/>
    </xf>
    <xf numFmtId="164" fontId="4" fillId="4" borderId="67" xfId="0" applyNumberFormat="1" applyFont="1" applyFill="1" applyBorder="1" applyAlignment="1">
      <alignment horizontal="center" vertical="center" wrapText="1"/>
    </xf>
    <xf numFmtId="164"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164" fontId="4" fillId="4" borderId="65" xfId="0" applyNumberFormat="1" applyFont="1" applyFill="1" applyBorder="1" applyAlignment="1">
      <alignment horizontal="center" vertical="center" wrapText="1"/>
    </xf>
    <xf numFmtId="164" fontId="4" fillId="0" borderId="68" xfId="0" applyNumberFormat="1" applyFont="1" applyBorder="1" applyAlignment="1">
      <alignment horizontal="center" vertical="center" wrapText="1"/>
    </xf>
    <xf numFmtId="164" fontId="4" fillId="0" borderId="69" xfId="0" applyNumberFormat="1" applyFont="1" applyBorder="1" applyAlignment="1">
      <alignment horizontal="center" vertical="center" wrapText="1"/>
    </xf>
    <xf numFmtId="164" fontId="4" fillId="4" borderId="69" xfId="0" applyNumberFormat="1" applyFont="1" applyFill="1" applyBorder="1" applyAlignment="1">
      <alignment horizontal="center" vertical="center" wrapText="1"/>
    </xf>
    <xf numFmtId="164" fontId="4" fillId="4" borderId="61" xfId="0" applyNumberFormat="1" applyFont="1" applyFill="1" applyBorder="1" applyAlignment="1">
      <alignment horizontal="center" vertical="center" wrapText="1"/>
    </xf>
    <xf numFmtId="164" fontId="4" fillId="4" borderId="62" xfId="0" applyNumberFormat="1" applyFont="1" applyFill="1" applyBorder="1" applyAlignment="1">
      <alignment horizontal="center" vertical="center" wrapText="1"/>
    </xf>
    <xf numFmtId="2" fontId="4" fillId="4" borderId="62" xfId="0" applyNumberFormat="1" applyFont="1" applyFill="1" applyBorder="1" applyAlignment="1">
      <alignment horizontal="center" vertical="center" wrapText="1"/>
    </xf>
    <xf numFmtId="164" fontId="4" fillId="4" borderId="64" xfId="0" applyNumberFormat="1" applyFont="1" applyFill="1" applyBorder="1" applyAlignment="1">
      <alignment horizontal="center" vertical="center" wrapText="1"/>
    </xf>
    <xf numFmtId="2" fontId="4" fillId="4" borderId="65" xfId="0" applyNumberFormat="1" applyFont="1" applyFill="1" applyBorder="1" applyAlignment="1">
      <alignment horizontal="center" vertical="center" wrapText="1"/>
    </xf>
    <xf numFmtId="164" fontId="4" fillId="4" borderId="68" xfId="0" applyNumberFormat="1" applyFont="1" applyFill="1" applyBorder="1" applyAlignment="1">
      <alignment horizontal="center" vertical="center" wrapText="1"/>
    </xf>
    <xf numFmtId="164" fontId="46" fillId="2" borderId="14" xfId="0" applyNumberFormat="1" applyFont="1" applyFill="1" applyBorder="1" applyAlignment="1">
      <alignment vertical="center"/>
    </xf>
    <xf numFmtId="0" fontId="2" fillId="2" borderId="58" xfId="0" applyFont="1" applyFill="1" applyBorder="1" applyAlignment="1">
      <alignment horizontal="right" vertical="center"/>
    </xf>
    <xf numFmtId="164" fontId="2" fillId="2" borderId="2" xfId="0" applyNumberFormat="1" applyFont="1" applyFill="1" applyBorder="1" applyAlignment="1">
      <alignment vertical="center"/>
    </xf>
    <xf numFmtId="164" fontId="2" fillId="2" borderId="9" xfId="0" applyNumberFormat="1" applyFont="1" applyFill="1" applyBorder="1" applyAlignment="1">
      <alignment vertical="center"/>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47" fillId="9" borderId="3"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4" fillId="4" borderId="79" xfId="0" applyFont="1" applyFill="1" applyBorder="1" applyAlignment="1">
      <alignment horizontal="center" vertical="center" wrapText="1"/>
    </xf>
    <xf numFmtId="1" fontId="4" fillId="4" borderId="2" xfId="0" applyNumberFormat="1" applyFont="1" applyFill="1" applyBorder="1" applyAlignment="1">
      <alignment horizontal="center" vertical="center" wrapText="1"/>
    </xf>
    <xf numFmtId="0" fontId="4" fillId="0" borderId="1" xfId="0" applyFont="1" applyBorder="1"/>
    <xf numFmtId="164" fontId="4" fillId="6" borderId="1" xfId="102" applyNumberFormat="1" applyFont="1" applyFill="1" applyBorder="1" applyAlignment="1">
      <alignment horizontal="center" vertical="center" wrapText="1"/>
    </xf>
    <xf numFmtId="9" fontId="4" fillId="4" borderId="80" xfId="0" applyNumberFormat="1" applyFont="1" applyFill="1" applyBorder="1" applyAlignment="1">
      <alignment horizontal="center" vertical="center" wrapText="1"/>
    </xf>
    <xf numFmtId="9" fontId="4" fillId="4" borderId="81" xfId="0" applyNumberFormat="1" applyFont="1" applyFill="1" applyBorder="1" applyAlignment="1">
      <alignment horizontal="center" vertical="center" wrapText="1"/>
    </xf>
    <xf numFmtId="164" fontId="46" fillId="2" borderId="1" xfId="0" applyNumberFormat="1" applyFont="1" applyFill="1" applyBorder="1" applyAlignment="1">
      <alignment vertical="center"/>
    </xf>
    <xf numFmtId="0" fontId="0" fillId="2" borderId="54" xfId="0" applyFill="1" applyBorder="1" applyAlignment="1">
      <alignment horizontal="center"/>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13" fillId="9" borderId="26" xfId="0" applyFont="1" applyFill="1" applyBorder="1" applyAlignment="1">
      <alignment horizontal="center" vertical="center" wrapText="1"/>
    </xf>
    <xf numFmtId="0" fontId="47" fillId="10" borderId="15" xfId="0" applyFont="1" applyFill="1" applyBorder="1" applyAlignment="1">
      <alignment horizontal="center" vertical="center" wrapText="1"/>
    </xf>
    <xf numFmtId="0" fontId="0" fillId="8" borderId="16" xfId="0" applyFill="1" applyBorder="1" applyAlignment="1">
      <alignment horizontal="center" vertical="center"/>
    </xf>
    <xf numFmtId="164" fontId="46" fillId="2" borderId="53" xfId="0" applyNumberFormat="1" applyFont="1" applyFill="1" applyBorder="1" applyAlignment="1">
      <alignment vertical="center"/>
    </xf>
    <xf numFmtId="44" fontId="2" fillId="2" borderId="27" xfId="0" applyNumberFormat="1" applyFont="1" applyFill="1" applyBorder="1" applyAlignment="1">
      <alignment vertical="center"/>
    </xf>
    <xf numFmtId="0" fontId="4" fillId="6" borderId="86" xfId="102" applyFont="1" applyFill="1" applyBorder="1" applyAlignment="1" applyProtection="1">
      <alignment horizontal="center" vertical="center" wrapText="1"/>
      <protection locked="0"/>
    </xf>
    <xf numFmtId="44" fontId="2" fillId="2" borderId="30" xfId="0" applyNumberFormat="1" applyFont="1" applyFill="1" applyBorder="1" applyAlignment="1">
      <alignment vertical="center"/>
    </xf>
    <xf numFmtId="164" fontId="46" fillId="2" borderId="32" xfId="0" applyNumberFormat="1" applyFont="1" applyFill="1" applyBorder="1" applyAlignment="1">
      <alignment vertical="center"/>
    </xf>
    <xf numFmtId="164" fontId="4" fillId="4" borderId="89" xfId="0" applyNumberFormat="1" applyFont="1" applyFill="1" applyBorder="1" applyAlignment="1">
      <alignment horizontal="center" vertical="center" wrapText="1"/>
    </xf>
    <xf numFmtId="0" fontId="4" fillId="6" borderId="79" xfId="0" applyFont="1" applyFill="1" applyBorder="1" applyAlignment="1" applyProtection="1">
      <alignment horizontal="center" vertical="center" wrapText="1"/>
      <protection locked="0"/>
    </xf>
    <xf numFmtId="164" fontId="4" fillId="4" borderId="90" xfId="0" applyNumberFormat="1" applyFont="1" applyFill="1" applyBorder="1" applyAlignment="1">
      <alignment horizontal="center" vertical="center" wrapText="1"/>
    </xf>
    <xf numFmtId="164" fontId="47" fillId="4" borderId="1" xfId="0" applyNumberFormat="1" applyFont="1" applyFill="1" applyBorder="1" applyAlignment="1">
      <alignment horizontal="center" vertical="center"/>
    </xf>
    <xf numFmtId="164" fontId="47" fillId="4" borderId="1" xfId="0" applyNumberFormat="1" applyFont="1" applyFill="1" applyBorder="1" applyAlignment="1">
      <alignment horizontal="center" vertical="center" wrapText="1"/>
    </xf>
    <xf numFmtId="164" fontId="47" fillId="4" borderId="77" xfId="0" applyNumberFormat="1" applyFont="1" applyFill="1" applyBorder="1" applyAlignment="1">
      <alignment horizontal="center" vertical="center"/>
    </xf>
    <xf numFmtId="164" fontId="2" fillId="4" borderId="78" xfId="0" applyNumberFormat="1" applyFont="1" applyFill="1" applyBorder="1" applyAlignment="1">
      <alignment horizontal="center" vertical="center"/>
    </xf>
    <xf numFmtId="0" fontId="57" fillId="0" borderId="0" xfId="0" applyFont="1" applyAlignment="1">
      <alignment horizontal="left" vertical="center" wrapText="1"/>
    </xf>
    <xf numFmtId="0" fontId="58"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60" fillId="0" borderId="0" xfId="0" applyFont="1" applyAlignment="1">
      <alignment horizontal="center" vertical="center" wrapText="1"/>
    </xf>
    <xf numFmtId="0" fontId="61" fillId="0" borderId="103" xfId="0" applyFont="1" applyBorder="1" applyAlignment="1">
      <alignment vertical="center" wrapText="1"/>
    </xf>
    <xf numFmtId="0" fontId="61" fillId="0" borderId="0" xfId="0" applyFont="1" applyAlignment="1">
      <alignment vertical="center" wrapText="1"/>
    </xf>
    <xf numFmtId="0" fontId="61" fillId="0" borderId="104" xfId="0" applyFont="1" applyBorder="1" applyAlignment="1">
      <alignment vertical="center" wrapText="1"/>
    </xf>
    <xf numFmtId="0" fontId="23" fillId="29" borderId="14" xfId="0" applyFont="1" applyFill="1" applyBorder="1" applyAlignment="1">
      <alignment horizontal="center" vertical="center" wrapText="1"/>
    </xf>
    <xf numFmtId="9" fontId="58" fillId="0" borderId="0" xfId="1" applyFont="1" applyAlignment="1">
      <alignment horizontal="center" vertical="center" wrapText="1"/>
    </xf>
    <xf numFmtId="9" fontId="0" fillId="0" borderId="0" xfId="1" applyFont="1" applyAlignment="1">
      <alignment vertical="center" wrapText="1"/>
    </xf>
    <xf numFmtId="9" fontId="60" fillId="0" borderId="0" xfId="1" applyFont="1" applyAlignment="1">
      <alignment horizontal="center" vertical="center" wrapText="1"/>
    </xf>
    <xf numFmtId="9" fontId="61"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4"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3" fillId="6" borderId="0" xfId="0" applyFont="1" applyFill="1" applyAlignment="1">
      <alignment horizontal="center" vertical="center" wrapText="1"/>
    </xf>
    <xf numFmtId="0" fontId="63" fillId="6" borderId="0" xfId="0" applyFont="1" applyFill="1" applyAlignment="1">
      <alignment vertical="center" wrapText="1"/>
    </xf>
    <xf numFmtId="164" fontId="63" fillId="6" borderId="0" xfId="101" applyNumberFormat="1" applyFont="1" applyFill="1" applyBorder="1" applyAlignment="1">
      <alignment horizontal="center" vertical="center" wrapText="1"/>
    </xf>
    <xf numFmtId="164" fontId="63" fillId="6" borderId="0" xfId="0" applyNumberFormat="1" applyFont="1" applyFill="1" applyAlignment="1">
      <alignment horizontal="center" vertical="center" wrapText="1"/>
    </xf>
    <xf numFmtId="164"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9" fontId="23" fillId="29" borderId="14" xfId="1" applyFont="1" applyFill="1" applyBorder="1" applyAlignment="1">
      <alignment horizontal="center" vertical="center" wrapText="1"/>
    </xf>
    <xf numFmtId="0" fontId="23" fillId="29" borderId="107" xfId="0" applyFont="1" applyFill="1" applyBorder="1" applyAlignment="1">
      <alignment horizontal="center" vertical="center" wrapText="1"/>
    </xf>
    <xf numFmtId="0" fontId="23" fillId="29" borderId="105" xfId="0" applyFont="1" applyFill="1" applyBorder="1" applyAlignment="1">
      <alignment horizontal="center" vertical="center" wrapText="1"/>
    </xf>
    <xf numFmtId="0" fontId="64"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47" fillId="9" borderId="16" xfId="0" applyFont="1" applyFill="1" applyBorder="1" applyAlignment="1">
      <alignment horizontal="center" vertical="center" wrapText="1"/>
    </xf>
    <xf numFmtId="0" fontId="13" fillId="9" borderId="31" xfId="0" applyFont="1" applyFill="1" applyBorder="1" applyAlignment="1">
      <alignment horizontal="center" vertical="center" wrapText="1"/>
    </xf>
    <xf numFmtId="0" fontId="13" fillId="0" borderId="0" xfId="0" applyFont="1" applyAlignment="1">
      <alignment wrapText="1"/>
    </xf>
    <xf numFmtId="0" fontId="66" fillId="0" borderId="1" xfId="0" applyFont="1" applyBorder="1" applyAlignment="1" applyProtection="1">
      <alignment horizontal="center" vertical="center" wrapText="1"/>
      <protection locked="0"/>
    </xf>
    <xf numFmtId="164" fontId="66" fillId="4" borderId="1" xfId="0" applyNumberFormat="1" applyFont="1" applyFill="1" applyBorder="1" applyAlignment="1">
      <alignment horizontal="center" vertical="center" wrapText="1"/>
    </xf>
    <xf numFmtId="9" fontId="66" fillId="0" borderId="1" xfId="1" applyFont="1" applyFill="1" applyBorder="1" applyAlignment="1" applyProtection="1">
      <alignment horizontal="center" vertical="center" wrapText="1"/>
      <protection locked="0"/>
    </xf>
    <xf numFmtId="49" fontId="47" fillId="0" borderId="15" xfId="0" applyNumberFormat="1" applyFont="1" applyBorder="1" applyAlignment="1" applyProtection="1">
      <alignment horizontal="center" vertical="center" wrapText="1"/>
      <protection locked="0"/>
    </xf>
    <xf numFmtId="9" fontId="4" fillId="4" borderId="1" xfId="1" applyFont="1" applyFill="1" applyBorder="1" applyAlignment="1">
      <alignment horizontal="center" vertical="center" wrapText="1"/>
    </xf>
    <xf numFmtId="49" fontId="47" fillId="0" borderId="1" xfId="0" applyNumberFormat="1" applyFont="1" applyBorder="1" applyAlignment="1">
      <alignment horizontal="center" vertical="center" wrapText="1"/>
    </xf>
    <xf numFmtId="164" fontId="4" fillId="8" borderId="15" xfId="0" applyNumberFormat="1" applyFont="1" applyFill="1" applyBorder="1" applyAlignment="1">
      <alignment horizontal="center" vertical="center"/>
    </xf>
    <xf numFmtId="0" fontId="67" fillId="0" borderId="0" xfId="0" applyFont="1" applyAlignment="1">
      <alignment vertical="center"/>
    </xf>
    <xf numFmtId="0" fontId="2" fillId="2" borderId="29" xfId="0" applyFont="1" applyFill="1" applyBorder="1" applyAlignment="1">
      <alignment horizontal="right" vertical="center" wrapText="1"/>
    </xf>
    <xf numFmtId="164" fontId="2" fillId="2" borderId="29" xfId="0" applyNumberFormat="1" applyFont="1" applyFill="1" applyBorder="1" applyAlignment="1">
      <alignment vertical="center" wrapText="1"/>
    </xf>
    <xf numFmtId="44" fontId="2" fillId="2" borderId="30" xfId="0" applyNumberFormat="1" applyFont="1" applyFill="1" applyBorder="1" applyAlignment="1">
      <alignment vertical="center" wrapText="1"/>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47" xfId="0" applyFont="1" applyFill="1" applyBorder="1" applyAlignment="1">
      <alignment horizontal="center" vertical="center" wrapText="1"/>
    </xf>
    <xf numFmtId="164" fontId="2" fillId="2" borderId="30" xfId="0" applyNumberFormat="1" applyFont="1" applyFill="1" applyBorder="1" applyAlignment="1">
      <alignment vertical="center" wrapText="1"/>
    </xf>
    <xf numFmtId="164" fontId="0" fillId="0" borderId="0" xfId="0" applyNumberFormat="1" applyAlignment="1">
      <alignment wrapText="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9"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73" fillId="0" borderId="21" xfId="0" applyFont="1" applyBorder="1" applyAlignment="1">
      <alignment vertical="center"/>
    </xf>
    <xf numFmtId="0" fontId="73" fillId="0" borderId="4" xfId="0" applyFont="1" applyBorder="1" applyAlignment="1">
      <alignment vertical="center"/>
    </xf>
    <xf numFmtId="0" fontId="0" fillId="6" borderId="0" xfId="0" applyFill="1" applyAlignment="1">
      <alignment vertical="center"/>
    </xf>
    <xf numFmtId="0" fontId="73" fillId="6" borderId="0" xfId="0" applyFont="1" applyFill="1" applyAlignment="1">
      <alignment vertical="center"/>
    </xf>
    <xf numFmtId="0" fontId="19" fillId="6" borderId="0" xfId="0" applyFont="1" applyFill="1" applyAlignment="1">
      <alignment horizontal="center" vertical="center" wrapText="1"/>
    </xf>
    <xf numFmtId="0" fontId="56" fillId="6" borderId="0" xfId="0" applyFont="1" applyFill="1" applyAlignment="1">
      <alignment horizontal="center" vertical="center" wrapText="1"/>
    </xf>
    <xf numFmtId="0" fontId="0" fillId="6" borderId="20"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1" fontId="4" fillId="0" borderId="15" xfId="0" applyNumberFormat="1" applyFont="1" applyBorder="1" applyAlignment="1" applyProtection="1">
      <alignment horizontal="center" vertical="center" wrapText="1"/>
      <protection locked="0"/>
    </xf>
    <xf numFmtId="0" fontId="0" fillId="8" borderId="28" xfId="0" applyFill="1" applyBorder="1" applyAlignment="1">
      <alignment horizontal="center" vertical="center"/>
    </xf>
    <xf numFmtId="0" fontId="4" fillId="0" borderId="29" xfId="0" applyFont="1" applyBorder="1" applyAlignment="1" applyProtection="1">
      <alignment horizontal="center" vertical="center" wrapText="1"/>
      <protection locked="0"/>
    </xf>
    <xf numFmtId="9" fontId="4" fillId="0" borderId="29" xfId="1" applyFont="1" applyBorder="1" applyAlignment="1" applyProtection="1">
      <alignment horizontal="center" vertical="center" wrapText="1"/>
      <protection locked="0"/>
    </xf>
    <xf numFmtId="1" fontId="4" fillId="0" borderId="29" xfId="0" applyNumberFormat="1" applyFont="1" applyBorder="1" applyAlignment="1" applyProtection="1">
      <alignment horizontal="center" vertical="center" wrapText="1"/>
      <protection locked="0"/>
    </xf>
    <xf numFmtId="1" fontId="4" fillId="0" borderId="30" xfId="0" applyNumberFormat="1" applyFont="1" applyBorder="1" applyAlignment="1" applyProtection="1">
      <alignment horizontal="center" vertical="center" wrapText="1"/>
      <protection locked="0"/>
    </xf>
    <xf numFmtId="164" fontId="4" fillId="0" borderId="16" xfId="0" applyNumberFormat="1" applyFont="1" applyBorder="1" applyAlignment="1" applyProtection="1">
      <alignment horizontal="center" vertical="center"/>
      <protection locked="0"/>
    </xf>
    <xf numFmtId="164" fontId="0" fillId="4" borderId="15" xfId="0" applyNumberFormat="1" applyFill="1" applyBorder="1" applyAlignment="1">
      <alignment horizontal="center" vertical="center"/>
    </xf>
    <xf numFmtId="164" fontId="4" fillId="0" borderId="28" xfId="0" applyNumberFormat="1" applyFont="1" applyBorder="1" applyAlignment="1" applyProtection="1">
      <alignment horizontal="center" vertical="center"/>
      <protection locked="0"/>
    </xf>
    <xf numFmtId="164" fontId="4" fillId="0" borderId="29" xfId="0" applyNumberFormat="1" applyFont="1" applyBorder="1" applyAlignment="1" applyProtection="1">
      <alignment horizontal="center" vertical="center" wrapText="1"/>
      <protection locked="0"/>
    </xf>
    <xf numFmtId="164" fontId="4" fillId="4" borderId="114" xfId="0" applyNumberFormat="1" applyFont="1" applyFill="1" applyBorder="1" applyAlignment="1">
      <alignment horizontal="center" vertical="center" wrapText="1"/>
    </xf>
    <xf numFmtId="164" fontId="4" fillId="0" borderId="115" xfId="0" applyNumberFormat="1" applyFont="1" applyBorder="1" applyAlignment="1" applyProtection="1">
      <alignment horizontal="center" vertical="center" wrapText="1"/>
      <protection locked="0"/>
    </xf>
    <xf numFmtId="164" fontId="4" fillId="4" borderId="29" xfId="0" applyNumberFormat="1" applyFont="1" applyFill="1" applyBorder="1" applyAlignment="1">
      <alignment horizontal="center" vertical="center" wrapText="1"/>
    </xf>
    <xf numFmtId="164" fontId="4" fillId="0" borderId="116" xfId="0" applyNumberFormat="1" applyFont="1" applyBorder="1" applyAlignment="1" applyProtection="1">
      <alignment horizontal="center" vertical="center" wrapText="1"/>
      <protection locked="0"/>
    </xf>
    <xf numFmtId="164" fontId="4" fillId="4" borderId="30" xfId="0" applyNumberFormat="1" applyFont="1" applyFill="1" applyBorder="1" applyAlignment="1">
      <alignment horizontal="center" vertical="center" wrapText="1"/>
    </xf>
    <xf numFmtId="164" fontId="47" fillId="4" borderId="9" xfId="0" applyNumberFormat="1" applyFont="1" applyFill="1" applyBorder="1" applyAlignment="1">
      <alignment horizontal="center" vertical="center"/>
    </xf>
    <xf numFmtId="0" fontId="4" fillId="0" borderId="91" xfId="0" applyFont="1" applyBorder="1" applyAlignment="1" applyProtection="1">
      <alignment horizontal="center" vertical="center"/>
      <protection locked="0"/>
    </xf>
    <xf numFmtId="0" fontId="4" fillId="0" borderId="92" xfId="0" applyFont="1" applyBorder="1" applyAlignment="1" applyProtection="1">
      <alignment horizontal="center" vertical="center"/>
      <protection locked="0"/>
    </xf>
    <xf numFmtId="164" fontId="2" fillId="4" borderId="2" xfId="0" applyNumberFormat="1" applyFont="1" applyFill="1" applyBorder="1" applyAlignment="1">
      <alignment horizontal="center" vertical="center"/>
    </xf>
    <xf numFmtId="0" fontId="2" fillId="0" borderId="91" xfId="0" applyFont="1" applyBorder="1" applyAlignment="1" applyProtection="1">
      <alignment horizontal="center" vertical="center" wrapText="1"/>
      <protection locked="0"/>
    </xf>
    <xf numFmtId="0" fontId="2" fillId="0" borderId="92" xfId="0" applyFont="1" applyBorder="1" applyAlignment="1" applyProtection="1">
      <alignment horizontal="center" vertical="center" wrapText="1"/>
      <protection locked="0"/>
    </xf>
    <xf numFmtId="0" fontId="13" fillId="38" borderId="1" xfId="0" applyFont="1" applyFill="1" applyBorder="1" applyAlignment="1">
      <alignment horizontal="center" vertical="center" wrapText="1"/>
    </xf>
    <xf numFmtId="0" fontId="47" fillId="38" borderId="1"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47" fillId="38" borderId="2" xfId="0" applyFont="1" applyFill="1" applyBorder="1" applyAlignment="1">
      <alignment horizontal="center" vertical="center" wrapText="1"/>
    </xf>
    <xf numFmtId="0" fontId="13" fillId="38" borderId="14" xfId="0" applyFont="1" applyFill="1" applyBorder="1" applyAlignment="1">
      <alignment horizontal="center" vertical="center" wrapText="1"/>
    </xf>
    <xf numFmtId="0" fontId="10" fillId="6" borderId="0" xfId="0" applyFont="1" applyFill="1" applyAlignment="1">
      <alignment horizontal="center" vertical="center" wrapText="1"/>
    </xf>
    <xf numFmtId="0" fontId="0" fillId="6" borderId="0" xfId="0" applyFill="1" applyAlignment="1">
      <alignment wrapText="1"/>
    </xf>
    <xf numFmtId="0" fontId="13" fillId="38" borderId="2" xfId="0" applyFont="1" applyFill="1" applyBorder="1" applyAlignment="1">
      <alignment horizontal="center" vertical="center" wrapText="1"/>
    </xf>
    <xf numFmtId="0" fontId="4" fillId="8" borderId="3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1" fontId="4" fillId="0" borderId="32" xfId="0" applyNumberFormat="1" applyFont="1" applyBorder="1" applyAlignment="1" applyProtection="1">
      <alignment horizontal="center" vertical="center" wrapText="1"/>
      <protection locked="0"/>
    </xf>
    <xf numFmtId="164" fontId="4" fillId="0" borderId="31" xfId="0" applyNumberFormat="1" applyFont="1" applyBorder="1" applyAlignment="1" applyProtection="1">
      <alignment horizontal="center" vertical="center"/>
      <protection locked="0"/>
    </xf>
    <xf numFmtId="164" fontId="4" fillId="0" borderId="14" xfId="0" applyNumberFormat="1" applyFont="1" applyBorder="1" applyAlignment="1" applyProtection="1">
      <alignment horizontal="center" vertical="center" wrapText="1"/>
      <protection locked="0"/>
    </xf>
    <xf numFmtId="164" fontId="4" fillId="4" borderId="5" xfId="0" applyNumberFormat="1" applyFont="1" applyFill="1" applyBorder="1" applyAlignment="1">
      <alignment horizontal="center" vertical="center" wrapText="1"/>
    </xf>
    <xf numFmtId="164" fontId="4" fillId="0" borderId="83" xfId="0" applyNumberFormat="1" applyFont="1" applyBorder="1" applyAlignment="1" applyProtection="1">
      <alignment horizontal="center" vertical="center" wrapText="1"/>
      <protection locked="0"/>
    </xf>
    <xf numFmtId="164" fontId="4" fillId="0" borderId="84" xfId="0" applyNumberFormat="1" applyFont="1" applyBorder="1" applyAlignment="1" applyProtection="1">
      <alignment horizontal="center" vertical="center" wrapText="1"/>
      <protection locked="0"/>
    </xf>
    <xf numFmtId="164" fontId="0" fillId="4" borderId="32" xfId="0" applyNumberFormat="1" applyFill="1" applyBorder="1" applyAlignment="1">
      <alignment horizontal="center" vertical="center"/>
    </xf>
    <xf numFmtId="0" fontId="4" fillId="0" borderId="121" xfId="0" applyFont="1" applyBorder="1" applyAlignment="1" applyProtection="1">
      <alignment horizontal="center" vertical="center"/>
      <protection locked="0"/>
    </xf>
    <xf numFmtId="164" fontId="47" fillId="4" borderId="23" xfId="0" applyNumberFormat="1" applyFont="1" applyFill="1" applyBorder="1" applyAlignment="1">
      <alignment horizontal="center" vertical="center"/>
    </xf>
    <xf numFmtId="164" fontId="47" fillId="4" borderId="14" xfId="0" applyNumberFormat="1" applyFont="1" applyFill="1" applyBorder="1" applyAlignment="1">
      <alignment horizontal="center" vertical="center"/>
    </xf>
    <xf numFmtId="164" fontId="2" fillId="4" borderId="5" xfId="0" applyNumberFormat="1" applyFont="1" applyFill="1" applyBorder="1" applyAlignment="1">
      <alignment horizontal="center" vertical="center"/>
    </xf>
    <xf numFmtId="0" fontId="2" fillId="0" borderId="121" xfId="0" applyFont="1" applyBorder="1" applyAlignment="1" applyProtection="1">
      <alignment horizontal="center" vertical="center" wrapText="1"/>
      <protection locked="0"/>
    </xf>
    <xf numFmtId="0" fontId="4" fillId="4" borderId="26" xfId="0" applyFont="1" applyFill="1" applyBorder="1" applyAlignment="1">
      <alignment horizontal="center" vertical="center" wrapText="1"/>
    </xf>
    <xf numFmtId="10" fontId="4" fillId="4" borderId="14" xfId="0" applyNumberFormat="1" applyFont="1" applyFill="1" applyBorder="1" applyAlignment="1">
      <alignment horizontal="center" vertical="center" wrapText="1"/>
    </xf>
    <xf numFmtId="0" fontId="4" fillId="4" borderId="14" xfId="0" applyFont="1" applyFill="1" applyBorder="1" applyAlignment="1">
      <alignment horizontal="center" vertical="center" wrapText="1"/>
    </xf>
    <xf numFmtId="2" fontId="4" fillId="4" borderId="14" xfId="0" applyNumberFormat="1" applyFont="1" applyFill="1" applyBorder="1" applyAlignment="1">
      <alignment horizontal="center" vertical="center" wrapText="1"/>
    </xf>
    <xf numFmtId="0" fontId="4" fillId="4" borderId="5" xfId="0" applyFont="1" applyFill="1" applyBorder="1" applyAlignment="1">
      <alignment horizontal="center" vertical="center" wrapText="1"/>
    </xf>
    <xf numFmtId="164" fontId="4" fillId="4" borderId="82" xfId="0" applyNumberFormat="1" applyFont="1" applyFill="1" applyBorder="1" applyAlignment="1">
      <alignment horizontal="center" vertical="center" wrapText="1"/>
    </xf>
    <xf numFmtId="164" fontId="4" fillId="4" borderId="14" xfId="0" applyNumberFormat="1" applyFont="1" applyFill="1" applyBorder="1" applyAlignment="1">
      <alignment horizontal="center" vertical="center" wrapText="1"/>
    </xf>
    <xf numFmtId="164" fontId="4" fillId="4" borderId="83" xfId="0" applyNumberFormat="1" applyFont="1" applyFill="1" applyBorder="1" applyAlignment="1">
      <alignment horizontal="center" vertical="center" wrapText="1"/>
    </xf>
    <xf numFmtId="164" fontId="4" fillId="4" borderId="84" xfId="0" applyNumberFormat="1" applyFont="1" applyFill="1" applyBorder="1" applyAlignment="1">
      <alignment horizontal="center" vertical="center" wrapText="1"/>
    </xf>
    <xf numFmtId="164" fontId="4" fillId="4" borderId="85" xfId="0" applyNumberFormat="1" applyFont="1" applyFill="1" applyBorder="1" applyAlignment="1">
      <alignment horizontal="center" vertical="center" wrapText="1"/>
    </xf>
    <xf numFmtId="0" fontId="0" fillId="0" borderId="14" xfId="0" applyBorder="1" applyAlignment="1">
      <alignment horizontal="center" vertical="center" wrapText="1"/>
    </xf>
    <xf numFmtId="164" fontId="4" fillId="4" borderId="14" xfId="0" applyNumberFormat="1" applyFont="1" applyFill="1" applyBorder="1" applyAlignment="1">
      <alignment horizontal="center" vertical="center"/>
    </xf>
    <xf numFmtId="164" fontId="47" fillId="4" borderId="14" xfId="0" applyNumberFormat="1" applyFont="1" applyFill="1" applyBorder="1" applyAlignment="1">
      <alignment horizontal="center" vertical="center" wrapText="1"/>
    </xf>
    <xf numFmtId="0" fontId="47" fillId="4" borderId="14" xfId="0" applyFont="1" applyFill="1" applyBorder="1" applyAlignment="1">
      <alignment horizontal="center" vertical="center" wrapText="1"/>
    </xf>
    <xf numFmtId="164" fontId="4" fillId="4" borderId="32" xfId="0" applyNumberFormat="1" applyFont="1" applyFill="1" applyBorder="1" applyAlignment="1">
      <alignment horizontal="center" vertical="center"/>
    </xf>
    <xf numFmtId="0" fontId="47" fillId="9" borderId="60" xfId="0" applyFont="1" applyFill="1" applyBorder="1" applyAlignment="1">
      <alignment horizontal="center" vertical="center" wrapText="1"/>
    </xf>
    <xf numFmtId="0" fontId="47" fillId="9" borderId="63" xfId="0" applyFont="1" applyFill="1" applyBorder="1" applyAlignment="1">
      <alignment horizontal="center" vertical="center" wrapText="1"/>
    </xf>
    <xf numFmtId="0" fontId="47" fillId="9" borderId="66" xfId="0" applyFont="1" applyFill="1" applyBorder="1" applyAlignment="1">
      <alignment horizontal="center" vertical="center" wrapText="1"/>
    </xf>
    <xf numFmtId="0" fontId="47" fillId="9" borderId="67" xfId="0" applyFont="1" applyFill="1" applyBorder="1" applyAlignment="1">
      <alignment horizontal="center" vertical="center" wrapText="1"/>
    </xf>
    <xf numFmtId="0" fontId="47" fillId="11" borderId="29" xfId="0" applyFont="1" applyFill="1" applyBorder="1" applyAlignment="1">
      <alignment horizontal="center" vertical="center"/>
    </xf>
    <xf numFmtId="0" fontId="13" fillId="11" borderId="29" xfId="0" applyFont="1" applyFill="1" applyBorder="1" applyAlignment="1">
      <alignment horizontal="center" vertical="center" wrapText="1"/>
    </xf>
    <xf numFmtId="9" fontId="13" fillId="11" borderId="29" xfId="0" applyNumberFormat="1" applyFont="1" applyFill="1" applyBorder="1" applyAlignment="1">
      <alignment horizontal="center" vertical="center" wrapText="1"/>
    </xf>
    <xf numFmtId="0" fontId="4" fillId="11" borderId="29" xfId="0" applyFont="1" applyFill="1" applyBorder="1" applyAlignment="1">
      <alignment horizontal="center" vertical="center" wrapText="1"/>
    </xf>
    <xf numFmtId="1" fontId="13" fillId="11" borderId="29" xfId="0" applyNumberFormat="1" applyFont="1" applyFill="1" applyBorder="1" applyAlignment="1">
      <alignment horizontal="center" vertical="center" wrapText="1"/>
    </xf>
    <xf numFmtId="2" fontId="13" fillId="11" borderId="29" xfId="0" applyNumberFormat="1" applyFont="1" applyFill="1" applyBorder="1" applyAlignment="1">
      <alignment horizontal="center" vertical="center" wrapText="1"/>
    </xf>
    <xf numFmtId="164" fontId="13" fillId="11" borderId="29" xfId="0" applyNumberFormat="1" applyFont="1" applyFill="1" applyBorder="1" applyAlignment="1">
      <alignment horizontal="center" vertical="center"/>
    </xf>
    <xf numFmtId="164" fontId="13" fillId="11" borderId="29" xfId="0" applyNumberFormat="1" applyFont="1" applyFill="1" applyBorder="1" applyAlignment="1">
      <alignment horizontal="center" vertical="center" wrapText="1"/>
    </xf>
    <xf numFmtId="164" fontId="4" fillId="11" borderId="29" xfId="0" applyNumberFormat="1" applyFont="1" applyFill="1" applyBorder="1" applyAlignment="1">
      <alignment horizontal="center" vertical="center" wrapText="1"/>
    </xf>
    <xf numFmtId="164" fontId="0" fillId="11" borderId="29" xfId="0" applyNumberFormat="1" applyFill="1" applyBorder="1" applyAlignment="1">
      <alignment horizontal="center" vertical="center"/>
    </xf>
    <xf numFmtId="164" fontId="9" fillId="11" borderId="29" xfId="0" applyNumberFormat="1" applyFont="1" applyFill="1" applyBorder="1" applyAlignment="1">
      <alignment horizontal="center" vertical="center"/>
    </xf>
    <xf numFmtId="164" fontId="46" fillId="11" borderId="29" xfId="0" applyNumberFormat="1" applyFont="1" applyFill="1" applyBorder="1" applyAlignment="1">
      <alignment horizontal="center" vertical="center"/>
    </xf>
    <xf numFmtId="49" fontId="13" fillId="11" borderId="29" xfId="0" applyNumberFormat="1" applyFont="1" applyFill="1" applyBorder="1" applyAlignment="1">
      <alignment horizontal="center" vertical="center" wrapText="1"/>
    </xf>
    <xf numFmtId="0" fontId="4" fillId="11" borderId="47" xfId="0" applyFont="1" applyFill="1" applyBorder="1" applyAlignment="1">
      <alignment horizontal="center" vertical="center" wrapText="1"/>
    </xf>
    <xf numFmtId="10" fontId="4" fillId="11" borderId="29" xfId="0" applyNumberFormat="1" applyFont="1" applyFill="1" applyBorder="1" applyAlignment="1">
      <alignment horizontal="center" vertical="center" wrapText="1"/>
    </xf>
    <xf numFmtId="2" fontId="4" fillId="11" borderId="29" xfId="0" applyNumberFormat="1" applyFont="1" applyFill="1" applyBorder="1" applyAlignment="1">
      <alignment horizontal="center" vertical="center" wrapText="1"/>
    </xf>
    <xf numFmtId="0" fontId="4" fillId="11" borderId="52" xfId="0" applyFont="1" applyFill="1" applyBorder="1" applyAlignment="1">
      <alignment horizontal="center" vertical="center" wrapText="1"/>
    </xf>
    <xf numFmtId="164" fontId="4" fillId="11" borderId="122" xfId="0" applyNumberFormat="1" applyFont="1" applyFill="1" applyBorder="1" applyAlignment="1">
      <alignment horizontal="center" vertical="center" wrapText="1"/>
    </xf>
    <xf numFmtId="164" fontId="4" fillId="11" borderId="52" xfId="0" applyNumberFormat="1" applyFont="1" applyFill="1" applyBorder="1" applyAlignment="1">
      <alignment horizontal="center" vertical="center" wrapText="1"/>
    </xf>
    <xf numFmtId="164" fontId="4" fillId="11" borderId="115" xfId="0" applyNumberFormat="1" applyFont="1" applyFill="1" applyBorder="1" applyAlignment="1">
      <alignment horizontal="center" vertical="center" wrapText="1"/>
    </xf>
    <xf numFmtId="164" fontId="4" fillId="11" borderId="116" xfId="0" applyNumberFormat="1" applyFont="1" applyFill="1" applyBorder="1" applyAlignment="1">
      <alignment horizontal="center" vertical="center" wrapText="1"/>
    </xf>
    <xf numFmtId="164" fontId="4" fillId="11" borderId="123" xfId="0" applyNumberFormat="1" applyFont="1" applyFill="1" applyBorder="1" applyAlignment="1">
      <alignment horizontal="center" vertical="center" wrapText="1"/>
    </xf>
    <xf numFmtId="164" fontId="4" fillId="11" borderId="29" xfId="0" applyNumberFormat="1" applyFont="1" applyFill="1" applyBorder="1" applyAlignment="1">
      <alignment horizontal="center" vertical="center"/>
    </xf>
    <xf numFmtId="164" fontId="9" fillId="11" borderId="29" xfId="0" applyNumberFormat="1" applyFont="1" applyFill="1" applyBorder="1" applyAlignment="1">
      <alignment horizontal="center" vertical="center" wrapText="1"/>
    </xf>
    <xf numFmtId="0" fontId="47" fillId="11" borderId="29" xfId="0" applyFont="1" applyFill="1" applyBorder="1" applyAlignment="1">
      <alignment horizontal="center" vertical="center" wrapText="1"/>
    </xf>
    <xf numFmtId="164" fontId="4" fillId="11" borderId="30" xfId="0" applyNumberFormat="1" applyFont="1" applyFill="1" applyBorder="1" applyAlignment="1">
      <alignment horizontal="center" vertical="center"/>
    </xf>
    <xf numFmtId="9" fontId="4" fillId="0" borderId="5" xfId="0" applyNumberFormat="1" applyFont="1" applyBorder="1" applyAlignment="1" applyProtection="1">
      <alignment horizontal="center" vertical="center" wrapText="1"/>
      <protection locked="0"/>
    </xf>
    <xf numFmtId="49" fontId="4" fillId="0" borderId="14" xfId="0" applyNumberFormat="1" applyFont="1" applyBorder="1" applyAlignment="1" applyProtection="1">
      <alignment horizontal="center" vertical="center" wrapText="1"/>
      <protection locked="0"/>
    </xf>
    <xf numFmtId="1" fontId="0" fillId="6" borderId="14" xfId="0" applyNumberFormat="1" applyFill="1" applyBorder="1" applyAlignment="1" applyProtection="1">
      <alignment horizontal="center" vertical="center" wrapText="1"/>
      <protection locked="0"/>
    </xf>
    <xf numFmtId="1" fontId="0" fillId="6" borderId="5" xfId="0" applyNumberFormat="1" applyFill="1" applyBorder="1" applyAlignment="1" applyProtection="1">
      <alignment horizontal="center" vertical="center" wrapText="1"/>
      <protection locked="0"/>
    </xf>
    <xf numFmtId="164" fontId="4" fillId="0" borderId="82" xfId="0" applyNumberFormat="1" applyFont="1" applyBorder="1" applyAlignment="1" applyProtection="1">
      <alignment horizontal="center" vertical="center"/>
      <protection locked="0"/>
    </xf>
    <xf numFmtId="164" fontId="0" fillId="4" borderId="85" xfId="0" applyNumberFormat="1" applyFill="1" applyBorder="1" applyAlignment="1">
      <alignment horizontal="center" vertical="center"/>
    </xf>
    <xf numFmtId="0" fontId="4" fillId="6" borderId="117" xfId="0" applyFont="1" applyFill="1" applyBorder="1" applyAlignment="1" applyProtection="1">
      <alignment horizontal="center" vertical="center" wrapText="1"/>
      <protection locked="0"/>
    </xf>
    <xf numFmtId="164" fontId="47" fillId="4" borderId="118" xfId="0" applyNumberFormat="1" applyFont="1" applyFill="1" applyBorder="1" applyAlignment="1">
      <alignment horizontal="center" vertical="center"/>
    </xf>
    <xf numFmtId="164" fontId="2" fillId="4" borderId="119" xfId="0" applyNumberFormat="1" applyFont="1" applyFill="1" applyBorder="1" applyAlignment="1">
      <alignment horizontal="center" vertical="center"/>
    </xf>
    <xf numFmtId="0" fontId="4" fillId="4" borderId="124" xfId="0" applyFont="1" applyFill="1" applyBorder="1" applyAlignment="1">
      <alignment horizontal="center" vertical="center" wrapText="1"/>
    </xf>
    <xf numFmtId="9" fontId="4" fillId="4" borderId="125" xfId="0" applyNumberFormat="1" applyFont="1" applyFill="1" applyBorder="1" applyAlignment="1">
      <alignment horizontal="center" vertical="center" wrapText="1"/>
    </xf>
    <xf numFmtId="0" fontId="4" fillId="11" borderId="14" xfId="0" applyFont="1" applyFill="1" applyBorder="1" applyAlignment="1">
      <alignment horizontal="center" vertical="center" wrapText="1"/>
    </xf>
    <xf numFmtId="1" fontId="4" fillId="4" borderId="5" xfId="0" applyNumberFormat="1" applyFont="1" applyFill="1" applyBorder="1" applyAlignment="1">
      <alignment horizontal="center" vertical="center" wrapText="1"/>
    </xf>
    <xf numFmtId="0" fontId="4" fillId="0" borderId="14" xfId="0" applyFont="1" applyBorder="1"/>
    <xf numFmtId="164" fontId="4" fillId="6" borderId="14" xfId="102" applyNumberFormat="1" applyFont="1" applyFill="1" applyBorder="1" applyAlignment="1">
      <alignment horizontal="center" vertical="center" wrapText="1"/>
    </xf>
    <xf numFmtId="0" fontId="47" fillId="11" borderId="76" xfId="0" applyFont="1" applyFill="1" applyBorder="1" applyAlignment="1">
      <alignment horizontal="center" vertical="center"/>
    </xf>
    <xf numFmtId="0" fontId="13" fillId="11" borderId="53" xfId="0" applyFont="1" applyFill="1" applyBorder="1" applyAlignment="1">
      <alignment horizontal="center" vertical="center" wrapText="1"/>
    </xf>
    <xf numFmtId="9" fontId="13" fillId="11" borderId="53" xfId="0" applyNumberFormat="1" applyFont="1" applyFill="1" applyBorder="1" applyAlignment="1">
      <alignment horizontal="center" vertical="center" wrapText="1"/>
    </xf>
    <xf numFmtId="49" fontId="4" fillId="11" borderId="53" xfId="0" applyNumberFormat="1" applyFont="1" applyFill="1" applyBorder="1" applyAlignment="1">
      <alignment horizontal="center" vertical="center" wrapText="1"/>
    </xf>
    <xf numFmtId="2" fontId="13" fillId="11" borderId="53" xfId="0" applyNumberFormat="1" applyFont="1" applyFill="1" applyBorder="1" applyAlignment="1">
      <alignment horizontal="center" vertical="center" wrapText="1"/>
    </xf>
    <xf numFmtId="1" fontId="13" fillId="11" borderId="88" xfId="0" applyNumberFormat="1" applyFont="1" applyFill="1" applyBorder="1" applyAlignment="1">
      <alignment horizontal="center" vertical="center" wrapText="1"/>
    </xf>
    <xf numFmtId="164" fontId="13" fillId="11" borderId="126" xfId="0" applyNumberFormat="1" applyFont="1" applyFill="1" applyBorder="1" applyAlignment="1">
      <alignment horizontal="center" vertical="center"/>
    </xf>
    <xf numFmtId="164" fontId="13" fillId="11" borderId="53" xfId="0" applyNumberFormat="1" applyFont="1" applyFill="1" applyBorder="1" applyAlignment="1">
      <alignment horizontal="center" vertical="center" wrapText="1"/>
    </xf>
    <xf numFmtId="164" fontId="13" fillId="11" borderId="88" xfId="0" applyNumberFormat="1" applyFont="1" applyFill="1" applyBorder="1" applyAlignment="1">
      <alignment horizontal="center" vertical="center" wrapText="1"/>
    </xf>
    <xf numFmtId="164" fontId="13" fillId="11" borderId="127" xfId="0" applyNumberFormat="1" applyFont="1" applyFill="1" applyBorder="1" applyAlignment="1">
      <alignment horizontal="center" vertical="center" wrapText="1"/>
    </xf>
    <xf numFmtId="164" fontId="13" fillId="11" borderId="128" xfId="0" applyNumberFormat="1" applyFont="1" applyFill="1" applyBorder="1" applyAlignment="1">
      <alignment horizontal="center" vertical="center" wrapText="1"/>
    </xf>
    <xf numFmtId="164" fontId="0" fillId="11" borderId="129" xfId="0" applyNumberFormat="1" applyFill="1" applyBorder="1" applyAlignment="1">
      <alignment horizontal="center" vertical="center"/>
    </xf>
    <xf numFmtId="0" fontId="4" fillId="11" borderId="130" xfId="0" applyFont="1" applyFill="1" applyBorder="1" applyAlignment="1">
      <alignment horizontal="center" vertical="center" wrapText="1"/>
    </xf>
    <xf numFmtId="164" fontId="9" fillId="11" borderId="131" xfId="0" applyNumberFormat="1" applyFont="1" applyFill="1" applyBorder="1" applyAlignment="1">
      <alignment horizontal="center" vertical="center"/>
    </xf>
    <xf numFmtId="164" fontId="46" fillId="11" borderId="132" xfId="0" applyNumberFormat="1" applyFont="1" applyFill="1" applyBorder="1" applyAlignment="1">
      <alignment horizontal="center" vertical="center"/>
    </xf>
    <xf numFmtId="164" fontId="13" fillId="11" borderId="22" xfId="0" applyNumberFormat="1" applyFont="1" applyFill="1" applyBorder="1" applyAlignment="1">
      <alignment horizontal="center" vertical="center"/>
    </xf>
    <xf numFmtId="0" fontId="4" fillId="11" borderId="133" xfId="0" applyFont="1" applyFill="1" applyBorder="1" applyAlignment="1">
      <alignment horizontal="center" vertical="center" wrapText="1"/>
    </xf>
    <xf numFmtId="9" fontId="4" fillId="11" borderId="29" xfId="0" applyNumberFormat="1" applyFont="1" applyFill="1" applyBorder="1" applyAlignment="1">
      <alignment horizontal="center" vertical="center" wrapText="1"/>
    </xf>
    <xf numFmtId="1" fontId="4" fillId="11" borderId="52" xfId="0" applyNumberFormat="1" applyFont="1" applyFill="1" applyBorder="1" applyAlignment="1">
      <alignment horizontal="center" vertical="center" wrapText="1"/>
    </xf>
    <xf numFmtId="164" fontId="4" fillId="11" borderId="29" xfId="102" applyNumberFormat="1" applyFont="1" applyFill="1" applyBorder="1" applyAlignment="1">
      <alignment horizontal="center" vertical="center" wrapText="1"/>
    </xf>
    <xf numFmtId="0" fontId="4" fillId="8" borderId="31" xfId="0" applyFont="1" applyFill="1" applyBorder="1" applyAlignment="1">
      <alignment horizontal="center" vertical="center" wrapText="1"/>
    </xf>
    <xf numFmtId="0" fontId="66" fillId="0" borderId="14"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protection locked="0"/>
    </xf>
    <xf numFmtId="164" fontId="66" fillId="4" borderId="14" xfId="0" applyNumberFormat="1" applyFont="1" applyFill="1" applyBorder="1" applyAlignment="1">
      <alignment horizontal="center" vertical="center" wrapText="1"/>
    </xf>
    <xf numFmtId="9" fontId="66" fillId="0" borderId="14" xfId="1" applyFont="1" applyFill="1" applyBorder="1" applyAlignment="1" applyProtection="1">
      <alignment horizontal="center" vertical="center" wrapText="1"/>
      <protection locked="0"/>
    </xf>
    <xf numFmtId="49" fontId="47" fillId="0" borderId="32" xfId="0" applyNumberFormat="1" applyFont="1" applyBorder="1" applyAlignment="1" applyProtection="1">
      <alignment horizontal="center" vertical="center" wrapText="1"/>
      <protection locked="0"/>
    </xf>
    <xf numFmtId="0" fontId="4" fillId="4" borderId="31" xfId="0" applyFont="1" applyFill="1" applyBorder="1" applyAlignment="1">
      <alignment horizontal="center" vertical="center" wrapText="1"/>
    </xf>
    <xf numFmtId="9" fontId="4" fillId="4" borderId="14" xfId="1" applyFont="1" applyFill="1" applyBorder="1" applyAlignment="1">
      <alignment horizontal="center" vertical="center" wrapText="1"/>
    </xf>
    <xf numFmtId="0" fontId="47" fillId="8" borderId="14" xfId="0" applyFont="1" applyFill="1" applyBorder="1" applyAlignment="1">
      <alignment horizontal="center" vertical="center" wrapText="1"/>
    </xf>
    <xf numFmtId="164" fontId="4" fillId="8" borderId="32" xfId="0" applyNumberFormat="1" applyFont="1" applyFill="1" applyBorder="1" applyAlignment="1">
      <alignment horizontal="center" vertical="center"/>
    </xf>
    <xf numFmtId="0" fontId="13" fillId="11" borderId="28" xfId="0" applyFont="1" applyFill="1" applyBorder="1" applyAlignment="1">
      <alignment horizontal="center" vertical="center" wrapText="1"/>
    </xf>
    <xf numFmtId="0" fontId="65" fillId="11" borderId="29" xfId="0" applyFont="1" applyFill="1" applyBorder="1" applyAlignment="1" applyProtection="1">
      <alignment horizontal="center" vertical="center" wrapText="1"/>
      <protection locked="0"/>
    </xf>
    <xf numFmtId="164" fontId="13" fillId="11" borderId="52" xfId="0" applyNumberFormat="1" applyFont="1" applyFill="1" applyBorder="1" applyAlignment="1">
      <alignment horizontal="center" vertical="center" wrapText="1"/>
    </xf>
    <xf numFmtId="9" fontId="65" fillId="11" borderId="29" xfId="1" applyFont="1" applyFill="1" applyBorder="1" applyAlignment="1" applyProtection="1">
      <alignment horizontal="center" vertical="center" wrapText="1"/>
      <protection locked="0"/>
    </xf>
    <xf numFmtId="49" fontId="9" fillId="11" borderId="30" xfId="0" applyNumberFormat="1" applyFont="1" applyFill="1" applyBorder="1" applyAlignment="1">
      <alignment horizontal="center" vertical="center" wrapText="1"/>
    </xf>
    <xf numFmtId="0" fontId="65" fillId="31" borderId="28" xfId="0" applyFont="1" applyFill="1" applyBorder="1" applyAlignment="1" applyProtection="1">
      <alignment horizontal="center" vertical="center" wrapText="1"/>
      <protection locked="0"/>
    </xf>
    <xf numFmtId="0" fontId="13" fillId="31" borderId="47" xfId="0" applyFont="1" applyFill="1" applyBorder="1" applyAlignment="1">
      <alignment horizontal="center" vertical="center" wrapText="1"/>
    </xf>
    <xf numFmtId="0" fontId="65" fillId="31" borderId="47" xfId="0" applyFont="1" applyFill="1" applyBorder="1" applyAlignment="1" applyProtection="1">
      <alignment horizontal="center" vertical="center" wrapText="1"/>
      <protection locked="0"/>
    </xf>
    <xf numFmtId="164" fontId="13" fillId="31" borderId="35" xfId="0" applyNumberFormat="1" applyFont="1" applyFill="1" applyBorder="1" applyAlignment="1">
      <alignment horizontal="center" vertical="center" wrapText="1"/>
    </xf>
    <xf numFmtId="164" fontId="13" fillId="31" borderId="29" xfId="0" applyNumberFormat="1" applyFont="1" applyFill="1" applyBorder="1" applyAlignment="1">
      <alignment horizontal="center" vertical="center" wrapText="1"/>
    </xf>
    <xf numFmtId="164" fontId="13" fillId="31" borderId="47" xfId="0" applyNumberFormat="1" applyFont="1" applyFill="1" applyBorder="1" applyAlignment="1">
      <alignment horizontal="center" vertical="center" wrapText="1"/>
    </xf>
    <xf numFmtId="9" fontId="65" fillId="31" borderId="47" xfId="0" applyNumberFormat="1" applyFont="1" applyFill="1" applyBorder="1" applyAlignment="1" applyProtection="1">
      <alignment horizontal="center" vertical="center" wrapText="1"/>
      <protection locked="0"/>
    </xf>
    <xf numFmtId="49" fontId="9" fillId="11" borderId="29" xfId="0" applyNumberFormat="1" applyFont="1" applyFill="1" applyBorder="1" applyAlignment="1">
      <alignment horizontal="center" vertical="center" wrapText="1"/>
    </xf>
    <xf numFmtId="0" fontId="13" fillId="11" borderId="29" xfId="0" applyFont="1" applyFill="1" applyBorder="1"/>
    <xf numFmtId="0" fontId="13" fillId="11" borderId="30" xfId="0" applyFont="1" applyFill="1" applyBorder="1"/>
    <xf numFmtId="0" fontId="16" fillId="0" borderId="0" xfId="0" applyFont="1" applyAlignment="1">
      <alignment vertical="center" wrapText="1"/>
    </xf>
    <xf numFmtId="0" fontId="14" fillId="0" borderId="0" xfId="0" applyFont="1" applyAlignment="1">
      <alignment horizontal="center" vertical="center" wrapText="1"/>
    </xf>
    <xf numFmtId="0" fontId="69" fillId="0" borderId="0" xfId="0" applyFont="1" applyAlignment="1">
      <alignment vertical="center"/>
    </xf>
    <xf numFmtId="0" fontId="48" fillId="0" borderId="0" xfId="0" applyFont="1" applyAlignment="1">
      <alignment horizontal="center" vertical="center" wrapText="1"/>
    </xf>
    <xf numFmtId="0" fontId="52" fillId="0" borderId="0" xfId="0" applyFont="1" applyAlignment="1">
      <alignment horizontal="center" vertical="center" wrapText="1"/>
    </xf>
    <xf numFmtId="164" fontId="0" fillId="0" borderId="0" xfId="0" applyNumberFormat="1"/>
    <xf numFmtId="164" fontId="69"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7" fontId="71" fillId="0" borderId="0" xfId="0" applyNumberFormat="1" applyFont="1" applyAlignment="1" applyProtection="1">
      <alignment vertical="center" wrapText="1"/>
      <protection hidden="1"/>
    </xf>
    <xf numFmtId="0" fontId="47" fillId="29" borderId="1" xfId="0" applyFont="1" applyFill="1" applyBorder="1" applyAlignment="1">
      <alignment horizontal="center" vertical="center" wrapText="1"/>
    </xf>
    <xf numFmtId="0" fontId="13" fillId="29" borderId="1"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13" fillId="29" borderId="15" xfId="0" applyFont="1" applyFill="1" applyBorder="1" applyAlignment="1">
      <alignment horizontal="center" vertical="center" wrapText="1"/>
    </xf>
    <xf numFmtId="0" fontId="13" fillId="29" borderId="32" xfId="0" applyFont="1" applyFill="1" applyBorder="1" applyAlignment="1">
      <alignment horizontal="center" vertical="center" wrapText="1"/>
    </xf>
    <xf numFmtId="0" fontId="13" fillId="29" borderId="14" xfId="0" applyFont="1" applyFill="1" applyBorder="1" applyAlignment="1">
      <alignment horizontal="center" vertical="center" wrapText="1"/>
    </xf>
    <xf numFmtId="164" fontId="0" fillId="0" borderId="0" xfId="0" applyNumberFormat="1" applyAlignment="1" applyProtection="1">
      <alignment vertical="center"/>
      <protection hidden="1"/>
    </xf>
    <xf numFmtId="0" fontId="18" fillId="6" borderId="0" xfId="0" applyFont="1" applyFill="1" applyAlignment="1">
      <alignment vertical="center" wrapText="1"/>
    </xf>
    <xf numFmtId="44" fontId="24" fillId="4" borderId="106" xfId="101" applyFont="1" applyFill="1" applyBorder="1" applyAlignment="1">
      <alignment vertical="center" wrapText="1"/>
    </xf>
    <xf numFmtId="44" fontId="24" fillId="4" borderId="55" xfId="101" applyFont="1" applyFill="1" applyBorder="1" applyAlignment="1">
      <alignment vertical="center" wrapText="1"/>
    </xf>
    <xf numFmtId="44" fontId="24" fillId="4" borderId="110" xfId="101" applyFont="1" applyFill="1" applyBorder="1" applyAlignment="1">
      <alignment vertical="center" wrapText="1"/>
    </xf>
    <xf numFmtId="0" fontId="8" fillId="0" borderId="0" xfId="6" applyAlignment="1">
      <alignment vertical="center"/>
    </xf>
    <xf numFmtId="9" fontId="24" fillId="0" borderId="0" xfId="1" applyFont="1" applyFill="1" applyBorder="1" applyAlignment="1">
      <alignment vertical="center" wrapText="1"/>
    </xf>
    <xf numFmtId="164" fontId="24" fillId="0" borderId="0" xfId="0" applyNumberFormat="1" applyFont="1" applyAlignment="1">
      <alignment vertical="center" wrapText="1"/>
    </xf>
    <xf numFmtId="0" fontId="18" fillId="0" borderId="0" xfId="0" applyFont="1" applyAlignment="1">
      <alignment vertical="center" wrapText="1"/>
    </xf>
    <xf numFmtId="0" fontId="24" fillId="11" borderId="137" xfId="0" applyFont="1" applyFill="1" applyBorder="1" applyAlignment="1">
      <alignment vertical="center" wrapText="1"/>
    </xf>
    <xf numFmtId="0" fontId="85" fillId="11" borderId="137" xfId="0" applyFont="1" applyFill="1" applyBorder="1" applyAlignment="1">
      <alignment horizontal="right" vertical="center" wrapText="1"/>
    </xf>
    <xf numFmtId="0" fontId="25" fillId="2" borderId="109" xfId="0" applyFont="1" applyFill="1" applyBorder="1" applyAlignment="1" applyProtection="1">
      <alignment horizontal="right" vertical="center" wrapText="1"/>
      <protection hidden="1"/>
    </xf>
    <xf numFmtId="9" fontId="64" fillId="4" borderId="1" xfId="1" applyFont="1" applyFill="1" applyBorder="1" applyAlignment="1">
      <alignment horizontal="center" vertical="center" wrapText="1"/>
    </xf>
    <xf numFmtId="164" fontId="64" fillId="4" borderId="28" xfId="1" applyNumberFormat="1" applyFont="1" applyFill="1" applyBorder="1" applyAlignment="1">
      <alignment horizontal="center" vertical="center"/>
    </xf>
    <xf numFmtId="0" fontId="23" fillId="8" borderId="71" xfId="0" applyFont="1" applyFill="1" applyBorder="1" applyAlignment="1">
      <alignment vertical="center" wrapText="1"/>
    </xf>
    <xf numFmtId="164" fontId="89" fillId="4" borderId="2" xfId="6" applyNumberFormat="1" applyFont="1" applyFill="1" applyBorder="1" applyAlignment="1">
      <alignment vertical="center"/>
    </xf>
    <xf numFmtId="0" fontId="90" fillId="8" borderId="38" xfId="0" applyFont="1" applyFill="1" applyBorder="1" applyAlignment="1">
      <alignment vertical="center" wrapText="1"/>
    </xf>
    <xf numFmtId="164" fontId="23" fillId="4" borderId="51" xfId="0" applyNumberFormat="1" applyFont="1" applyFill="1" applyBorder="1" applyAlignment="1">
      <alignment vertical="center"/>
    </xf>
    <xf numFmtId="0" fontId="90" fillId="8" borderId="71" xfId="0" applyFont="1" applyFill="1" applyBorder="1" applyAlignment="1">
      <alignment vertical="center" wrapText="1"/>
    </xf>
    <xf numFmtId="164" fontId="23" fillId="4" borderId="15" xfId="0" applyNumberFormat="1" applyFont="1" applyFill="1" applyBorder="1" applyAlignment="1">
      <alignment vertical="center" wrapText="1"/>
    </xf>
    <xf numFmtId="0" fontId="90" fillId="8" borderId="71" xfId="0" applyFont="1" applyFill="1" applyBorder="1" applyAlignment="1">
      <alignment vertical="center"/>
    </xf>
    <xf numFmtId="0" fontId="89" fillId="0" borderId="0" xfId="0" applyFont="1" applyAlignment="1">
      <alignment vertical="center"/>
    </xf>
    <xf numFmtId="20" fontId="23" fillId="10" borderId="16" xfId="0" applyNumberFormat="1" applyFont="1" applyFill="1" applyBorder="1" applyAlignment="1">
      <alignment horizontal="center" vertical="center" wrapText="1"/>
    </xf>
    <xf numFmtId="164" fontId="23" fillId="10" borderId="1" xfId="0" applyNumberFormat="1" applyFont="1" applyFill="1" applyBorder="1" applyAlignment="1">
      <alignment horizontal="center" vertical="center" wrapText="1"/>
    </xf>
    <xf numFmtId="20" fontId="23" fillId="10" borderId="2" xfId="0" applyNumberFormat="1" applyFont="1" applyFill="1" applyBorder="1" applyAlignment="1">
      <alignment horizontal="center" vertical="center" wrapText="1"/>
    </xf>
    <xf numFmtId="164" fontId="89" fillId="4" borderId="28" xfId="0" applyNumberFormat="1" applyFont="1" applyFill="1" applyBorder="1" applyAlignment="1">
      <alignment horizontal="center" vertical="center" wrapText="1"/>
    </xf>
    <xf numFmtId="164" fontId="89" fillId="4" borderId="29" xfId="0" applyNumberFormat="1" applyFont="1" applyFill="1" applyBorder="1" applyAlignment="1">
      <alignment horizontal="center" vertical="center" wrapText="1"/>
    </xf>
    <xf numFmtId="7" fontId="23" fillId="4" borderId="52" xfId="0" applyNumberFormat="1" applyFont="1" applyFill="1" applyBorder="1" applyAlignment="1">
      <alignment horizontal="center" vertical="center"/>
    </xf>
    <xf numFmtId="164" fontId="91" fillId="4" borderId="29" xfId="0" applyNumberFormat="1" applyFont="1" applyFill="1" applyBorder="1" applyAlignment="1">
      <alignment horizontal="center" vertical="center"/>
    </xf>
    <xf numFmtId="164" fontId="89" fillId="4" borderId="52" xfId="0" applyNumberFormat="1" applyFont="1" applyFill="1" applyBorder="1" applyAlignment="1">
      <alignment horizontal="center" vertical="center" wrapText="1"/>
    </xf>
    <xf numFmtId="164" fontId="89" fillId="4" borderId="28" xfId="1" applyNumberFormat="1" applyFont="1" applyFill="1" applyBorder="1" applyAlignment="1">
      <alignment horizontal="center" vertical="center"/>
    </xf>
    <xf numFmtId="164" fontId="89" fillId="4" borderId="30" xfId="1" applyNumberFormat="1" applyFont="1" applyFill="1" applyBorder="1" applyAlignment="1">
      <alignment horizontal="center" vertical="center"/>
    </xf>
    <xf numFmtId="164" fontId="24" fillId="3" borderId="53" xfId="0" applyNumberFormat="1" applyFont="1" applyFill="1" applyBorder="1" applyAlignment="1">
      <alignment horizontal="right" vertical="center"/>
    </xf>
    <xf numFmtId="9" fontId="24" fillId="3" borderId="73" xfId="1" applyFont="1" applyFill="1" applyBorder="1" applyAlignment="1">
      <alignment vertical="center"/>
    </xf>
    <xf numFmtId="164" fontId="24" fillId="3" borderId="134" xfId="1" applyNumberFormat="1" applyFont="1" applyFill="1" applyBorder="1" applyAlignment="1">
      <alignment vertical="center"/>
    </xf>
    <xf numFmtId="0" fontId="23" fillId="8" borderId="72" xfId="0" applyFont="1" applyFill="1" applyBorder="1" applyAlignment="1">
      <alignment vertical="center" wrapText="1"/>
    </xf>
    <xf numFmtId="164" fontId="89" fillId="4" borderId="56" xfId="6" applyNumberFormat="1" applyFont="1" applyFill="1" applyBorder="1" applyAlignment="1">
      <alignment vertical="center"/>
    </xf>
    <xf numFmtId="164" fontId="23" fillId="4" borderId="15" xfId="0" applyNumberFormat="1" applyFont="1" applyFill="1" applyBorder="1" applyAlignment="1">
      <alignment vertical="center"/>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7" fontId="98" fillId="0" borderId="0" xfId="0" applyNumberFormat="1" applyFont="1" applyAlignment="1" applyProtection="1">
      <alignment vertical="center" wrapText="1"/>
      <protection hidden="1"/>
    </xf>
    <xf numFmtId="7" fontId="97"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0" borderId="2" xfId="0" applyFont="1" applyBorder="1" applyAlignment="1" applyProtection="1">
      <alignment horizontal="center" vertical="center" wrapText="1"/>
      <protection locked="0"/>
    </xf>
    <xf numFmtId="0" fontId="4" fillId="0" borderId="52" xfId="0" applyFont="1" applyBorder="1" applyAlignment="1" applyProtection="1">
      <alignment horizontal="center" vertical="center" wrapText="1"/>
      <protection locked="0"/>
    </xf>
    <xf numFmtId="0" fontId="4" fillId="8" borderId="48" xfId="0" applyFont="1" applyFill="1" applyBorder="1" applyAlignment="1">
      <alignment horizontal="center" vertical="center" wrapText="1"/>
    </xf>
    <xf numFmtId="0" fontId="4" fillId="8" borderId="74" xfId="0" applyFont="1" applyFill="1" applyBorder="1" applyAlignment="1">
      <alignment horizontal="center" vertical="center" wrapText="1"/>
    </xf>
    <xf numFmtId="0" fontId="4" fillId="8" borderId="51" xfId="0" applyFont="1" applyFill="1" applyBorder="1" applyAlignment="1">
      <alignment horizontal="center" vertical="center" wrapText="1"/>
    </xf>
    <xf numFmtId="0" fontId="4" fillId="8" borderId="14"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4" fillId="8" borderId="32" xfId="0" applyFont="1" applyFill="1" applyBorder="1" applyAlignment="1">
      <alignment horizontal="center" vertical="center" wrapText="1"/>
    </xf>
    <xf numFmtId="0" fontId="4" fillId="8" borderId="53" xfId="0" applyFont="1" applyFill="1" applyBorder="1" applyAlignment="1">
      <alignment horizontal="center" vertical="center" wrapText="1"/>
    </xf>
    <xf numFmtId="0" fontId="4" fillId="8" borderId="88" xfId="0" applyFont="1" applyFill="1" applyBorder="1" applyAlignment="1">
      <alignment horizontal="center" vertical="center" wrapText="1"/>
    </xf>
    <xf numFmtId="0" fontId="4" fillId="8" borderId="73"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83" fillId="35" borderId="25" xfId="0" applyFont="1" applyFill="1" applyBorder="1" applyAlignment="1">
      <alignment horizontal="center" vertical="center" wrapText="1"/>
    </xf>
    <xf numFmtId="0" fontId="83" fillId="35" borderId="75" xfId="0" applyFont="1" applyFill="1" applyBorder="1" applyAlignment="1">
      <alignment horizontal="center" vertical="center" wrapText="1"/>
    </xf>
    <xf numFmtId="0" fontId="83" fillId="35" borderId="18" xfId="0" applyFont="1" applyFill="1" applyBorder="1" applyAlignment="1">
      <alignment horizontal="center" vertical="center" wrapText="1"/>
    </xf>
    <xf numFmtId="0" fontId="4" fillId="8" borderId="28" xfId="0" applyFont="1" applyFill="1" applyBorder="1" applyAlignment="1">
      <alignment horizontal="center" vertical="center" wrapText="1"/>
    </xf>
    <xf numFmtId="7" fontId="101" fillId="35" borderId="1" xfId="0" applyNumberFormat="1" applyFont="1" applyFill="1" applyBorder="1" applyAlignment="1" applyProtection="1">
      <alignment horizontal="center" vertical="center" wrapText="1"/>
      <protection hidden="1"/>
    </xf>
    <xf numFmtId="7" fontId="96" fillId="35" borderId="1" xfId="0" applyNumberFormat="1" applyFont="1" applyFill="1" applyBorder="1" applyAlignment="1" applyProtection="1">
      <alignment horizontal="center" vertical="center" wrapText="1"/>
      <protection hidden="1"/>
    </xf>
    <xf numFmtId="7" fontId="4" fillId="35" borderId="1" xfId="0" applyNumberFormat="1" applyFont="1" applyFill="1" applyBorder="1" applyAlignment="1" applyProtection="1">
      <alignment horizontal="center" vertical="center" wrapText="1"/>
      <protection hidden="1"/>
    </xf>
    <xf numFmtId="0" fontId="104" fillId="11" borderId="50" xfId="0" applyFont="1" applyFill="1" applyBorder="1" applyAlignment="1">
      <alignment horizontal="center" vertical="center" wrapText="1"/>
    </xf>
    <xf numFmtId="10" fontId="64" fillId="4" borderId="29" xfId="1" applyNumberFormat="1" applyFont="1" applyFill="1" applyBorder="1" applyAlignment="1">
      <alignment horizontal="center" vertical="center"/>
    </xf>
    <xf numFmtId="10" fontId="64" fillId="4" borderId="29" xfId="1" applyNumberFormat="1" applyFont="1" applyFill="1" applyBorder="1" applyAlignment="1" applyProtection="1">
      <alignment horizontal="center" vertical="center"/>
      <protection locked="0"/>
    </xf>
    <xf numFmtId="7" fontId="64" fillId="4" borderId="29" xfId="0" applyNumberFormat="1" applyFont="1" applyFill="1" applyBorder="1" applyAlignment="1">
      <alignment horizontal="center" vertical="center"/>
    </xf>
    <xf numFmtId="9" fontId="24" fillId="4" borderId="138" xfId="1" applyFont="1" applyFill="1" applyBorder="1" applyAlignment="1">
      <alignment vertical="center" wrapText="1"/>
    </xf>
    <xf numFmtId="164" fontId="24" fillId="4" borderId="138" xfId="0" applyNumberFormat="1" applyFont="1" applyFill="1" applyBorder="1" applyAlignment="1">
      <alignment vertical="center" wrapText="1"/>
    </xf>
    <xf numFmtId="164" fontId="85" fillId="4" borderId="138" xfId="0" applyNumberFormat="1" applyFont="1" applyFill="1" applyBorder="1" applyAlignment="1">
      <alignment vertical="center" wrapText="1"/>
    </xf>
    <xf numFmtId="164" fontId="24" fillId="2" borderId="113" xfId="0" applyNumberFormat="1" applyFont="1" applyFill="1" applyBorder="1" applyAlignment="1">
      <alignment vertical="center" wrapText="1"/>
    </xf>
    <xf numFmtId="164" fontId="24" fillId="4" borderId="1" xfId="101" applyNumberFormat="1" applyFont="1" applyFill="1" applyBorder="1" applyAlignment="1">
      <alignment horizontal="center" vertical="center" wrapText="1"/>
    </xf>
    <xf numFmtId="0" fontId="47" fillId="11" borderId="11" xfId="0" applyFont="1" applyFill="1" applyBorder="1" applyAlignment="1">
      <alignment horizontal="center" vertical="center" wrapText="1"/>
    </xf>
    <xf numFmtId="0" fontId="47" fillId="11" borderId="53" xfId="0" applyFont="1" applyFill="1" applyBorder="1" applyAlignment="1">
      <alignment horizontal="center" vertical="center" wrapText="1"/>
    </xf>
    <xf numFmtId="0" fontId="2" fillId="2" borderId="23" xfId="0" applyFont="1" applyFill="1" applyBorder="1" applyAlignment="1">
      <alignment horizontal="right" vertical="center"/>
    </xf>
    <xf numFmtId="0" fontId="2" fillId="2" borderId="4" xfId="0" applyFont="1" applyFill="1" applyBorder="1" applyAlignment="1">
      <alignment horizontal="right" vertical="center"/>
    </xf>
    <xf numFmtId="49" fontId="4" fillId="0" borderId="14" xfId="0" applyNumberFormat="1" applyFont="1" applyBorder="1" applyAlignment="1">
      <alignment horizontal="center" vertical="center" wrapText="1"/>
    </xf>
    <xf numFmtId="164" fontId="24" fillId="3" borderId="88" xfId="0" applyNumberFormat="1" applyFont="1" applyFill="1" applyBorder="1" applyAlignment="1">
      <alignment horizontal="right" vertical="center"/>
    </xf>
    <xf numFmtId="164" fontId="4" fillId="11" borderId="1" xfId="0" applyNumberFormat="1" applyFont="1" applyFill="1" applyBorder="1" applyAlignment="1">
      <alignment horizontal="center" vertical="center"/>
    </xf>
    <xf numFmtId="164" fontId="9" fillId="11" borderId="1" xfId="0" applyNumberFormat="1" applyFont="1" applyFill="1" applyBorder="1" applyAlignment="1">
      <alignment horizontal="center" vertical="center" wrapText="1"/>
    </xf>
    <xf numFmtId="44" fontId="24" fillId="4" borderId="1" xfId="101" applyFont="1" applyFill="1" applyBorder="1" applyAlignment="1">
      <alignment vertical="center" wrapText="1"/>
    </xf>
    <xf numFmtId="49" fontId="25" fillId="0" borderId="16" xfId="0" applyNumberFormat="1" applyFont="1" applyBorder="1" applyAlignment="1" applyProtection="1">
      <alignment horizontal="center" vertical="center" wrapText="1"/>
      <protection locked="0"/>
    </xf>
    <xf numFmtId="164" fontId="24" fillId="4" borderId="15" xfId="0" applyNumberFormat="1" applyFont="1" applyFill="1" applyBorder="1" applyAlignment="1">
      <alignment horizontal="right" vertical="center" wrapText="1"/>
    </xf>
    <xf numFmtId="20" fontId="25" fillId="2" borderId="28" xfId="0" applyNumberFormat="1" applyFont="1" applyFill="1" applyBorder="1" applyAlignment="1" applyProtection="1">
      <alignment horizontal="right" vertical="center" wrapText="1"/>
      <protection hidden="1"/>
    </xf>
    <xf numFmtId="44" fontId="24" fillId="2" borderId="29" xfId="101" applyFont="1" applyFill="1" applyBorder="1" applyAlignment="1">
      <alignment horizontal="center" vertical="center" wrapText="1"/>
    </xf>
    <xf numFmtId="164" fontId="24" fillId="2" borderId="30" xfId="0" applyNumberFormat="1" applyFont="1" applyFill="1" applyBorder="1" applyAlignment="1">
      <alignment horizontal="right" vertical="center" wrapText="1"/>
    </xf>
    <xf numFmtId="20" fontId="23" fillId="29" borderId="146" xfId="0" applyNumberFormat="1" applyFont="1" applyFill="1" applyBorder="1" applyAlignment="1">
      <alignment horizontal="center" vertical="center" wrapText="1"/>
    </xf>
    <xf numFmtId="20" fontId="24" fillId="8" borderId="16" xfId="0" applyNumberFormat="1" applyFont="1" applyFill="1" applyBorder="1" applyAlignment="1">
      <alignment vertical="center" wrapText="1"/>
    </xf>
    <xf numFmtId="164" fontId="24" fillId="4" borderId="149" xfId="0" applyNumberFormat="1" applyFont="1" applyFill="1" applyBorder="1" applyAlignment="1">
      <alignment horizontal="right" vertical="center" wrapText="1"/>
    </xf>
    <xf numFmtId="164" fontId="24" fillId="4" borderId="138" xfId="0" applyNumberFormat="1" applyFont="1" applyFill="1" applyBorder="1" applyAlignment="1">
      <alignment horizontal="right" vertical="center" wrapText="1"/>
    </xf>
    <xf numFmtId="20" fontId="24" fillId="8" borderId="17" xfId="0" applyNumberFormat="1" applyFont="1" applyFill="1" applyBorder="1" applyAlignment="1">
      <alignment vertical="center" wrapText="1"/>
    </xf>
    <xf numFmtId="164" fontId="24" fillId="4" borderId="150" xfId="0" applyNumberFormat="1" applyFont="1" applyFill="1" applyBorder="1" applyAlignment="1">
      <alignment horizontal="right" vertical="center" wrapText="1"/>
    </xf>
    <xf numFmtId="20" fontId="57" fillId="30" borderId="151" xfId="0" applyNumberFormat="1" applyFont="1" applyFill="1" applyBorder="1" applyAlignment="1">
      <alignment horizontal="right" vertical="center" wrapText="1"/>
    </xf>
    <xf numFmtId="44" fontId="24" fillId="2" borderId="4" xfId="101" applyFont="1" applyFill="1" applyBorder="1" applyAlignment="1">
      <alignment horizontal="center" vertical="center" wrapText="1"/>
    </xf>
    <xf numFmtId="164" fontId="24" fillId="2" borderId="152" xfId="0" applyNumberFormat="1" applyFont="1" applyFill="1" applyBorder="1" applyAlignment="1">
      <alignment horizontal="right" vertical="center" wrapText="1"/>
    </xf>
    <xf numFmtId="0" fontId="70" fillId="6" borderId="0" xfId="0" applyFont="1" applyFill="1" applyAlignment="1">
      <alignment vertical="center" wrapText="1"/>
    </xf>
    <xf numFmtId="0" fontId="47" fillId="42" borderId="1" xfId="0" applyFont="1" applyFill="1" applyBorder="1" applyAlignment="1">
      <alignment horizontal="center" vertical="center" wrapText="1"/>
    </xf>
    <xf numFmtId="0" fontId="4" fillId="6" borderId="0" xfId="0" applyFont="1" applyFill="1" applyAlignment="1">
      <alignment vertical="center"/>
    </xf>
    <xf numFmtId="0" fontId="13" fillId="42" borderId="1" xfId="0" applyFont="1" applyFill="1" applyBorder="1" applyAlignment="1">
      <alignment horizontal="center" vertical="center" wrapText="1"/>
    </xf>
    <xf numFmtId="0" fontId="47" fillId="11" borderId="28" xfId="0" applyFont="1" applyFill="1" applyBorder="1" applyAlignment="1">
      <alignment horizontal="center" vertical="center"/>
    </xf>
    <xf numFmtId="49" fontId="13" fillId="11" borderId="29" xfId="102" applyNumberFormat="1" applyFont="1" applyFill="1" applyBorder="1" applyAlignment="1">
      <alignment horizontal="center" vertical="center" wrapText="1"/>
    </xf>
    <xf numFmtId="49" fontId="4" fillId="11" borderId="29" xfId="0" applyNumberFormat="1" applyFont="1" applyFill="1" applyBorder="1" applyAlignment="1" applyProtection="1">
      <alignment horizontal="center" vertical="center" wrapText="1"/>
      <protection locked="0"/>
    </xf>
    <xf numFmtId="9" fontId="13" fillId="11" borderId="29" xfId="102" applyNumberFormat="1" applyFont="1" applyFill="1" applyBorder="1" applyAlignment="1">
      <alignment horizontal="center" vertical="center" wrapText="1"/>
    </xf>
    <xf numFmtId="164" fontId="13" fillId="11" borderId="29" xfId="1" applyNumberFormat="1" applyFont="1" applyFill="1" applyBorder="1" applyAlignment="1" applyProtection="1">
      <alignment horizontal="right" vertical="center" wrapText="1"/>
    </xf>
    <xf numFmtId="49" fontId="13" fillId="11" borderId="29" xfId="1" applyNumberFormat="1" applyFont="1" applyFill="1" applyBorder="1" applyAlignment="1" applyProtection="1">
      <alignment horizontal="center" vertical="center" wrapText="1"/>
    </xf>
    <xf numFmtId="164" fontId="9" fillId="11" borderId="14" xfId="101" applyNumberFormat="1" applyFont="1" applyFill="1" applyBorder="1" applyAlignment="1" applyProtection="1">
      <alignment horizontal="right" vertical="center" wrapText="1"/>
    </xf>
    <xf numFmtId="0" fontId="13" fillId="11" borderId="30" xfId="0" applyFont="1" applyFill="1" applyBorder="1" applyAlignment="1">
      <alignment horizontal="center" vertical="center" wrapText="1"/>
    </xf>
    <xf numFmtId="14" fontId="13" fillId="11" borderId="28" xfId="0" applyNumberFormat="1" applyFont="1" applyFill="1" applyBorder="1" applyAlignment="1">
      <alignment horizontal="center" vertical="center" wrapText="1"/>
    </xf>
    <xf numFmtId="14" fontId="13" fillId="11" borderId="29" xfId="0" applyNumberFormat="1" applyFont="1" applyFill="1" applyBorder="1" applyAlignment="1">
      <alignment horizontal="center" vertical="center" wrapText="1"/>
    </xf>
    <xf numFmtId="10" fontId="13" fillId="11" borderId="29" xfId="0" applyNumberFormat="1" applyFont="1" applyFill="1" applyBorder="1" applyAlignment="1">
      <alignment horizontal="center" vertical="center" wrapText="1"/>
    </xf>
    <xf numFmtId="0" fontId="108" fillId="11" borderId="29" xfId="0" applyFont="1" applyFill="1" applyBorder="1" applyAlignment="1">
      <alignment horizontal="center" vertical="center" wrapText="1"/>
    </xf>
    <xf numFmtId="164" fontId="9" fillId="11" borderId="14" xfId="0" applyNumberFormat="1" applyFont="1" applyFill="1" applyBorder="1" applyAlignment="1">
      <alignment horizontal="center" vertical="center" wrapText="1"/>
    </xf>
    <xf numFmtId="0" fontId="9" fillId="11" borderId="29" xfId="0" applyFont="1" applyFill="1" applyBorder="1" applyAlignment="1">
      <alignment horizontal="center" vertical="center" wrapText="1"/>
    </xf>
    <xf numFmtId="0" fontId="4" fillId="8" borderId="50" xfId="0" applyFont="1" applyFill="1" applyBorder="1" applyAlignment="1">
      <alignment horizontal="center" vertical="center"/>
    </xf>
    <xf numFmtId="0" fontId="4" fillId="6" borderId="14" xfId="0" applyFont="1" applyFill="1" applyBorder="1" applyAlignment="1" applyProtection="1">
      <alignment horizontal="center" vertical="center" wrapText="1"/>
      <protection locked="0"/>
    </xf>
    <xf numFmtId="9" fontId="4" fillId="0" borderId="14" xfId="0" applyNumberFormat="1" applyFont="1" applyBorder="1" applyAlignment="1" applyProtection="1">
      <alignment horizontal="center" vertical="center" wrapText="1"/>
      <protection locked="0"/>
    </xf>
    <xf numFmtId="3" fontId="4" fillId="6" borderId="14" xfId="102" applyNumberFormat="1" applyFont="1" applyFill="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3" fontId="4" fillId="6" borderId="14" xfId="102" quotePrefix="1" applyNumberFormat="1" applyFont="1" applyFill="1" applyBorder="1" applyAlignment="1" applyProtection="1">
      <alignment horizontal="center" vertical="center" wrapText="1"/>
      <protection locked="0"/>
    </xf>
    <xf numFmtId="164" fontId="4" fillId="6" borderId="14" xfId="101" applyNumberFormat="1" applyFont="1" applyFill="1" applyBorder="1" applyAlignment="1" applyProtection="1">
      <alignment horizontal="right" vertical="center" wrapText="1"/>
      <protection locked="0"/>
    </xf>
    <xf numFmtId="164" fontId="47" fillId="4" borderId="14" xfId="101" applyNumberFormat="1" applyFont="1" applyFill="1" applyBorder="1" applyAlignment="1" applyProtection="1">
      <alignment horizontal="right" vertical="center" wrapText="1"/>
    </xf>
    <xf numFmtId="0" fontId="4" fillId="0" borderId="32" xfId="0" applyFont="1" applyBorder="1" applyAlignment="1" applyProtection="1">
      <alignment horizontal="center" vertical="center" wrapText="1"/>
      <protection locked="0"/>
    </xf>
    <xf numFmtId="164" fontId="4" fillId="4" borderId="26" xfId="0" applyNumberFormat="1" applyFont="1" applyFill="1" applyBorder="1" applyAlignment="1">
      <alignment horizontal="center" vertical="center" wrapText="1"/>
    </xf>
    <xf numFmtId="14" fontId="4" fillId="4" borderId="14" xfId="0" applyNumberFormat="1" applyFont="1" applyFill="1" applyBorder="1" applyAlignment="1">
      <alignment horizontal="center" vertical="center" wrapText="1"/>
    </xf>
    <xf numFmtId="164" fontId="9" fillId="4" borderId="14" xfId="0" applyNumberFormat="1" applyFont="1" applyFill="1" applyBorder="1" applyAlignment="1">
      <alignment horizontal="center" vertical="center" wrapText="1"/>
    </xf>
    <xf numFmtId="0" fontId="4" fillId="6" borderId="26" xfId="0"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14" fontId="4" fillId="4" borderId="3" xfId="0" applyNumberFormat="1"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164" fontId="2" fillId="2" borderId="4" xfId="0" applyNumberFormat="1" applyFont="1" applyFill="1" applyBorder="1" applyAlignment="1">
      <alignment vertical="center"/>
    </xf>
    <xf numFmtId="0" fontId="2" fillId="2" borderId="22" xfId="0" applyFont="1" applyFill="1" applyBorder="1" applyAlignment="1">
      <alignment vertical="center"/>
    </xf>
    <xf numFmtId="0" fontId="2" fillId="2" borderId="23" xfId="0" applyFont="1" applyFill="1" applyBorder="1" applyAlignment="1">
      <alignment vertical="center"/>
    </xf>
    <xf numFmtId="164" fontId="2" fillId="2" borderId="23" xfId="0" applyNumberFormat="1" applyFont="1" applyFill="1" applyBorder="1" applyAlignment="1">
      <alignment vertical="center"/>
    </xf>
    <xf numFmtId="0" fontId="47" fillId="11" borderId="153" xfId="0" applyFont="1" applyFill="1" applyBorder="1" applyAlignment="1">
      <alignment horizontal="center" vertical="center" wrapText="1"/>
    </xf>
    <xf numFmtId="0" fontId="4" fillId="8" borderId="91" xfId="0" applyFont="1" applyFill="1" applyBorder="1" applyAlignment="1">
      <alignment horizontal="center" vertical="center" wrapText="1"/>
    </xf>
    <xf numFmtId="0" fontId="4" fillId="8" borderId="92" xfId="0" applyFont="1" applyFill="1" applyBorder="1" applyAlignment="1">
      <alignment horizontal="center" vertical="center" wrapText="1"/>
    </xf>
    <xf numFmtId="14" fontId="64" fillId="4" borderId="1" xfId="0" applyNumberFormat="1" applyFont="1" applyFill="1" applyBorder="1" applyAlignment="1">
      <alignment horizontal="center" vertical="center" wrapText="1"/>
    </xf>
    <xf numFmtId="0" fontId="109" fillId="29" borderId="17" xfId="0" applyFont="1" applyFill="1" applyBorder="1" applyAlignment="1">
      <alignment horizontal="center" vertical="center" wrapText="1"/>
    </xf>
    <xf numFmtId="0" fontId="4" fillId="11" borderId="29" xfId="0" applyFont="1" applyFill="1" applyBorder="1" applyAlignment="1">
      <alignment horizontal="center" vertical="center"/>
    </xf>
    <xf numFmtId="0" fontId="4" fillId="0" borderId="14" xfId="0" applyFont="1" applyBorder="1" applyAlignment="1">
      <alignment horizontal="center" vertical="center"/>
    </xf>
    <xf numFmtId="0" fontId="4" fillId="0" borderId="1" xfId="0" applyFont="1" applyBorder="1" applyAlignment="1">
      <alignment horizontal="center" vertical="center"/>
    </xf>
    <xf numFmtId="0" fontId="14" fillId="0" borderId="0" xfId="0" applyFont="1" applyAlignment="1">
      <alignment vertical="center" wrapText="1"/>
    </xf>
    <xf numFmtId="20" fontId="23" fillId="10" borderId="1" xfId="0" applyNumberFormat="1" applyFont="1" applyFill="1" applyBorder="1" applyAlignment="1">
      <alignment horizontal="center" vertical="center" wrapText="1"/>
    </xf>
    <xf numFmtId="49" fontId="73" fillId="10" borderId="16" xfId="0" applyNumberFormat="1" applyFont="1" applyFill="1" applyBorder="1" applyAlignment="1" applyProtection="1">
      <alignment horizontal="center" vertical="center" wrapText="1"/>
      <protection locked="0"/>
    </xf>
    <xf numFmtId="49" fontId="73" fillId="10" borderId="15" xfId="0" applyNumberFormat="1" applyFont="1" applyFill="1" applyBorder="1" applyAlignment="1" applyProtection="1">
      <alignment horizontal="center" vertical="center" wrapText="1"/>
      <protection locked="0"/>
    </xf>
    <xf numFmtId="0" fontId="89" fillId="0" borderId="1" xfId="0" applyFont="1" applyBorder="1" applyAlignment="1" applyProtection="1">
      <alignment horizontal="center" vertical="center"/>
      <protection locked="0"/>
    </xf>
    <xf numFmtId="164" fontId="15" fillId="0" borderId="0" xfId="0" applyNumberFormat="1" applyFont="1"/>
    <xf numFmtId="0" fontId="86" fillId="10" borderId="50" xfId="0" applyFont="1" applyFill="1" applyBorder="1" applyAlignment="1">
      <alignment horizontal="center" vertical="center" wrapText="1"/>
    </xf>
    <xf numFmtId="164" fontId="89" fillId="0" borderId="16" xfId="0" applyNumberFormat="1"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164" fontId="89" fillId="0" borderId="28" xfId="0" applyNumberFormat="1" applyFont="1" applyBorder="1" applyAlignment="1" applyProtection="1">
      <alignment horizontal="center" vertical="center"/>
      <protection locked="0"/>
    </xf>
    <xf numFmtId="0" fontId="89" fillId="0" borderId="29" xfId="0" applyFont="1" applyBorder="1" applyAlignment="1" applyProtection="1">
      <alignment horizontal="center" vertical="center"/>
      <protection locked="0"/>
    </xf>
    <xf numFmtId="0" fontId="23" fillId="0" borderId="30" xfId="0" applyFont="1" applyBorder="1" applyAlignment="1" applyProtection="1">
      <alignment horizontal="center" vertical="center"/>
      <protection locked="0"/>
    </xf>
    <xf numFmtId="164" fontId="14" fillId="0" borderId="0" xfId="0" applyNumberFormat="1" applyFont="1" applyAlignment="1">
      <alignment horizontal="center" vertical="center" wrapText="1"/>
    </xf>
    <xf numFmtId="0" fontId="86" fillId="12" borderId="50" xfId="0" applyFont="1" applyFill="1" applyBorder="1" applyAlignment="1">
      <alignment horizontal="center" vertical="center" wrapText="1"/>
    </xf>
    <xf numFmtId="164" fontId="64" fillId="4" borderId="29" xfId="1" applyNumberFormat="1" applyFont="1" applyFill="1" applyBorder="1" applyAlignment="1">
      <alignment horizontal="center" vertical="center"/>
    </xf>
    <xf numFmtId="0" fontId="87" fillId="9" borderId="17" xfId="0" applyFont="1" applyFill="1" applyBorder="1" applyAlignment="1">
      <alignment horizontal="center" vertical="center" wrapText="1"/>
    </xf>
    <xf numFmtId="164" fontId="23" fillId="4" borderId="73" xfId="0" applyNumberFormat="1" applyFont="1" applyFill="1" applyBorder="1" applyAlignment="1">
      <alignment horizontal="center" vertical="center" wrapText="1"/>
    </xf>
    <xf numFmtId="0" fontId="23" fillId="4" borderId="73" xfId="0" applyFont="1" applyFill="1" applyBorder="1" applyAlignment="1">
      <alignment horizontal="center" vertical="center" wrapText="1"/>
    </xf>
    <xf numFmtId="0" fontId="86" fillId="9" borderId="48" xfId="0" applyFont="1" applyFill="1" applyBorder="1" applyAlignment="1" applyProtection="1">
      <alignment horizontal="center" vertical="center" wrapText="1"/>
      <protection hidden="1"/>
    </xf>
    <xf numFmtId="0" fontId="23" fillId="9" borderId="48" xfId="0" applyFont="1" applyFill="1" applyBorder="1" applyAlignment="1" applyProtection="1">
      <alignment horizontal="center" vertical="center" wrapText="1"/>
      <protection hidden="1"/>
    </xf>
    <xf numFmtId="0" fontId="86" fillId="9" borderId="48" xfId="0" applyFont="1" applyFill="1" applyBorder="1" applyAlignment="1">
      <alignment horizontal="center" vertical="center" wrapText="1"/>
    </xf>
    <xf numFmtId="0" fontId="115" fillId="9" borderId="29" xfId="0" applyFont="1" applyFill="1" applyBorder="1" applyAlignment="1" applyProtection="1">
      <alignment horizontal="center" vertical="center" wrapText="1"/>
      <protection hidden="1"/>
    </xf>
    <xf numFmtId="0" fontId="109" fillId="9" borderId="29" xfId="0" applyFont="1" applyFill="1" applyBorder="1" applyAlignment="1" applyProtection="1">
      <alignment horizontal="center" vertical="center" wrapText="1"/>
      <protection hidden="1"/>
    </xf>
    <xf numFmtId="0" fontId="116" fillId="9" borderId="29" xfId="0" applyFont="1" applyFill="1" applyBorder="1" applyAlignment="1" applyProtection="1">
      <alignment horizontal="center" vertical="center" wrapText="1"/>
      <protection hidden="1"/>
    </xf>
    <xf numFmtId="0" fontId="109" fillId="9" borderId="29" xfId="0" applyFont="1" applyFill="1" applyBorder="1" applyAlignment="1">
      <alignment horizontal="center" vertical="center" wrapText="1"/>
    </xf>
    <xf numFmtId="0" fontId="110" fillId="9" borderId="29" xfId="0" applyFont="1" applyFill="1" applyBorder="1" applyAlignment="1">
      <alignment horizontal="center" vertical="center" wrapText="1"/>
    </xf>
    <xf numFmtId="0" fontId="90" fillId="9" borderId="29" xfId="0" quotePrefix="1" applyFont="1" applyFill="1" applyBorder="1" applyAlignment="1" applyProtection="1">
      <alignment horizontal="center" vertical="center" wrapText="1"/>
      <protection hidden="1"/>
    </xf>
    <xf numFmtId="0" fontId="90" fillId="9" borderId="29" xfId="0" applyFont="1" applyFill="1" applyBorder="1" applyAlignment="1" applyProtection="1">
      <alignment horizontal="center" vertical="center" wrapText="1"/>
      <protection hidden="1"/>
    </xf>
    <xf numFmtId="0" fontId="23" fillId="9" borderId="29" xfId="0" applyFont="1" applyFill="1" applyBorder="1" applyAlignment="1" applyProtection="1">
      <alignment horizontal="center" vertical="center" wrapText="1"/>
      <protection hidden="1"/>
    </xf>
    <xf numFmtId="0" fontId="87" fillId="9" borderId="29" xfId="0" applyFont="1" applyFill="1" applyBorder="1" applyAlignment="1" applyProtection="1">
      <alignment horizontal="center" vertical="center" wrapText="1"/>
      <protection hidden="1"/>
    </xf>
    <xf numFmtId="10" fontId="89" fillId="4" borderId="14" xfId="1" applyNumberFormat="1" applyFont="1" applyFill="1" applyBorder="1" applyAlignment="1" applyProtection="1">
      <alignment horizontal="center" vertical="center"/>
      <protection hidden="1"/>
    </xf>
    <xf numFmtId="9" fontId="89" fillId="4" borderId="14" xfId="1" applyFont="1" applyFill="1" applyBorder="1" applyAlignment="1" applyProtection="1">
      <alignment horizontal="center" vertical="center"/>
      <protection locked="0"/>
    </xf>
    <xf numFmtId="164" fontId="89" fillId="4" borderId="14" xfId="0" applyNumberFormat="1" applyFont="1" applyFill="1" applyBorder="1" applyAlignment="1" applyProtection="1">
      <alignment vertical="center"/>
      <protection hidden="1"/>
    </xf>
    <xf numFmtId="164" fontId="89" fillId="4" borderId="14" xfId="1" applyNumberFormat="1" applyFont="1" applyFill="1" applyBorder="1" applyAlignment="1" applyProtection="1">
      <alignment horizontal="right" vertical="center"/>
      <protection hidden="1"/>
    </xf>
    <xf numFmtId="10" fontId="89" fillId="4" borderId="14" xfId="0" applyNumberFormat="1" applyFont="1" applyFill="1" applyBorder="1" applyAlignment="1" applyProtection="1">
      <alignment horizontal="center" vertical="center"/>
      <protection hidden="1"/>
    </xf>
    <xf numFmtId="10" fontId="89" fillId="4" borderId="29" xfId="1" applyNumberFormat="1" applyFont="1" applyFill="1" applyBorder="1" applyAlignment="1" applyProtection="1">
      <alignment horizontal="center" vertical="center"/>
      <protection hidden="1"/>
    </xf>
    <xf numFmtId="10" fontId="89" fillId="4" borderId="29" xfId="0" applyNumberFormat="1" applyFont="1" applyFill="1" applyBorder="1" applyAlignment="1" applyProtection="1">
      <alignment horizontal="center" vertical="center"/>
      <protection hidden="1"/>
    </xf>
    <xf numFmtId="164" fontId="23" fillId="3" borderId="53" xfId="0" applyNumberFormat="1" applyFont="1" applyFill="1" applyBorder="1" applyAlignment="1">
      <alignment horizontal="right" vertical="center"/>
    </xf>
    <xf numFmtId="8" fontId="114" fillId="41" borderId="73" xfId="0" applyNumberFormat="1" applyFont="1" applyFill="1" applyBorder="1" applyAlignment="1">
      <alignment vertical="center"/>
    </xf>
    <xf numFmtId="10" fontId="114" fillId="41" borderId="73" xfId="0" applyNumberFormat="1" applyFont="1" applyFill="1" applyBorder="1" applyAlignment="1">
      <alignment vertical="center"/>
    </xf>
    <xf numFmtId="9" fontId="89" fillId="0" borderId="0" xfId="1" applyFont="1" applyFill="1" applyBorder="1" applyAlignment="1" applyProtection="1">
      <alignment vertical="center"/>
      <protection hidden="1"/>
    </xf>
    <xf numFmtId="164" fontId="89" fillId="0" borderId="0" xfId="1" applyNumberFormat="1" applyFont="1" applyFill="1" applyBorder="1" applyAlignment="1" applyProtection="1">
      <alignment horizontal="right" vertical="center"/>
      <protection hidden="1"/>
    </xf>
    <xf numFmtId="9" fontId="114" fillId="41" borderId="73" xfId="1" applyFont="1" applyFill="1" applyBorder="1" applyAlignment="1">
      <alignment horizontal="center" vertical="center"/>
    </xf>
    <xf numFmtId="0" fontId="118" fillId="11" borderId="137" xfId="0" applyFont="1" applyFill="1" applyBorder="1" applyAlignment="1">
      <alignment horizontal="right" vertical="center" wrapText="1"/>
    </xf>
    <xf numFmtId="7" fontId="64" fillId="4" borderId="52" xfId="0" applyNumberFormat="1" applyFont="1" applyFill="1" applyBorder="1" applyAlignment="1">
      <alignment horizontal="center" vertical="center"/>
    </xf>
    <xf numFmtId="20" fontId="23" fillId="9" borderId="1"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164" fontId="23" fillId="9" borderId="1" xfId="0" applyNumberFormat="1" applyFont="1" applyFill="1" applyBorder="1" applyAlignment="1">
      <alignment horizontal="center" vertical="center" wrapText="1"/>
    </xf>
    <xf numFmtId="20" fontId="23" fillId="29" borderId="50" xfId="0" applyNumberFormat="1" applyFont="1" applyFill="1" applyBorder="1" applyAlignment="1">
      <alignment horizontal="center" vertical="center" wrapText="1"/>
    </xf>
    <xf numFmtId="20" fontId="23" fillId="29" borderId="51" xfId="0" applyNumberFormat="1" applyFont="1" applyFill="1" applyBorder="1" applyAlignment="1">
      <alignment horizontal="center" vertical="center" wrapText="1"/>
    </xf>
    <xf numFmtId="0" fontId="23" fillId="29" borderId="76" xfId="0" applyFont="1" applyFill="1" applyBorder="1" applyAlignment="1">
      <alignment horizontal="left" vertical="center" wrapText="1"/>
    </xf>
    <xf numFmtId="0" fontId="23" fillId="29" borderId="134" xfId="0" applyFont="1" applyFill="1" applyBorder="1" applyAlignment="1">
      <alignment horizontal="left" vertical="center" wrapText="1"/>
    </xf>
    <xf numFmtId="0" fontId="86" fillId="29" borderId="31" xfId="0" applyFont="1" applyFill="1" applyBorder="1" applyAlignment="1">
      <alignment horizontal="center" vertical="center" wrapText="1"/>
    </xf>
    <xf numFmtId="0" fontId="86" fillId="9" borderId="31" xfId="0" applyFont="1" applyFill="1" applyBorder="1" applyAlignment="1">
      <alignment horizontal="center" vertical="center" wrapText="1"/>
    </xf>
    <xf numFmtId="20" fontId="23" fillId="29" borderId="11" xfId="0" applyNumberFormat="1" applyFont="1" applyFill="1" applyBorder="1" applyAlignment="1">
      <alignment vertical="center" wrapText="1"/>
    </xf>
    <xf numFmtId="20" fontId="23" fillId="9" borderId="11" xfId="0" applyNumberFormat="1" applyFont="1" applyFill="1" applyBorder="1" applyAlignment="1">
      <alignment horizontal="center" vertical="center" wrapText="1"/>
    </xf>
    <xf numFmtId="164" fontId="89" fillId="4" borderId="156" xfId="0" applyNumberFormat="1" applyFont="1" applyFill="1" applyBorder="1" applyAlignment="1">
      <alignment horizontal="center" vertical="center" wrapText="1"/>
    </xf>
    <xf numFmtId="164" fontId="89" fillId="4" borderId="156" xfId="0" applyNumberFormat="1" applyFont="1" applyFill="1" applyBorder="1" applyAlignment="1">
      <alignment horizontal="center" vertical="center"/>
    </xf>
    <xf numFmtId="164" fontId="89" fillId="4" borderId="18" xfId="0" applyNumberFormat="1" applyFont="1" applyFill="1" applyBorder="1" applyAlignment="1">
      <alignment horizontal="center" vertical="center" wrapText="1"/>
    </xf>
    <xf numFmtId="164" fontId="89" fillId="4" borderId="49" xfId="0" applyNumberFormat="1" applyFont="1" applyFill="1" applyBorder="1" applyAlignment="1">
      <alignment horizontal="center" vertical="center" wrapText="1"/>
    </xf>
    <xf numFmtId="164" fontId="89" fillId="4" borderId="49" xfId="0" applyNumberFormat="1" applyFont="1" applyFill="1" applyBorder="1" applyAlignment="1">
      <alignment horizontal="center" vertical="center"/>
    </xf>
    <xf numFmtId="164" fontId="89" fillId="4" borderId="93" xfId="0" applyNumberFormat="1" applyFont="1" applyFill="1" applyBorder="1" applyAlignment="1">
      <alignment horizontal="center" vertical="center" wrapText="1"/>
    </xf>
    <xf numFmtId="0" fontId="15" fillId="0" borderId="160" xfId="0" applyFont="1" applyBorder="1"/>
    <xf numFmtId="0" fontId="15" fillId="0" borderId="161" xfId="0" applyFont="1" applyBorder="1"/>
    <xf numFmtId="0" fontId="68" fillId="0" borderId="0" xfId="0" applyFont="1" applyAlignment="1">
      <alignment horizontal="left" vertical="center" wrapText="1"/>
    </xf>
    <xf numFmtId="0" fontId="68" fillId="0" borderId="0" xfId="0" applyFont="1" applyAlignment="1">
      <alignment horizontal="left" vertical="center"/>
    </xf>
    <xf numFmtId="0" fontId="68" fillId="0" borderId="0" xfId="0" quotePrefix="1" applyFont="1" applyAlignment="1">
      <alignment horizontal="left" vertical="center"/>
    </xf>
    <xf numFmtId="0" fontId="0" fillId="0" borderId="161" xfId="0" applyBorder="1"/>
    <xf numFmtId="0" fontId="0" fillId="0" borderId="160" xfId="0" applyBorder="1"/>
    <xf numFmtId="0" fontId="23" fillId="9" borderId="170" xfId="0" applyFont="1" applyFill="1" applyBorder="1" applyAlignment="1" applyProtection="1">
      <alignment horizontal="center" vertical="center" wrapText="1"/>
      <protection hidden="1"/>
    </xf>
    <xf numFmtId="0" fontId="23" fillId="9" borderId="166" xfId="0" applyFont="1" applyFill="1" applyBorder="1" applyAlignment="1" applyProtection="1">
      <alignment horizontal="center" vertical="center" wrapText="1"/>
      <protection hidden="1"/>
    </xf>
    <xf numFmtId="49" fontId="91" fillId="4" borderId="171" xfId="0" applyNumberFormat="1" applyFont="1" applyFill="1" applyBorder="1" applyAlignment="1" applyProtection="1">
      <alignment horizontal="center" vertical="center" wrapText="1"/>
      <protection locked="0"/>
    </xf>
    <xf numFmtId="49" fontId="91" fillId="4" borderId="172" xfId="0" applyNumberFormat="1" applyFont="1" applyFill="1" applyBorder="1" applyAlignment="1" applyProtection="1">
      <alignment horizontal="center" vertical="center" wrapText="1"/>
      <protection locked="0"/>
    </xf>
    <xf numFmtId="0" fontId="89" fillId="6" borderId="166" xfId="0" applyFont="1" applyFill="1" applyBorder="1" applyAlignment="1" applyProtection="1">
      <alignment vertical="center"/>
      <protection hidden="1"/>
    </xf>
    <xf numFmtId="0" fontId="23" fillId="3" borderId="167" xfId="0" applyFont="1" applyFill="1" applyBorder="1" applyAlignment="1">
      <alignment horizontal="center" vertical="center"/>
    </xf>
    <xf numFmtId="0" fontId="89" fillId="0" borderId="0" xfId="0" applyFont="1"/>
    <xf numFmtId="8" fontId="114" fillId="41" borderId="173" xfId="0" applyNumberFormat="1" applyFont="1" applyFill="1" applyBorder="1" applyAlignment="1">
      <alignment vertical="center"/>
    </xf>
    <xf numFmtId="0" fontId="89" fillId="0" borderId="160" xfId="0" applyFont="1" applyBorder="1"/>
    <xf numFmtId="164" fontId="89" fillId="0" borderId="0" xfId="0" applyNumberFormat="1" applyFont="1"/>
    <xf numFmtId="20" fontId="23" fillId="0" borderId="0" xfId="0" applyNumberFormat="1" applyFont="1" applyAlignment="1">
      <alignment vertical="center" wrapText="1"/>
    </xf>
    <xf numFmtId="164" fontId="89" fillId="0" borderId="0" xfId="0" applyNumberFormat="1" applyFont="1" applyAlignment="1" applyProtection="1">
      <alignment vertical="center"/>
      <protection hidden="1"/>
    </xf>
    <xf numFmtId="0" fontId="89" fillId="0" borderId="0" xfId="0" applyFont="1" applyAlignment="1" applyProtection="1">
      <alignment vertical="center"/>
      <protection hidden="1"/>
    </xf>
    <xf numFmtId="10" fontId="89" fillId="0" borderId="161" xfId="0" applyNumberFormat="1" applyFont="1" applyBorder="1" applyAlignment="1" applyProtection="1">
      <alignment horizontal="center" vertical="center"/>
      <protection hidden="1"/>
    </xf>
    <xf numFmtId="0" fontId="53" fillId="0" borderId="0" xfId="0" applyFont="1" applyAlignment="1">
      <alignment horizontal="center" vertical="center" wrapText="1"/>
    </xf>
    <xf numFmtId="0" fontId="0" fillId="0" borderId="162" xfId="0" applyBorder="1"/>
    <xf numFmtId="164" fontId="0" fillId="0" borderId="163" xfId="0" applyNumberFormat="1" applyBorder="1"/>
    <xf numFmtId="0" fontId="0" fillId="0" borderId="163" xfId="0" applyBorder="1"/>
    <xf numFmtId="10" fontId="0" fillId="0" borderId="163" xfId="1" applyNumberFormat="1" applyFont="1" applyFill="1" applyBorder="1" applyAlignment="1" applyProtection="1">
      <alignment horizontal="center" vertical="center"/>
    </xf>
    <xf numFmtId="10" fontId="0" fillId="0" borderId="163" xfId="1" applyNumberFormat="1" applyFont="1" applyFill="1" applyBorder="1" applyAlignment="1" applyProtection="1">
      <alignment vertical="center"/>
      <protection locked="0"/>
    </xf>
    <xf numFmtId="0" fontId="0" fillId="0" borderId="163" xfId="0" applyBorder="1" applyAlignment="1">
      <alignment vertical="center"/>
    </xf>
    <xf numFmtId="0" fontId="0" fillId="0" borderId="164" xfId="0" applyBorder="1"/>
    <xf numFmtId="20" fontId="23" fillId="9" borderId="177" xfId="0" applyNumberFormat="1" applyFont="1" applyFill="1" applyBorder="1" applyAlignment="1">
      <alignment horizontal="center" vertical="center" wrapText="1"/>
    </xf>
    <xf numFmtId="164" fontId="23" fillId="9" borderId="178" xfId="0" applyNumberFormat="1" applyFont="1" applyFill="1" applyBorder="1" applyAlignment="1">
      <alignment horizontal="center" vertical="center" wrapText="1"/>
    </xf>
    <xf numFmtId="164" fontId="89" fillId="4" borderId="179" xfId="0" applyNumberFormat="1" applyFont="1" applyFill="1" applyBorder="1" applyAlignment="1">
      <alignment horizontal="center" vertical="center" wrapText="1"/>
    </xf>
    <xf numFmtId="164" fontId="89" fillId="4" borderId="180" xfId="0" applyNumberFormat="1" applyFont="1" applyFill="1" applyBorder="1" applyAlignment="1">
      <alignment horizontal="center" vertical="center" wrapText="1"/>
    </xf>
    <xf numFmtId="7" fontId="23" fillId="4" borderId="180" xfId="0" applyNumberFormat="1" applyFont="1" applyFill="1" applyBorder="1" applyAlignment="1">
      <alignment horizontal="center" vertical="center"/>
    </xf>
    <xf numFmtId="164" fontId="56" fillId="4" borderId="181" xfId="0" applyNumberFormat="1" applyFont="1" applyFill="1" applyBorder="1" applyAlignment="1">
      <alignment horizontal="center" vertical="center" wrapText="1"/>
    </xf>
    <xf numFmtId="164" fontId="56" fillId="4" borderId="182" xfId="0" applyNumberFormat="1" applyFont="1" applyFill="1" applyBorder="1" applyAlignment="1">
      <alignment horizontal="center" vertical="center" wrapText="1"/>
    </xf>
    <xf numFmtId="20" fontId="23" fillId="29" borderId="177" xfId="0" applyNumberFormat="1" applyFont="1" applyFill="1" applyBorder="1" applyAlignment="1">
      <alignment horizontal="center" vertical="center" wrapText="1"/>
    </xf>
    <xf numFmtId="20" fontId="23" fillId="29" borderId="178" xfId="0" applyNumberFormat="1" applyFont="1" applyFill="1" applyBorder="1" applyAlignment="1">
      <alignment horizontal="center" vertical="center" wrapText="1"/>
    </xf>
    <xf numFmtId="164" fontId="23" fillId="9" borderId="177" xfId="0" applyNumberFormat="1" applyFont="1" applyFill="1" applyBorder="1" applyAlignment="1">
      <alignment horizontal="center" vertical="center" wrapText="1"/>
    </xf>
    <xf numFmtId="20" fontId="23" fillId="9" borderId="178" xfId="0" applyNumberFormat="1" applyFont="1" applyFill="1" applyBorder="1" applyAlignment="1">
      <alignment horizontal="center" vertical="center" wrapText="1"/>
    </xf>
    <xf numFmtId="164" fontId="23" fillId="4" borderId="180" xfId="0" applyNumberFormat="1" applyFont="1" applyFill="1" applyBorder="1" applyAlignment="1">
      <alignment horizontal="center" vertical="center" wrapText="1"/>
    </xf>
    <xf numFmtId="164" fontId="23" fillId="4" borderId="182" xfId="0" applyNumberFormat="1" applyFont="1" applyFill="1" applyBorder="1" applyAlignment="1">
      <alignment horizontal="center" vertical="center" wrapText="1"/>
    </xf>
    <xf numFmtId="164" fontId="0" fillId="0" borderId="189" xfId="0" applyNumberFormat="1" applyBorder="1"/>
    <xf numFmtId="0" fontId="0" fillId="0" borderId="190" xfId="0" applyBorder="1"/>
    <xf numFmtId="0" fontId="0" fillId="0" borderId="190" xfId="0" applyBorder="1" applyAlignment="1">
      <alignment vertical="center"/>
    </xf>
    <xf numFmtId="0" fontId="24" fillId="0" borderId="190" xfId="0" applyFont="1" applyBorder="1" applyAlignment="1">
      <alignment vertical="center" wrapText="1"/>
    </xf>
    <xf numFmtId="49" fontId="83" fillId="8" borderId="191" xfId="0" applyNumberFormat="1" applyFont="1" applyFill="1" applyBorder="1" applyAlignment="1" applyProtection="1">
      <alignment horizontal="center" vertical="center" wrapText="1"/>
      <protection locked="0"/>
    </xf>
    <xf numFmtId="0" fontId="24" fillId="3" borderId="192" xfId="0" applyFont="1" applyFill="1" applyBorder="1" applyAlignment="1">
      <alignment horizontal="center" vertical="center" wrapText="1"/>
    </xf>
    <xf numFmtId="0" fontId="0" fillId="0" borderId="189" xfId="0" applyBorder="1"/>
    <xf numFmtId="164" fontId="0" fillId="0" borderId="193" xfId="0" applyNumberFormat="1" applyBorder="1"/>
    <xf numFmtId="0" fontId="0" fillId="0" borderId="194" xfId="0" applyBorder="1"/>
    <xf numFmtId="0" fontId="0" fillId="0" borderId="194" xfId="0" applyBorder="1" applyAlignment="1">
      <alignment vertical="center"/>
    </xf>
    <xf numFmtId="0" fontId="0" fillId="0" borderId="195" xfId="0" applyBorder="1" applyAlignment="1">
      <alignment vertical="center"/>
    </xf>
    <xf numFmtId="0" fontId="15" fillId="0" borderId="163" xfId="0" applyFont="1" applyBorder="1"/>
    <xf numFmtId="164" fontId="89" fillId="4" borderId="196" xfId="0" applyNumberFormat="1" applyFont="1" applyFill="1" applyBorder="1" applyAlignment="1">
      <alignment horizontal="center" vertical="center" wrapText="1"/>
    </xf>
    <xf numFmtId="20" fontId="23" fillId="29" borderId="197" xfId="0" applyNumberFormat="1" applyFont="1" applyFill="1" applyBorder="1" applyAlignment="1">
      <alignment horizontal="center" vertical="center" wrapText="1"/>
    </xf>
    <xf numFmtId="0" fontId="8" fillId="0" borderId="0" xfId="6" quotePrefix="1" applyFill="1" applyAlignment="1">
      <alignment vertical="center"/>
    </xf>
    <xf numFmtId="0" fontId="15" fillId="0" borderId="162" xfId="0" applyFont="1" applyBorder="1"/>
    <xf numFmtId="164" fontId="89" fillId="0" borderId="163" xfId="0" applyNumberFormat="1" applyFont="1" applyBorder="1" applyAlignment="1">
      <alignment horizontal="center" vertical="center" wrapText="1"/>
    </xf>
    <xf numFmtId="7" fontId="23" fillId="0" borderId="163" xfId="0" applyNumberFormat="1" applyFont="1" applyBorder="1" applyAlignment="1">
      <alignment horizontal="center" vertical="center"/>
    </xf>
    <xf numFmtId="164" fontId="56" fillId="0" borderId="163" xfId="0" applyNumberFormat="1" applyFont="1" applyBorder="1" applyAlignment="1">
      <alignment horizontal="center" vertical="center" wrapText="1"/>
    </xf>
    <xf numFmtId="9" fontId="23" fillId="0" borderId="163" xfId="0" applyNumberFormat="1" applyFont="1" applyBorder="1" applyAlignment="1">
      <alignment horizontal="center" vertical="center"/>
    </xf>
    <xf numFmtId="164" fontId="23" fillId="0" borderId="163" xfId="0" applyNumberFormat="1" applyFont="1" applyBorder="1" applyAlignment="1">
      <alignment horizontal="center" vertical="center" wrapText="1"/>
    </xf>
    <xf numFmtId="0" fontId="15" fillId="0" borderId="164" xfId="0" applyFont="1" applyBorder="1"/>
    <xf numFmtId="0" fontId="24" fillId="4" borderId="200" xfId="0" applyFont="1" applyFill="1" applyBorder="1" applyAlignment="1">
      <alignment horizontal="center" vertical="center" wrapText="1"/>
    </xf>
    <xf numFmtId="164" fontId="24" fillId="4" borderId="201" xfId="0" applyNumberFormat="1" applyFont="1" applyFill="1" applyBorder="1" applyAlignment="1">
      <alignment vertical="center" wrapText="1"/>
    </xf>
    <xf numFmtId="164" fontId="89" fillId="4" borderId="24" xfId="0" applyNumberFormat="1" applyFont="1" applyFill="1" applyBorder="1" applyAlignment="1" applyProtection="1">
      <alignment vertical="center"/>
      <protection hidden="1"/>
    </xf>
    <xf numFmtId="164" fontId="23" fillId="3" borderId="21" xfId="1" applyNumberFormat="1" applyFont="1" applyFill="1" applyBorder="1" applyAlignment="1">
      <alignment vertical="center"/>
    </xf>
    <xf numFmtId="8" fontId="114" fillId="41" borderId="141" xfId="0" applyNumberFormat="1" applyFont="1" applyFill="1" applyBorder="1" applyAlignment="1">
      <alignment vertical="center"/>
    </xf>
    <xf numFmtId="10" fontId="0" fillId="0" borderId="0" xfId="1" applyNumberFormat="1" applyFont="1" applyBorder="1" applyAlignment="1">
      <alignment vertical="center"/>
    </xf>
    <xf numFmtId="164" fontId="89" fillId="4" borderId="24" xfId="1" applyNumberFormat="1" applyFont="1" applyFill="1" applyBorder="1" applyAlignment="1" applyProtection="1">
      <alignment horizontal="right" vertical="center"/>
      <protection hidden="1"/>
    </xf>
    <xf numFmtId="164" fontId="89" fillId="4" borderId="11" xfId="0" applyNumberFormat="1" applyFont="1" applyFill="1" applyBorder="1" applyAlignment="1" applyProtection="1">
      <alignment vertical="center"/>
      <protection hidden="1"/>
    </xf>
    <xf numFmtId="8" fontId="114" fillId="41" borderId="18" xfId="0" applyNumberFormat="1" applyFont="1" applyFill="1" applyBorder="1" applyAlignment="1">
      <alignment vertical="center"/>
    </xf>
    <xf numFmtId="8" fontId="114" fillId="41" borderId="141" xfId="0" applyNumberFormat="1" applyFont="1" applyFill="1" applyBorder="1" applyAlignment="1">
      <alignment horizontal="center" vertical="center"/>
    </xf>
    <xf numFmtId="0" fontId="109" fillId="12" borderId="17" xfId="0" applyFont="1" applyFill="1" applyBorder="1" applyAlignment="1">
      <alignment horizontal="center" vertical="center" wrapText="1"/>
    </xf>
    <xf numFmtId="164" fontId="64" fillId="4" borderId="202" xfId="0" applyNumberFormat="1" applyFont="1" applyFill="1" applyBorder="1" applyAlignment="1">
      <alignment vertical="center"/>
    </xf>
    <xf numFmtId="0" fontId="92" fillId="10" borderId="50" xfId="0" applyFont="1" applyFill="1" applyBorder="1" applyAlignment="1">
      <alignment horizontal="center" vertical="center" wrapText="1"/>
    </xf>
    <xf numFmtId="0" fontId="92" fillId="10" borderId="48" xfId="0" applyFont="1" applyFill="1" applyBorder="1" applyAlignment="1">
      <alignment horizontal="center" vertical="center" wrapText="1"/>
    </xf>
    <xf numFmtId="0" fontId="86" fillId="10" borderId="51" xfId="0" applyFont="1" applyFill="1" applyBorder="1" applyAlignment="1">
      <alignment horizontal="center" vertical="center" wrapText="1"/>
    </xf>
    <xf numFmtId="0" fontId="106" fillId="10" borderId="28" xfId="0" applyFont="1" applyFill="1" applyBorder="1" applyAlignment="1">
      <alignment horizontal="center" vertical="center" wrapText="1"/>
    </xf>
    <xf numFmtId="0" fontId="93" fillId="10" borderId="29" xfId="0" applyFont="1" applyFill="1" applyBorder="1" applyAlignment="1">
      <alignment horizontal="center" vertical="center" wrapText="1"/>
    </xf>
    <xf numFmtId="164" fontId="64" fillId="4" borderId="110" xfId="0" applyNumberFormat="1" applyFont="1" applyFill="1" applyBorder="1" applyAlignment="1">
      <alignment vertical="center"/>
    </xf>
    <xf numFmtId="164" fontId="24" fillId="3" borderId="21" xfId="1" applyNumberFormat="1" applyFont="1" applyFill="1" applyBorder="1" applyAlignment="1">
      <alignment vertical="center"/>
    </xf>
    <xf numFmtId="164" fontId="64" fillId="4" borderId="24" xfId="0" applyNumberFormat="1" applyFont="1" applyFill="1" applyBorder="1" applyAlignment="1">
      <alignment vertical="center"/>
    </xf>
    <xf numFmtId="49" fontId="83" fillId="8" borderId="203" xfId="0" applyNumberFormat="1" applyFont="1" applyFill="1" applyBorder="1" applyAlignment="1" applyProtection="1">
      <alignment horizontal="center" vertical="center" wrapText="1"/>
      <protection locked="0"/>
    </xf>
    <xf numFmtId="164" fontId="64" fillId="4" borderId="31" xfId="1" applyNumberFormat="1" applyFont="1" applyFill="1" applyBorder="1" applyAlignment="1">
      <alignment horizontal="center" vertical="center"/>
    </xf>
    <xf numFmtId="10" fontId="64" fillId="4" borderId="14" xfId="1" applyNumberFormat="1" applyFont="1" applyFill="1" applyBorder="1" applyAlignment="1">
      <alignment horizontal="center" vertical="center"/>
    </xf>
    <xf numFmtId="164" fontId="64" fillId="4" borderId="14" xfId="1" applyNumberFormat="1" applyFont="1" applyFill="1" applyBorder="1" applyAlignment="1">
      <alignment horizontal="center" vertical="center"/>
    </xf>
    <xf numFmtId="10" fontId="64" fillId="4" borderId="14" xfId="1" applyNumberFormat="1" applyFont="1" applyFill="1" applyBorder="1" applyAlignment="1" applyProtection="1">
      <alignment horizontal="center" vertical="center"/>
      <protection locked="0"/>
    </xf>
    <xf numFmtId="7" fontId="64" fillId="4" borderId="14" xfId="0" applyNumberFormat="1" applyFont="1" applyFill="1" applyBorder="1" applyAlignment="1">
      <alignment horizontal="center" vertical="center"/>
    </xf>
    <xf numFmtId="9" fontId="64" fillId="4" borderId="14" xfId="1" applyFont="1" applyFill="1" applyBorder="1" applyAlignment="1" applyProtection="1">
      <alignment horizontal="center" vertical="center"/>
      <protection locked="0"/>
    </xf>
    <xf numFmtId="7" fontId="64" fillId="4" borderId="5" xfId="0" applyNumberFormat="1" applyFont="1" applyFill="1" applyBorder="1" applyAlignment="1">
      <alignment horizontal="center" vertical="center"/>
    </xf>
    <xf numFmtId="164" fontId="64" fillId="4" borderId="5" xfId="0" applyNumberFormat="1" applyFont="1" applyFill="1" applyBorder="1" applyAlignment="1">
      <alignment vertical="center"/>
    </xf>
    <xf numFmtId="0" fontId="92" fillId="10" borderId="74" xfId="0" applyFont="1" applyFill="1" applyBorder="1" applyAlignment="1">
      <alignment horizontal="center" vertical="center" wrapText="1"/>
    </xf>
    <xf numFmtId="0" fontId="92" fillId="10" borderId="154" xfId="0" applyFont="1" applyFill="1" applyBorder="1" applyAlignment="1">
      <alignment horizontal="center" vertical="center" wrapText="1"/>
    </xf>
    <xf numFmtId="0" fontId="92" fillId="10" borderId="93" xfId="0" applyFont="1" applyFill="1" applyBorder="1" applyAlignment="1">
      <alignment horizontal="center" vertical="center" wrapText="1"/>
    </xf>
    <xf numFmtId="0" fontId="105" fillId="10" borderId="29" xfId="0" applyFont="1" applyFill="1" applyBorder="1" applyAlignment="1">
      <alignment horizontal="center" vertical="center" wrapText="1"/>
    </xf>
    <xf numFmtId="0" fontId="106" fillId="10" borderId="29" xfId="0" applyFont="1" applyFill="1" applyBorder="1" applyAlignment="1">
      <alignment horizontal="center" vertical="center" wrapText="1"/>
    </xf>
    <xf numFmtId="0" fontId="93" fillId="10" borderId="52" xfId="0" applyFont="1" applyFill="1" applyBorder="1" applyAlignment="1">
      <alignment horizontal="center" vertical="center" wrapText="1"/>
    </xf>
    <xf numFmtId="0" fontId="92" fillId="10" borderId="155" xfId="0" applyFont="1" applyFill="1" applyBorder="1" applyAlignment="1">
      <alignment horizontal="center" vertical="center" wrapText="1"/>
    </xf>
    <xf numFmtId="0" fontId="92" fillId="10" borderId="73" xfId="0" applyFont="1" applyFill="1" applyBorder="1" applyAlignment="1">
      <alignment horizontal="center" vertical="center" wrapText="1"/>
    </xf>
    <xf numFmtId="0" fontId="23" fillId="0" borderId="0" xfId="0" applyFont="1" applyAlignment="1" applyProtection="1">
      <alignment horizontal="center" vertical="center"/>
      <protection locked="0"/>
    </xf>
    <xf numFmtId="0" fontId="89" fillId="0" borderId="0" xfId="0" applyFont="1" applyAlignment="1" applyProtection="1">
      <alignment horizontal="center" vertical="center"/>
      <protection locked="0"/>
    </xf>
    <xf numFmtId="8" fontId="114" fillId="41" borderId="134" xfId="0" applyNumberFormat="1" applyFont="1" applyFill="1" applyBorder="1" applyAlignment="1">
      <alignment horizontal="center" vertical="center"/>
    </xf>
    <xf numFmtId="7" fontId="89" fillId="4" borderId="14" xfId="0" applyNumberFormat="1" applyFont="1" applyFill="1" applyBorder="1" applyAlignment="1">
      <alignment horizontal="right" vertical="center"/>
    </xf>
    <xf numFmtId="7" fontId="89" fillId="4" borderId="29" xfId="0" applyNumberFormat="1" applyFont="1" applyFill="1" applyBorder="1" applyAlignment="1">
      <alignment horizontal="right" vertical="center"/>
    </xf>
    <xf numFmtId="164" fontId="23" fillId="3" borderId="141" xfId="1" applyNumberFormat="1" applyFont="1" applyFill="1" applyBorder="1" applyAlignment="1">
      <alignment vertical="center"/>
    </xf>
    <xf numFmtId="164" fontId="89" fillId="4" borderId="14" xfId="0" applyNumberFormat="1" applyFont="1" applyFill="1" applyBorder="1" applyAlignment="1" applyProtection="1">
      <alignment horizontal="right" vertical="center"/>
      <protection hidden="1"/>
    </xf>
    <xf numFmtId="164" fontId="89" fillId="4" borderId="29" xfId="0" applyNumberFormat="1" applyFont="1" applyFill="1" applyBorder="1" applyAlignment="1" applyProtection="1">
      <alignment horizontal="right" vertical="center"/>
      <protection hidden="1"/>
    </xf>
    <xf numFmtId="164" fontId="89" fillId="4" borderId="31" xfId="1" applyNumberFormat="1" applyFont="1" applyFill="1" applyBorder="1" applyAlignment="1" applyProtection="1">
      <alignment horizontal="right" vertical="center"/>
    </xf>
    <xf numFmtId="164" fontId="89" fillId="4" borderId="28" xfId="1" applyNumberFormat="1" applyFont="1" applyFill="1" applyBorder="1" applyAlignment="1" applyProtection="1">
      <alignment horizontal="right" vertical="center"/>
    </xf>
    <xf numFmtId="9" fontId="24" fillId="3" borderId="22" xfId="1" applyFont="1" applyFill="1" applyBorder="1" applyAlignment="1">
      <alignment horizontal="center" vertical="center"/>
    </xf>
    <xf numFmtId="9" fontId="64" fillId="4" borderId="204" xfId="1" applyFont="1" applyFill="1" applyBorder="1" applyAlignment="1">
      <alignment horizontal="center" vertical="center"/>
    </xf>
    <xf numFmtId="164" fontId="64" fillId="4" borderId="14" xfId="1" applyNumberFormat="1" applyFont="1" applyFill="1" applyBorder="1" applyAlignment="1">
      <alignment horizontal="right" vertical="center"/>
    </xf>
    <xf numFmtId="0" fontId="109" fillId="10" borderId="17" xfId="0" applyFont="1" applyFill="1" applyBorder="1" applyAlignment="1">
      <alignment horizontal="center" vertical="center" wrapText="1"/>
    </xf>
    <xf numFmtId="164" fontId="64" fillId="4" borderId="23" xfId="0" applyNumberFormat="1" applyFont="1" applyFill="1" applyBorder="1" applyAlignment="1">
      <alignment vertical="center"/>
    </xf>
    <xf numFmtId="9" fontId="64" fillId="4" borderId="86" xfId="1" applyFont="1" applyFill="1" applyBorder="1" applyAlignment="1">
      <alignment horizontal="center" vertical="center"/>
    </xf>
    <xf numFmtId="164" fontId="24" fillId="3" borderId="141" xfId="0" applyNumberFormat="1" applyFont="1" applyFill="1" applyBorder="1" applyAlignment="1">
      <alignment horizontal="right" vertical="center"/>
    </xf>
    <xf numFmtId="164" fontId="64" fillId="4" borderId="24" xfId="1" applyNumberFormat="1" applyFont="1" applyFill="1" applyBorder="1" applyAlignment="1">
      <alignment horizontal="right" vertical="center"/>
    </xf>
    <xf numFmtId="164" fontId="64" fillId="4" borderId="56" xfId="0" applyNumberFormat="1" applyFont="1" applyFill="1" applyBorder="1" applyAlignment="1">
      <alignment vertical="center"/>
    </xf>
    <xf numFmtId="164" fontId="24" fillId="3" borderId="12" xfId="0" applyNumberFormat="1" applyFont="1" applyFill="1" applyBorder="1" applyAlignment="1">
      <alignment horizontal="right" vertical="center"/>
    </xf>
    <xf numFmtId="164" fontId="24" fillId="3" borderId="13" xfId="0" applyNumberFormat="1" applyFont="1" applyFill="1" applyBorder="1" applyAlignment="1">
      <alignment horizontal="right" vertical="center"/>
    </xf>
    <xf numFmtId="10" fontId="23" fillId="4" borderId="180" xfId="0" applyNumberFormat="1" applyFont="1" applyFill="1" applyBorder="1" applyAlignment="1">
      <alignment horizontal="center" vertical="center"/>
    </xf>
    <xf numFmtId="9" fontId="89" fillId="0" borderId="0" xfId="0" applyNumberFormat="1" applyFont="1"/>
    <xf numFmtId="0" fontId="24" fillId="10" borderId="94" xfId="0" applyFont="1" applyFill="1" applyBorder="1" applyAlignment="1">
      <alignment vertical="center" wrapText="1"/>
    </xf>
    <xf numFmtId="164" fontId="24" fillId="4" borderId="96" xfId="0" applyNumberFormat="1" applyFont="1" applyFill="1" applyBorder="1" applyAlignment="1">
      <alignment vertical="center" wrapText="1"/>
    </xf>
    <xf numFmtId="164" fontId="89" fillId="4" borderId="14" xfId="1" applyNumberFormat="1" applyFont="1" applyFill="1" applyBorder="1" applyAlignment="1" applyProtection="1">
      <alignment horizontal="center" vertical="center"/>
      <protection hidden="1"/>
    </xf>
    <xf numFmtId="0" fontId="10" fillId="9" borderId="1" xfId="0" applyFont="1" applyFill="1" applyBorder="1" applyAlignment="1">
      <alignment horizontal="left" vertical="center" wrapText="1"/>
    </xf>
    <xf numFmtId="0" fontId="125" fillId="9" borderId="15" xfId="0" applyFont="1" applyFill="1" applyBorder="1" applyAlignment="1">
      <alignment horizontal="left" vertical="center" wrapText="1"/>
    </xf>
    <xf numFmtId="164" fontId="23" fillId="26" borderId="70" xfId="0" applyNumberFormat="1" applyFont="1" applyFill="1" applyBorder="1" applyAlignment="1">
      <alignment vertical="center" wrapText="1"/>
    </xf>
    <xf numFmtId="164" fontId="23" fillId="26" borderId="25" xfId="0" applyNumberFormat="1" applyFont="1" applyFill="1" applyBorder="1" applyAlignment="1">
      <alignment vertical="center" wrapText="1"/>
    </xf>
    <xf numFmtId="8" fontId="24" fillId="4" borderId="138" xfId="1" applyNumberFormat="1" applyFont="1" applyFill="1" applyBorder="1" applyAlignment="1">
      <alignment vertical="center" wrapText="1"/>
    </xf>
    <xf numFmtId="0" fontId="2" fillId="2" borderId="35" xfId="0" applyFont="1" applyFill="1" applyBorder="1" applyAlignment="1">
      <alignment horizontal="right" vertical="center" wrapText="1"/>
    </xf>
    <xf numFmtId="0" fontId="47" fillId="42" borderId="2" xfId="0" applyFont="1" applyFill="1" applyBorder="1" applyAlignment="1">
      <alignment horizontal="center" vertical="center" wrapText="1"/>
    </xf>
    <xf numFmtId="0" fontId="13" fillId="42" borderId="14" xfId="0" applyFont="1" applyFill="1" applyBorder="1" applyAlignment="1">
      <alignment horizontal="center" vertical="center" wrapText="1"/>
    </xf>
    <xf numFmtId="0" fontId="13" fillId="42" borderId="2" xfId="0" applyFont="1" applyFill="1" applyBorder="1" applyAlignment="1">
      <alignment horizontal="center" vertical="center" wrapText="1"/>
    </xf>
    <xf numFmtId="0" fontId="4" fillId="6" borderId="1" xfId="0"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4" fontId="89" fillId="4" borderId="50" xfId="0" applyNumberFormat="1" applyFont="1" applyFill="1" applyBorder="1" applyAlignment="1" applyProtection="1">
      <alignment horizontal="center" vertical="center"/>
      <protection locked="0"/>
    </xf>
    <xf numFmtId="164" fontId="89" fillId="4" borderId="153" xfId="0" applyNumberFormat="1" applyFont="1" applyFill="1" applyBorder="1" applyAlignment="1" applyProtection="1">
      <alignment horizontal="center" vertical="center"/>
      <protection locked="0"/>
    </xf>
    <xf numFmtId="164" fontId="89" fillId="4" borderId="16" xfId="0" applyNumberFormat="1" applyFont="1" applyFill="1" applyBorder="1" applyAlignment="1" applyProtection="1">
      <alignment horizontal="center" vertical="center"/>
      <protection locked="0"/>
    </xf>
    <xf numFmtId="164" fontId="89" fillId="4" borderId="91" xfId="0" applyNumberFormat="1" applyFont="1" applyFill="1" applyBorder="1" applyAlignment="1" applyProtection="1">
      <alignment horizontal="center" vertical="center"/>
      <protection locked="0"/>
    </xf>
    <xf numFmtId="164" fontId="89" fillId="4" borderId="28" xfId="0" applyNumberFormat="1" applyFont="1" applyFill="1" applyBorder="1" applyAlignment="1" applyProtection="1">
      <alignment horizontal="center" vertical="center"/>
      <protection locked="0"/>
    </xf>
    <xf numFmtId="164" fontId="89" fillId="4" borderId="92" xfId="0" applyNumberFormat="1" applyFont="1" applyFill="1" applyBorder="1" applyAlignment="1" applyProtection="1">
      <alignment horizontal="center" vertical="center"/>
      <protection locked="0"/>
    </xf>
    <xf numFmtId="0" fontId="75" fillId="35" borderId="6" xfId="0" applyFont="1" applyFill="1" applyBorder="1" applyAlignment="1">
      <alignment horizontal="center" vertical="center" wrapText="1"/>
    </xf>
    <xf numFmtId="0" fontId="75" fillId="35" borderId="7" xfId="0" applyFont="1" applyFill="1" applyBorder="1" applyAlignment="1">
      <alignment horizontal="center" vertical="center" wrapText="1"/>
    </xf>
    <xf numFmtId="0" fontId="75" fillId="35" borderId="19" xfId="0" applyFont="1" applyFill="1" applyBorder="1" applyAlignment="1">
      <alignment horizontal="center" vertical="center" wrapText="1"/>
    </xf>
    <xf numFmtId="0" fontId="14" fillId="6" borderId="21"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2"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0" xfId="0" applyFont="1" applyFill="1" applyBorder="1" applyAlignment="1">
      <alignment horizontal="left" vertical="top" wrapText="1"/>
    </xf>
    <xf numFmtId="0" fontId="75" fillId="36" borderId="6" xfId="0" applyFont="1" applyFill="1" applyBorder="1" applyAlignment="1">
      <alignment horizontal="center" vertical="center" wrapText="1"/>
    </xf>
    <xf numFmtId="0" fontId="75" fillId="36" borderId="7" xfId="0" applyFont="1" applyFill="1" applyBorder="1" applyAlignment="1">
      <alignment horizontal="center" vertical="center" wrapText="1"/>
    </xf>
    <xf numFmtId="0" fontId="75" fillId="36" borderId="19" xfId="0" applyFont="1" applyFill="1" applyBorder="1" applyAlignment="1">
      <alignment horizontal="center" vertical="center" wrapText="1"/>
    </xf>
    <xf numFmtId="0" fontId="75" fillId="34" borderId="6" xfId="0" applyFont="1" applyFill="1" applyBorder="1" applyAlignment="1">
      <alignment horizontal="center" vertical="center" wrapText="1"/>
    </xf>
    <xf numFmtId="0" fontId="75" fillId="34" borderId="7" xfId="0" applyFont="1" applyFill="1" applyBorder="1" applyAlignment="1">
      <alignment horizontal="center" vertical="center" wrapText="1"/>
    </xf>
    <xf numFmtId="0" fontId="75" fillId="34" borderId="19" xfId="0" applyFont="1" applyFill="1" applyBorder="1" applyAlignment="1">
      <alignment horizontal="center" vertical="center" wrapText="1"/>
    </xf>
    <xf numFmtId="0" fontId="14" fillId="11" borderId="2" xfId="0" applyFont="1" applyFill="1" applyBorder="1" applyAlignment="1">
      <alignment horizontal="left" vertical="top" wrapText="1"/>
    </xf>
    <xf numFmtId="0" fontId="14" fillId="11" borderId="9" xfId="0" applyFont="1" applyFill="1" applyBorder="1" applyAlignment="1">
      <alignment horizontal="left" vertical="top"/>
    </xf>
    <xf numFmtId="0" fontId="14" fillId="11" borderId="3" xfId="0" applyFont="1" applyFill="1" applyBorder="1" applyAlignment="1">
      <alignment horizontal="left" vertical="top"/>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0" xfId="0" applyFont="1" applyBorder="1" applyAlignment="1">
      <alignment horizontal="center" vertical="center"/>
    </xf>
    <xf numFmtId="0" fontId="74" fillId="33" borderId="4" xfId="0" applyFont="1" applyFill="1" applyBorder="1" applyAlignment="1">
      <alignment horizontal="center" vertical="center" wrapText="1"/>
    </xf>
    <xf numFmtId="0" fontId="74" fillId="33"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0" xfId="0" applyFont="1" applyBorder="1" applyAlignment="1">
      <alignment horizontal="center" vertical="center"/>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0" xfId="0" applyFont="1" applyFill="1" applyBorder="1" applyAlignment="1">
      <alignment horizontal="center" vertical="center"/>
    </xf>
    <xf numFmtId="0" fontId="19" fillId="0" borderId="0" xfId="0" applyFont="1" applyAlignment="1">
      <alignment horizontal="center" vertical="center" wrapText="1"/>
    </xf>
    <xf numFmtId="0" fontId="73" fillId="0" borderId="6" xfId="0" applyFont="1" applyBorder="1" applyAlignment="1">
      <alignment horizontal="center" vertical="center"/>
    </xf>
    <xf numFmtId="0" fontId="73" fillId="0" borderId="7" xfId="0" applyFont="1" applyBorder="1" applyAlignment="1">
      <alignment horizontal="center" vertical="center"/>
    </xf>
    <xf numFmtId="0" fontId="56" fillId="7" borderId="7" xfId="0" applyFont="1" applyFill="1" applyBorder="1" applyAlignment="1" applyProtection="1">
      <alignment horizontal="center" vertical="center" wrapText="1"/>
      <protection locked="0"/>
    </xf>
    <xf numFmtId="0" fontId="56" fillId="7" borderId="19" xfId="0" applyFont="1" applyFill="1" applyBorder="1" applyAlignment="1" applyProtection="1">
      <alignment horizontal="center" vertical="center" wrapText="1"/>
      <protection locked="0"/>
    </xf>
    <xf numFmtId="0" fontId="73" fillId="0" borderId="8" xfId="0" applyFont="1" applyBorder="1" applyAlignment="1">
      <alignment horizontal="center" vertical="center"/>
    </xf>
    <xf numFmtId="0" fontId="73" fillId="0" borderId="0" xfId="0" applyFont="1" applyAlignment="1">
      <alignment horizontal="center" vertical="center"/>
    </xf>
    <xf numFmtId="0" fontId="56" fillId="7" borderId="0" xfId="0" applyFont="1" applyFill="1" applyAlignment="1" applyProtection="1">
      <alignment horizontal="center" vertical="center" wrapText="1"/>
      <protection locked="0"/>
    </xf>
    <xf numFmtId="0" fontId="56" fillId="7" borderId="20" xfId="0" applyFont="1" applyFill="1" applyBorder="1" applyAlignment="1" applyProtection="1">
      <alignment horizontal="center" vertical="center" wrapText="1"/>
      <protection locked="0"/>
    </xf>
    <xf numFmtId="0" fontId="56" fillId="7" borderId="4" xfId="0" applyFont="1" applyFill="1" applyBorder="1" applyAlignment="1" applyProtection="1">
      <alignment horizontal="center" vertical="center" wrapText="1"/>
      <protection locked="0"/>
    </xf>
    <xf numFmtId="0" fontId="56" fillId="7" borderId="22"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20" xfId="0" applyFont="1" applyBorder="1" applyAlignment="1">
      <alignment horizontal="center" vertical="center"/>
    </xf>
    <xf numFmtId="0" fontId="89" fillId="12" borderId="10" xfId="0" applyFont="1" applyFill="1" applyBorder="1" applyAlignment="1">
      <alignment horizontal="center" vertical="center" wrapText="1"/>
    </xf>
    <xf numFmtId="0" fontId="23" fillId="12" borderId="12" xfId="0" applyFont="1" applyFill="1" applyBorder="1" applyAlignment="1">
      <alignment horizontal="center" vertical="center" wrapText="1"/>
    </xf>
    <xf numFmtId="0" fontId="23" fillId="12" borderId="13" xfId="0" applyFont="1" applyFill="1" applyBorder="1" applyAlignment="1">
      <alignment horizontal="center" vertical="center" wrapText="1"/>
    </xf>
    <xf numFmtId="0" fontId="47" fillId="0" borderId="6" xfId="0" applyFont="1" applyBorder="1" applyAlignment="1">
      <alignment horizontal="center" vertical="top" wrapText="1"/>
    </xf>
    <xf numFmtId="0" fontId="47" fillId="0" borderId="8" xfId="0" applyFont="1" applyBorder="1" applyAlignment="1">
      <alignment horizontal="center" vertical="top" wrapText="1"/>
    </xf>
    <xf numFmtId="0" fontId="47" fillId="0" borderId="33" xfId="0" applyFont="1" applyBorder="1" applyAlignment="1">
      <alignment horizontal="center" vertical="top" wrapText="1"/>
    </xf>
    <xf numFmtId="0" fontId="47" fillId="0" borderId="76" xfId="0" applyFont="1" applyBorder="1" applyAlignment="1">
      <alignment horizontal="center" vertical="top" wrapText="1"/>
    </xf>
    <xf numFmtId="7" fontId="97" fillId="36" borderId="10" xfId="0" applyNumberFormat="1" applyFont="1" applyFill="1" applyBorder="1" applyAlignment="1" applyProtection="1">
      <alignment horizontal="center" vertical="center" wrapText="1"/>
      <protection hidden="1"/>
    </xf>
    <xf numFmtId="7" fontId="97" fillId="36" borderId="12" xfId="0" applyNumberFormat="1" applyFont="1" applyFill="1" applyBorder="1" applyAlignment="1" applyProtection="1">
      <alignment horizontal="center" vertical="center" wrapText="1"/>
      <protection hidden="1"/>
    </xf>
    <xf numFmtId="7" fontId="97" fillId="36" borderId="13" xfId="0" applyNumberFormat="1" applyFont="1" applyFill="1" applyBorder="1" applyAlignment="1" applyProtection="1">
      <alignment horizontal="center" vertical="center" wrapText="1"/>
      <protection hidden="1"/>
    </xf>
    <xf numFmtId="0" fontId="4" fillId="10" borderId="139" xfId="0" applyFont="1" applyFill="1" applyBorder="1" applyAlignment="1">
      <alignment horizontal="center" vertical="center" wrapText="1"/>
    </xf>
    <xf numFmtId="0" fontId="47" fillId="10" borderId="134" xfId="0" applyFont="1" applyFill="1" applyBorder="1" applyAlignment="1">
      <alignment horizontal="center" vertical="center" wrapText="1"/>
    </xf>
    <xf numFmtId="0" fontId="47" fillId="10" borderId="70" xfId="0" applyFont="1" applyFill="1" applyBorder="1" applyAlignment="1">
      <alignment horizontal="center" vertical="center" wrapText="1"/>
    </xf>
    <xf numFmtId="0" fontId="47" fillId="10" borderId="33" xfId="0" applyFont="1" applyFill="1" applyBorder="1" applyAlignment="1">
      <alignment horizontal="center" vertical="center" wrapText="1"/>
    </xf>
    <xf numFmtId="0" fontId="47" fillId="10" borderId="76" xfId="0" applyFont="1" applyFill="1" applyBorder="1" applyAlignment="1">
      <alignment horizontal="center" vertical="center" wrapText="1"/>
    </xf>
    <xf numFmtId="0" fontId="69" fillId="26" borderId="1" xfId="0" applyFont="1" applyFill="1" applyBorder="1" applyAlignment="1">
      <alignment horizontal="center" vertical="center" wrapText="1"/>
    </xf>
    <xf numFmtId="0" fontId="69" fillId="26" borderId="11" xfId="0" applyFont="1" applyFill="1" applyBorder="1" applyAlignment="1">
      <alignment horizontal="center" vertical="center" wrapText="1"/>
    </xf>
    <xf numFmtId="0" fontId="10" fillId="26" borderId="56" xfId="0" applyFont="1" applyFill="1" applyBorder="1" applyAlignment="1">
      <alignment horizontal="center" vertical="center" wrapText="1"/>
    </xf>
    <xf numFmtId="0" fontId="10" fillId="26" borderId="54" xfId="0" applyFont="1" applyFill="1" applyBorder="1" applyAlignment="1">
      <alignment horizontal="center" vertical="center" wrapText="1"/>
    </xf>
    <xf numFmtId="0" fontId="10" fillId="26" borderId="36" xfId="0" applyFont="1" applyFill="1" applyBorder="1" applyAlignment="1">
      <alignment horizontal="center" vertical="center" wrapText="1"/>
    </xf>
    <xf numFmtId="0" fontId="10" fillId="26" borderId="41" xfId="0" applyFont="1" applyFill="1" applyBorder="1" applyAlignment="1">
      <alignment horizontal="center" vertical="center" wrapText="1"/>
    </xf>
    <xf numFmtId="0" fontId="10" fillId="26" borderId="0" xfId="0" applyFont="1" applyFill="1" applyAlignment="1">
      <alignment horizontal="center" vertical="center" wrapText="1"/>
    </xf>
    <xf numFmtId="0" fontId="10" fillId="26" borderId="120" xfId="0" applyFont="1" applyFill="1" applyBorder="1" applyAlignment="1">
      <alignment horizontal="center" vertical="center" wrapText="1"/>
    </xf>
    <xf numFmtId="0" fontId="77" fillId="26" borderId="0" xfId="0" applyFont="1" applyFill="1" applyAlignment="1">
      <alignment horizontal="center" vertical="center" wrapText="1"/>
    </xf>
    <xf numFmtId="0" fontId="77" fillId="26" borderId="120" xfId="0" applyFont="1" applyFill="1" applyBorder="1" applyAlignment="1">
      <alignment horizontal="center" vertical="center" wrapText="1"/>
    </xf>
    <xf numFmtId="0" fontId="70" fillId="26" borderId="1" xfId="0" applyFont="1" applyFill="1" applyBorder="1" applyAlignment="1">
      <alignment horizontal="center" vertical="center"/>
    </xf>
    <xf numFmtId="0" fontId="70" fillId="26" borderId="5" xfId="0" applyFont="1" applyFill="1" applyBorder="1" applyAlignment="1">
      <alignment horizontal="center" vertical="center"/>
    </xf>
    <xf numFmtId="0" fontId="70" fillId="26" borderId="23" xfId="0" applyFont="1" applyFill="1" applyBorder="1" applyAlignment="1">
      <alignment horizontal="center" vertical="center"/>
    </xf>
    <xf numFmtId="0" fontId="70" fillId="26" borderId="26" xfId="0" applyFont="1" applyFill="1" applyBorder="1" applyAlignment="1">
      <alignment horizontal="center" vertical="center"/>
    </xf>
    <xf numFmtId="0" fontId="2" fillId="2" borderId="87" xfId="0" applyFont="1" applyFill="1" applyBorder="1" applyAlignment="1">
      <alignment horizontal="right" vertical="center"/>
    </xf>
    <xf numFmtId="0" fontId="2" fillId="2" borderId="23" xfId="0" applyFont="1" applyFill="1" applyBorder="1" applyAlignment="1">
      <alignment horizontal="right" vertical="center"/>
    </xf>
    <xf numFmtId="0" fontId="2" fillId="2" borderId="26" xfId="0" applyFont="1" applyFill="1" applyBorder="1" applyAlignment="1">
      <alignment horizontal="right" vertical="center"/>
    </xf>
    <xf numFmtId="44" fontId="2" fillId="2" borderId="41" xfId="0" applyNumberFormat="1" applyFont="1" applyFill="1" applyBorder="1" applyAlignment="1">
      <alignment horizontal="center" vertical="center"/>
    </xf>
    <xf numFmtId="44" fontId="2" fillId="2" borderId="0" xfId="0" applyNumberFormat="1" applyFont="1" applyFill="1" applyAlignment="1">
      <alignment horizontal="center" vertical="center"/>
    </xf>
    <xf numFmtId="44" fontId="2" fillId="2" borderId="37" xfId="0" applyNumberFormat="1" applyFont="1" applyFill="1" applyBorder="1" applyAlignment="1">
      <alignment horizontal="center" vertical="center"/>
    </xf>
    <xf numFmtId="0" fontId="71" fillId="37" borderId="1" xfId="0" applyFont="1" applyFill="1" applyBorder="1" applyAlignment="1">
      <alignment horizontal="center" vertical="center" wrapText="1"/>
    </xf>
    <xf numFmtId="0" fontId="71" fillId="37" borderId="1" xfId="0" applyFont="1" applyFill="1" applyBorder="1" applyAlignment="1">
      <alignment horizontal="center" vertical="center"/>
    </xf>
    <xf numFmtId="0" fontId="69" fillId="12" borderId="38" xfId="0" applyFont="1" applyFill="1" applyBorder="1" applyAlignment="1">
      <alignment horizontal="center" vertical="center" wrapText="1"/>
    </xf>
    <xf numFmtId="0" fontId="10" fillId="12" borderId="39" xfId="0" applyFont="1" applyFill="1" applyBorder="1" applyAlignment="1">
      <alignment horizontal="center" vertical="center"/>
    </xf>
    <xf numFmtId="0" fontId="10" fillId="12" borderId="40" xfId="0" applyFont="1" applyFill="1" applyBorder="1" applyAlignment="1">
      <alignment horizontal="center" vertical="center"/>
    </xf>
    <xf numFmtId="0" fontId="10" fillId="26" borderId="12" xfId="0" applyFont="1" applyFill="1" applyBorder="1" applyAlignment="1">
      <alignment horizontal="center" vertical="center"/>
    </xf>
    <xf numFmtId="0" fontId="10" fillId="26" borderId="13" xfId="0" applyFont="1" applyFill="1" applyBorder="1" applyAlignment="1">
      <alignment horizontal="center" vertical="center"/>
    </xf>
    <xf numFmtId="0" fontId="47" fillId="38" borderId="1" xfId="0" applyFont="1" applyFill="1" applyBorder="1" applyAlignment="1">
      <alignment horizontal="center" vertical="center" wrapText="1"/>
    </xf>
    <xf numFmtId="0" fontId="71" fillId="36" borderId="1" xfId="0" applyFont="1" applyFill="1" applyBorder="1" applyAlignment="1">
      <alignment horizontal="center" vertical="center" wrapText="1"/>
    </xf>
    <xf numFmtId="0" fontId="71" fillId="36" borderId="11" xfId="0" applyFont="1" applyFill="1" applyBorder="1" applyAlignment="1">
      <alignment horizontal="center" vertical="center" wrapText="1"/>
    </xf>
    <xf numFmtId="0" fontId="71" fillId="37" borderId="11" xfId="0" applyFont="1" applyFill="1" applyBorder="1" applyAlignment="1">
      <alignment horizontal="center" vertical="center" wrapText="1"/>
    </xf>
    <xf numFmtId="0" fontId="71" fillId="37" borderId="11" xfId="0" applyFont="1" applyFill="1" applyBorder="1" applyAlignment="1">
      <alignment horizontal="center" vertical="center"/>
    </xf>
    <xf numFmtId="0" fontId="76" fillId="37" borderId="11" xfId="0" applyFont="1" applyFill="1" applyBorder="1" applyAlignment="1">
      <alignment horizontal="center" vertical="center" wrapText="1"/>
    </xf>
    <xf numFmtId="0" fontId="70" fillId="39" borderId="1" xfId="0" applyFont="1" applyFill="1" applyBorder="1" applyAlignment="1">
      <alignment horizontal="center" vertical="center" wrapText="1"/>
    </xf>
    <xf numFmtId="0" fontId="70" fillId="39" borderId="11" xfId="0" applyFont="1" applyFill="1" applyBorder="1" applyAlignment="1">
      <alignment horizontal="center" vertical="center" wrapText="1"/>
    </xf>
    <xf numFmtId="0" fontId="71" fillId="35" borderId="1" xfId="0" applyFont="1" applyFill="1" applyBorder="1" applyAlignment="1">
      <alignment horizontal="center" vertical="center" wrapText="1"/>
    </xf>
    <xf numFmtId="0" fontId="71" fillId="35" borderId="11" xfId="0" applyFont="1" applyFill="1" applyBorder="1" applyAlignment="1">
      <alignment horizontal="center" vertical="center" wrapText="1"/>
    </xf>
    <xf numFmtId="0" fontId="70" fillId="32" borderId="1" xfId="0" applyFont="1" applyFill="1" applyBorder="1" applyAlignment="1">
      <alignment horizontal="center" vertical="center"/>
    </xf>
    <xf numFmtId="0" fontId="70" fillId="32" borderId="11" xfId="0" applyFont="1" applyFill="1" applyBorder="1" applyAlignment="1">
      <alignment horizontal="center" vertical="center"/>
    </xf>
    <xf numFmtId="0" fontId="10" fillId="26" borderId="1" xfId="0"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70" fillId="26" borderId="41" xfId="0" applyFont="1" applyFill="1" applyBorder="1" applyAlignment="1">
      <alignment horizontal="center" vertical="center" wrapText="1"/>
    </xf>
    <xf numFmtId="0" fontId="70" fillId="26" borderId="0" xfId="0" applyFont="1" applyFill="1" applyAlignment="1">
      <alignment horizontal="center" vertical="center" wrapText="1"/>
    </xf>
    <xf numFmtId="0" fontId="70" fillId="26" borderId="120" xfId="0" applyFont="1" applyFill="1" applyBorder="1" applyAlignment="1">
      <alignment horizontal="center" vertical="center" wrapText="1"/>
    </xf>
    <xf numFmtId="0" fontId="71" fillId="26" borderId="41" xfId="0" applyFont="1" applyFill="1" applyBorder="1" applyAlignment="1">
      <alignment horizontal="center" vertical="center" wrapText="1"/>
    </xf>
    <xf numFmtId="0" fontId="71" fillId="26" borderId="0" xfId="0" applyFont="1" applyFill="1" applyAlignment="1">
      <alignment horizontal="center" vertical="center" wrapText="1"/>
    </xf>
    <xf numFmtId="0" fontId="71" fillId="26" borderId="120" xfId="0" applyFont="1" applyFill="1" applyBorder="1" applyAlignment="1">
      <alignment horizontal="center" vertical="center" wrapText="1"/>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77" fillId="6" borderId="0" xfId="0" applyFont="1" applyFill="1" applyAlignment="1">
      <alignment horizontal="center" vertical="center" wrapText="1"/>
    </xf>
    <xf numFmtId="0" fontId="10" fillId="6" borderId="0" xfId="0" applyFont="1" applyFill="1" applyAlignment="1">
      <alignment horizontal="center" vertical="center" wrapText="1"/>
    </xf>
    <xf numFmtId="0" fontId="84" fillId="26" borderId="2" xfId="0" applyFont="1" applyFill="1" applyBorder="1" applyAlignment="1">
      <alignment horizontal="center" vertical="center" wrapText="1"/>
    </xf>
    <xf numFmtId="0" fontId="84" fillId="26" borderId="9" xfId="0" applyFont="1" applyFill="1" applyBorder="1" applyAlignment="1">
      <alignment horizontal="center" vertical="center" wrapText="1"/>
    </xf>
    <xf numFmtId="0" fontId="84" fillId="26" borderId="3" xfId="0" applyFont="1" applyFill="1" applyBorder="1" applyAlignment="1">
      <alignment horizontal="center" vertical="center" wrapText="1"/>
    </xf>
    <xf numFmtId="0" fontId="48" fillId="6" borderId="0" xfId="0" applyFont="1" applyFill="1" applyAlignment="1">
      <alignment horizontal="center" vertical="center"/>
    </xf>
    <xf numFmtId="0" fontId="77" fillId="26" borderId="1" xfId="0" applyFont="1" applyFill="1" applyBorder="1" applyAlignment="1">
      <alignment horizontal="center" vertical="center" wrapText="1"/>
    </xf>
    <xf numFmtId="0" fontId="70" fillId="6" borderId="0" xfId="0" applyFont="1" applyFill="1" applyAlignment="1">
      <alignment horizontal="center" vertical="center"/>
    </xf>
    <xf numFmtId="0" fontId="69" fillId="6" borderId="0" xfId="0" applyFont="1" applyFill="1" applyAlignment="1">
      <alignment horizontal="center" vertical="center" wrapText="1"/>
    </xf>
    <xf numFmtId="0" fontId="71" fillId="26" borderId="2" xfId="0" applyFont="1" applyFill="1" applyBorder="1" applyAlignment="1">
      <alignment horizontal="center" vertical="center" wrapText="1"/>
    </xf>
    <xf numFmtId="0" fontId="71" fillId="26" borderId="9" xfId="0" applyFont="1" applyFill="1" applyBorder="1" applyAlignment="1">
      <alignment horizontal="center" vertical="center" wrapText="1"/>
    </xf>
    <xf numFmtId="0" fontId="10" fillId="26" borderId="5" xfId="0" applyFont="1" applyFill="1" applyBorder="1" applyAlignment="1">
      <alignment horizontal="center" vertical="center" wrapText="1"/>
    </xf>
    <xf numFmtId="0" fontId="10" fillId="26" borderId="23" xfId="0" applyFont="1" applyFill="1" applyBorder="1" applyAlignment="1">
      <alignment horizontal="center" vertical="center" wrapText="1"/>
    </xf>
    <xf numFmtId="0" fontId="10" fillId="26" borderId="26" xfId="0" applyFont="1" applyFill="1" applyBorder="1" applyAlignment="1">
      <alignment horizontal="center" vertical="center" wrapText="1"/>
    </xf>
    <xf numFmtId="0" fontId="70" fillId="26" borderId="1" xfId="0" applyFont="1" applyFill="1" applyBorder="1" applyAlignment="1">
      <alignment horizontal="center" vertical="center" wrapText="1"/>
    </xf>
    <xf numFmtId="0" fontId="69" fillId="12" borderId="2" xfId="0" applyFont="1" applyFill="1" applyBorder="1" applyAlignment="1">
      <alignment horizontal="center" vertical="center" wrapText="1"/>
    </xf>
    <xf numFmtId="0" fontId="69" fillId="12" borderId="9" xfId="0" applyFont="1" applyFill="1" applyBorder="1" applyAlignment="1">
      <alignment horizontal="center" vertical="center" wrapText="1"/>
    </xf>
    <xf numFmtId="0" fontId="69" fillId="12" borderId="3" xfId="0" applyFont="1" applyFill="1" applyBorder="1" applyAlignment="1">
      <alignment horizontal="center" vertical="center" wrapText="1"/>
    </xf>
    <xf numFmtId="0" fontId="71" fillId="39" borderId="1" xfId="0" applyFont="1" applyFill="1" applyBorder="1" applyAlignment="1">
      <alignment horizontal="center" vertical="center" wrapText="1"/>
    </xf>
    <xf numFmtId="0" fontId="70" fillId="32" borderId="1" xfId="0" applyFont="1" applyFill="1" applyBorder="1" applyAlignment="1">
      <alignment horizontal="center" vertical="center" wrapText="1"/>
    </xf>
    <xf numFmtId="0" fontId="69" fillId="12" borderId="1" xfId="0" applyFont="1" applyFill="1" applyBorder="1" applyAlignment="1">
      <alignment horizontal="center" vertical="center" wrapText="1"/>
    </xf>
    <xf numFmtId="0" fontId="69" fillId="12" borderId="1" xfId="0" applyFont="1" applyFill="1" applyBorder="1" applyAlignment="1">
      <alignment horizontal="center" vertical="center"/>
    </xf>
    <xf numFmtId="0" fontId="10" fillId="26" borderId="54" xfId="0" applyFont="1" applyFill="1" applyBorder="1" applyAlignment="1">
      <alignment horizontal="center" vertical="center"/>
    </xf>
    <xf numFmtId="0" fontId="10" fillId="26" borderId="36" xfId="0" applyFont="1" applyFill="1" applyBorder="1" applyAlignment="1">
      <alignment horizontal="center" vertical="center"/>
    </xf>
    <xf numFmtId="0" fontId="48" fillId="26" borderId="1" xfId="0" applyFont="1" applyFill="1" applyBorder="1" applyAlignment="1">
      <alignment horizontal="center" vertical="center"/>
    </xf>
    <xf numFmtId="0" fontId="2" fillId="2" borderId="21" xfId="0" applyFont="1" applyFill="1" applyBorder="1" applyAlignment="1">
      <alignment horizontal="right" vertical="center"/>
    </xf>
    <xf numFmtId="0" fontId="2" fillId="2" borderId="4" xfId="0" applyFont="1" applyFill="1" applyBorder="1" applyAlignment="1">
      <alignment horizontal="right" vertical="center"/>
    </xf>
    <xf numFmtId="0" fontId="2" fillId="2" borderId="59" xfId="0" applyFont="1" applyFill="1" applyBorder="1" applyAlignment="1">
      <alignment horizontal="right" vertical="center"/>
    </xf>
    <xf numFmtId="0" fontId="2" fillId="2" borderId="0" xfId="0" applyFont="1" applyFill="1" applyAlignment="1">
      <alignment horizontal="right" vertical="center"/>
    </xf>
    <xf numFmtId="0" fontId="0" fillId="2" borderId="54" xfId="0" applyFill="1" applyBorder="1" applyAlignment="1">
      <alignment horizontal="center"/>
    </xf>
    <xf numFmtId="0" fontId="71" fillId="26" borderId="56" xfId="0" applyFont="1" applyFill="1" applyBorder="1" applyAlignment="1">
      <alignment horizontal="center" vertical="center" wrapText="1"/>
    </xf>
    <xf numFmtId="0" fontId="71" fillId="26" borderId="54" xfId="0" applyFont="1" applyFill="1" applyBorder="1" applyAlignment="1">
      <alignment horizontal="center" vertical="center" wrapText="1"/>
    </xf>
    <xf numFmtId="0" fontId="71" fillId="26" borderId="5" xfId="0" applyFont="1" applyFill="1" applyBorder="1" applyAlignment="1">
      <alignment horizontal="center" vertical="center" wrapText="1"/>
    </xf>
    <xf numFmtId="0" fontId="71" fillId="26" borderId="23" xfId="0" applyFont="1" applyFill="1" applyBorder="1" applyAlignment="1">
      <alignment horizontal="center" vertical="center" wrapText="1"/>
    </xf>
    <xf numFmtId="0" fontId="71" fillId="35" borderId="2" xfId="0" applyFont="1" applyFill="1" applyBorder="1" applyAlignment="1">
      <alignment horizontal="center" vertical="center" wrapText="1"/>
    </xf>
    <xf numFmtId="0" fontId="76" fillId="37" borderId="1" xfId="0" applyFont="1" applyFill="1" applyBorder="1" applyAlignment="1">
      <alignment horizontal="center" vertical="center" wrapText="1"/>
    </xf>
    <xf numFmtId="0" fontId="70" fillId="26" borderId="56" xfId="0" applyFont="1" applyFill="1" applyBorder="1" applyAlignment="1">
      <alignment horizontal="center" vertical="center" wrapText="1"/>
    </xf>
    <xf numFmtId="0" fontId="70" fillId="26" borderId="54" xfId="0" applyFont="1" applyFill="1" applyBorder="1" applyAlignment="1">
      <alignment horizontal="center" vertical="center" wrapText="1"/>
    </xf>
    <xf numFmtId="0" fontId="70" fillId="26" borderId="36" xfId="0" applyFont="1" applyFill="1" applyBorder="1" applyAlignment="1">
      <alignment horizontal="center" vertical="center" wrapText="1"/>
    </xf>
    <xf numFmtId="0" fontId="70" fillId="26" borderId="5" xfId="0" applyFont="1" applyFill="1" applyBorder="1" applyAlignment="1">
      <alignment horizontal="center" vertical="center" wrapText="1"/>
    </xf>
    <xf numFmtId="0" fontId="70" fillId="26" borderId="23" xfId="0" applyFont="1" applyFill="1" applyBorder="1" applyAlignment="1">
      <alignment horizontal="center" vertical="center" wrapText="1"/>
    </xf>
    <xf numFmtId="0" fontId="70" fillId="26" borderId="26" xfId="0" applyFont="1" applyFill="1" applyBorder="1" applyAlignment="1">
      <alignment horizontal="center" vertical="center" wrapText="1"/>
    </xf>
    <xf numFmtId="0" fontId="2" fillId="2" borderId="34" xfId="0" applyFont="1" applyFill="1" applyBorder="1" applyAlignment="1">
      <alignment horizontal="right" vertical="center" wrapText="1"/>
    </xf>
    <xf numFmtId="0" fontId="2" fillId="2" borderId="35" xfId="0" applyFont="1" applyFill="1" applyBorder="1" applyAlignment="1">
      <alignment horizontal="right" vertical="center" wrapText="1"/>
    </xf>
    <xf numFmtId="44" fontId="2" fillId="2" borderId="52" xfId="0" applyNumberFormat="1" applyFont="1" applyFill="1" applyBorder="1" applyAlignment="1">
      <alignment horizontal="center" vertical="center" wrapText="1"/>
    </xf>
    <xf numFmtId="44" fontId="2" fillId="2" borderId="47" xfId="0" applyNumberFormat="1" applyFont="1" applyFill="1" applyBorder="1" applyAlignment="1">
      <alignment horizontal="center" vertical="center" wrapText="1"/>
    </xf>
    <xf numFmtId="0" fontId="69" fillId="12" borderId="70" xfId="0" applyFont="1" applyFill="1" applyBorder="1" applyAlignment="1">
      <alignment horizontal="center" vertical="center" wrapText="1"/>
    </xf>
    <xf numFmtId="0" fontId="69" fillId="12" borderId="49" xfId="0" applyFont="1" applyFill="1" applyBorder="1" applyAlignment="1">
      <alignment horizontal="center" vertical="center" wrapText="1"/>
    </xf>
    <xf numFmtId="0" fontId="69" fillId="12" borderId="93" xfId="0" applyFont="1" applyFill="1" applyBorder="1" applyAlignment="1">
      <alignment horizontal="center" vertical="center" wrapText="1"/>
    </xf>
    <xf numFmtId="0" fontId="10" fillId="26" borderId="6"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19" xfId="0" applyFont="1" applyFill="1" applyBorder="1" applyAlignment="1">
      <alignment horizontal="center" vertical="center" wrapText="1"/>
    </xf>
    <xf numFmtId="0" fontId="47" fillId="38" borderId="17" xfId="0" applyFont="1" applyFill="1" applyBorder="1" applyAlignment="1">
      <alignment horizontal="center" vertical="center" wrapText="1"/>
    </xf>
    <xf numFmtId="0" fontId="47" fillId="38" borderId="31" xfId="0" applyFont="1" applyFill="1" applyBorder="1" applyAlignment="1">
      <alignment horizontal="center" vertical="center" wrapText="1"/>
    </xf>
    <xf numFmtId="0" fontId="47" fillId="38" borderId="2" xfId="0" applyFont="1" applyFill="1" applyBorder="1" applyAlignment="1">
      <alignment horizontal="center" vertical="center" wrapText="1"/>
    </xf>
    <xf numFmtId="0" fontId="47" fillId="38" borderId="9" xfId="0" applyFont="1" applyFill="1" applyBorder="1" applyAlignment="1">
      <alignment horizontal="center" vertical="center" wrapText="1"/>
    </xf>
    <xf numFmtId="0" fontId="47" fillId="38" borderId="3"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47" fillId="9" borderId="9" xfId="0" applyFont="1" applyFill="1" applyBorder="1" applyAlignment="1">
      <alignment horizontal="center" vertical="center" wrapText="1"/>
    </xf>
    <xf numFmtId="0" fontId="47" fillId="9" borderId="3" xfId="0" applyFont="1" applyFill="1" applyBorder="1" applyAlignment="1">
      <alignment horizontal="center" vertical="center" wrapText="1"/>
    </xf>
    <xf numFmtId="0" fontId="71" fillId="36" borderId="56" xfId="0" applyFont="1" applyFill="1" applyBorder="1" applyAlignment="1">
      <alignment horizontal="center" vertical="center" wrapText="1"/>
    </xf>
    <xf numFmtId="0" fontId="71" fillId="36" borderId="54" xfId="0" applyFont="1" applyFill="1" applyBorder="1" applyAlignment="1">
      <alignment horizontal="center" vertical="center" wrapText="1"/>
    </xf>
    <xf numFmtId="0" fontId="71" fillId="36" borderId="36" xfId="0" applyFont="1" applyFill="1" applyBorder="1" applyAlignment="1">
      <alignment horizontal="center" vertical="center" wrapText="1"/>
    </xf>
    <xf numFmtId="0" fontId="71" fillId="36" borderId="41" xfId="0" applyFont="1" applyFill="1" applyBorder="1" applyAlignment="1">
      <alignment horizontal="center" vertical="center" wrapText="1"/>
    </xf>
    <xf numFmtId="0" fontId="71" fillId="36" borderId="0" xfId="0" applyFont="1" applyFill="1" applyAlignment="1">
      <alignment horizontal="center" vertical="center" wrapText="1"/>
    </xf>
    <xf numFmtId="0" fontId="71" fillId="36" borderId="120" xfId="0" applyFont="1" applyFill="1" applyBorder="1" applyAlignment="1">
      <alignment horizontal="center" vertical="center" wrapText="1"/>
    </xf>
    <xf numFmtId="0" fontId="70" fillId="32" borderId="11" xfId="0" applyFont="1" applyFill="1" applyBorder="1" applyAlignment="1">
      <alignment horizontal="center" vertical="center" wrapText="1"/>
    </xf>
    <xf numFmtId="0" fontId="70" fillId="32" borderId="24" xfId="0" applyFont="1" applyFill="1" applyBorder="1" applyAlignment="1">
      <alignment horizontal="center" vertical="center" wrapText="1"/>
    </xf>
    <xf numFmtId="0" fontId="71" fillId="37" borderId="56" xfId="0" applyFont="1" applyFill="1" applyBorder="1" applyAlignment="1">
      <alignment horizontal="center" vertical="center" wrapText="1"/>
    </xf>
    <xf numFmtId="0" fontId="71" fillId="37" borderId="54" xfId="0" applyFont="1" applyFill="1" applyBorder="1" applyAlignment="1">
      <alignment horizontal="center" vertical="center" wrapText="1"/>
    </xf>
    <xf numFmtId="0" fontId="71" fillId="37" borderId="36" xfId="0" applyFont="1" applyFill="1" applyBorder="1" applyAlignment="1">
      <alignment horizontal="center" vertical="center" wrapText="1"/>
    </xf>
    <xf numFmtId="0" fontId="71" fillId="37" borderId="5" xfId="0" applyFont="1" applyFill="1" applyBorder="1" applyAlignment="1">
      <alignment horizontal="center" vertical="center" wrapText="1"/>
    </xf>
    <xf numFmtId="0" fontId="71" fillId="37" borderId="23" xfId="0" applyFont="1" applyFill="1" applyBorder="1" applyAlignment="1">
      <alignment horizontal="center" vertical="center" wrapText="1"/>
    </xf>
    <xf numFmtId="0" fontId="71" fillId="37" borderId="26" xfId="0" applyFont="1" applyFill="1" applyBorder="1" applyAlignment="1">
      <alignment horizontal="center" vertical="center" wrapText="1"/>
    </xf>
    <xf numFmtId="0" fontId="92" fillId="10" borderId="49" xfId="0" applyFont="1" applyFill="1" applyBorder="1" applyAlignment="1">
      <alignment horizontal="center" vertical="center" wrapText="1"/>
    </xf>
    <xf numFmtId="0" fontId="92" fillId="10" borderId="53" xfId="0" applyFont="1" applyFill="1" applyBorder="1" applyAlignment="1">
      <alignment horizontal="center" vertical="center" wrapText="1"/>
    </xf>
    <xf numFmtId="0" fontId="71" fillId="36" borderId="186" xfId="0" applyFont="1" applyFill="1" applyBorder="1" applyAlignment="1" applyProtection="1">
      <alignment horizontal="center" vertical="center" wrapText="1"/>
      <protection hidden="1"/>
    </xf>
    <xf numFmtId="0" fontId="71" fillId="36" borderId="187" xfId="0" applyFont="1" applyFill="1" applyBorder="1" applyAlignment="1" applyProtection="1">
      <alignment horizontal="center" vertical="center" wrapText="1"/>
      <protection hidden="1"/>
    </xf>
    <xf numFmtId="0" fontId="71" fillId="36" borderId="188" xfId="0" applyFont="1" applyFill="1" applyBorder="1" applyAlignment="1" applyProtection="1">
      <alignment horizontal="center" vertical="center" wrapText="1"/>
      <protection hidden="1"/>
    </xf>
    <xf numFmtId="0" fontId="74" fillId="37" borderId="97" xfId="0" applyFont="1" applyFill="1" applyBorder="1" applyAlignment="1" applyProtection="1">
      <alignment horizontal="center" vertical="center" wrapText="1"/>
      <protection hidden="1"/>
    </xf>
    <xf numFmtId="0" fontId="74" fillId="37" borderId="98" xfId="0" applyFont="1" applyFill="1" applyBorder="1" applyAlignment="1" applyProtection="1">
      <alignment horizontal="center" vertical="center" wrapText="1"/>
      <protection hidden="1"/>
    </xf>
    <xf numFmtId="0" fontId="74" fillId="37" borderId="99" xfId="0" applyFont="1" applyFill="1" applyBorder="1" applyAlignment="1" applyProtection="1">
      <alignment horizontal="center" vertical="center" wrapText="1"/>
      <protection hidden="1"/>
    </xf>
    <xf numFmtId="7" fontId="71" fillId="36" borderId="10" xfId="0" applyNumberFormat="1" applyFont="1" applyFill="1" applyBorder="1" applyAlignment="1" applyProtection="1">
      <alignment horizontal="center" vertical="center" wrapText="1"/>
      <protection hidden="1"/>
    </xf>
    <xf numFmtId="7" fontId="71" fillId="36" borderId="12" xfId="0" applyNumberFormat="1" applyFont="1" applyFill="1" applyBorder="1" applyAlignment="1" applyProtection="1">
      <alignment horizontal="center" vertical="center" wrapText="1"/>
      <protection hidden="1"/>
    </xf>
    <xf numFmtId="7" fontId="71" fillId="36" borderId="13" xfId="0" applyNumberFormat="1" applyFont="1" applyFill="1" applyBorder="1" applyAlignment="1" applyProtection="1">
      <alignment horizontal="center" vertical="center" wrapText="1"/>
      <protection hidden="1"/>
    </xf>
    <xf numFmtId="0" fontId="24" fillId="10" borderId="94" xfId="0" applyFont="1" applyFill="1" applyBorder="1" applyAlignment="1">
      <alignment horizontal="center" vertical="center" wrapText="1"/>
    </xf>
    <xf numFmtId="0" fontId="24" fillId="10" borderId="199" xfId="0" applyFont="1" applyFill="1" applyBorder="1" applyAlignment="1">
      <alignment horizontal="center" vertical="center" wrapText="1"/>
    </xf>
    <xf numFmtId="0" fontId="24" fillId="4" borderId="201" xfId="0" applyFont="1" applyFill="1" applyBorder="1" applyAlignment="1">
      <alignment horizontal="center" vertical="center" wrapText="1"/>
    </xf>
    <xf numFmtId="0" fontId="24" fillId="4" borderId="96" xfId="0" applyFont="1" applyFill="1" applyBorder="1" applyAlignment="1">
      <alignment horizontal="center" vertical="center" wrapText="1"/>
    </xf>
    <xf numFmtId="20" fontId="23" fillId="35" borderId="50" xfId="0" applyNumberFormat="1" applyFont="1" applyFill="1" applyBorder="1" applyAlignment="1">
      <alignment horizontal="center" vertical="center" wrapText="1"/>
    </xf>
    <xf numFmtId="20" fontId="23" fillId="35" borderId="51" xfId="0" applyNumberFormat="1" applyFont="1" applyFill="1" applyBorder="1" applyAlignment="1">
      <alignment horizontal="center" vertical="center" wrapText="1"/>
    </xf>
    <xf numFmtId="20" fontId="23" fillId="43" borderId="38" xfId="0" applyNumberFormat="1" applyFont="1" applyFill="1" applyBorder="1" applyAlignment="1">
      <alignment horizontal="center" vertical="center" wrapText="1"/>
    </xf>
    <xf numFmtId="20" fontId="23" fillId="43" borderId="39" xfId="0" applyNumberFormat="1" applyFont="1" applyFill="1" applyBorder="1" applyAlignment="1">
      <alignment horizontal="center" vertical="center" wrapText="1"/>
    </xf>
    <xf numFmtId="20" fontId="23" fillId="43" borderId="40" xfId="0" applyNumberFormat="1" applyFont="1" applyFill="1" applyBorder="1" applyAlignment="1">
      <alignment horizontal="center" vertical="center" wrapText="1"/>
    </xf>
    <xf numFmtId="20" fontId="74" fillId="37" borderId="21" xfId="0" applyNumberFormat="1" applyFont="1" applyFill="1" applyBorder="1" applyAlignment="1">
      <alignment horizontal="center" vertical="center" wrapText="1"/>
    </xf>
    <xf numFmtId="20" fontId="74" fillId="37" borderId="4" xfId="0" applyNumberFormat="1" applyFont="1" applyFill="1" applyBorder="1" applyAlignment="1">
      <alignment horizontal="center" vertical="center" wrapText="1"/>
    </xf>
    <xf numFmtId="20" fontId="74" fillId="37" borderId="22" xfId="0" applyNumberFormat="1" applyFont="1" applyFill="1" applyBorder="1" applyAlignment="1">
      <alignment horizontal="center" vertical="center" wrapText="1"/>
    </xf>
    <xf numFmtId="20" fontId="23" fillId="35" borderId="38" xfId="0" applyNumberFormat="1" applyFont="1" applyFill="1" applyBorder="1" applyAlignment="1">
      <alignment horizontal="center" vertical="center" wrapText="1"/>
    </xf>
    <xf numFmtId="20" fontId="23" fillId="35" borderId="39" xfId="0" applyNumberFormat="1" applyFont="1" applyFill="1" applyBorder="1" applyAlignment="1">
      <alignment horizontal="center" vertical="center" wrapText="1"/>
    </xf>
    <xf numFmtId="0" fontId="81" fillId="12" borderId="8" xfId="0" applyFont="1" applyFill="1" applyBorder="1" applyAlignment="1">
      <alignment horizontal="center" vertical="center" wrapText="1"/>
    </xf>
    <xf numFmtId="0" fontId="81" fillId="12" borderId="0" xfId="0" applyFont="1" applyFill="1" applyAlignment="1">
      <alignment horizontal="center" vertical="center" wrapText="1"/>
    </xf>
    <xf numFmtId="7" fontId="71" fillId="36" borderId="0" xfId="0" applyNumberFormat="1" applyFont="1" applyFill="1" applyAlignment="1" applyProtection="1">
      <alignment horizontal="center" vertical="center" wrapText="1"/>
      <protection hidden="1"/>
    </xf>
    <xf numFmtId="0" fontId="64" fillId="4" borderId="41" xfId="0" applyFont="1" applyFill="1" applyBorder="1" applyAlignment="1">
      <alignment horizontal="center" vertical="center"/>
    </xf>
    <xf numFmtId="0" fontId="64" fillId="4" borderId="53" xfId="0" applyFont="1" applyFill="1" applyBorder="1" applyAlignment="1">
      <alignment horizontal="center" vertical="center"/>
    </xf>
    <xf numFmtId="10" fontId="89" fillId="4" borderId="14" xfId="1" applyNumberFormat="1" applyFont="1" applyFill="1" applyBorder="1" applyAlignment="1" applyProtection="1">
      <alignment horizontal="center" vertical="center"/>
      <protection hidden="1"/>
    </xf>
    <xf numFmtId="10" fontId="89" fillId="4" borderId="29" xfId="1" applyNumberFormat="1" applyFont="1" applyFill="1" applyBorder="1" applyAlignment="1" applyProtection="1">
      <alignment horizontal="center" vertical="center"/>
      <protection hidden="1"/>
    </xf>
    <xf numFmtId="20" fontId="74" fillId="37" borderId="10" xfId="0" applyNumberFormat="1" applyFont="1" applyFill="1" applyBorder="1" applyAlignment="1">
      <alignment horizontal="center" vertical="center" wrapText="1"/>
    </xf>
    <xf numFmtId="20" fontId="74" fillId="37" borderId="12" xfId="0" applyNumberFormat="1" applyFont="1" applyFill="1" applyBorder="1" applyAlignment="1">
      <alignment horizontal="center" vertical="center" wrapText="1"/>
    </xf>
    <xf numFmtId="20" fontId="74" fillId="37" borderId="13" xfId="0" applyNumberFormat="1" applyFont="1" applyFill="1" applyBorder="1" applyAlignment="1">
      <alignment horizontal="center" vertical="center" wrapText="1"/>
    </xf>
    <xf numFmtId="0" fontId="23" fillId="35" borderId="10" xfId="0" applyFont="1" applyFill="1" applyBorder="1" applyAlignment="1">
      <alignment horizontal="center" vertical="center" wrapText="1"/>
    </xf>
    <xf numFmtId="0" fontId="23" fillId="35" borderId="13" xfId="0" applyFont="1" applyFill="1" applyBorder="1" applyAlignment="1">
      <alignment horizontal="center" vertical="center" wrapText="1"/>
    </xf>
    <xf numFmtId="0" fontId="86" fillId="12" borderId="49" xfId="0" applyFont="1" applyFill="1" applyBorder="1" applyAlignment="1">
      <alignment horizontal="center" vertical="center" wrapText="1"/>
    </xf>
    <xf numFmtId="0" fontId="86" fillId="12" borderId="14" xfId="0" applyFont="1" applyFill="1" applyBorder="1" applyAlignment="1">
      <alignment horizontal="center" vertical="center" wrapText="1"/>
    </xf>
    <xf numFmtId="164" fontId="92" fillId="10" borderId="49" xfId="0" applyNumberFormat="1" applyFont="1" applyFill="1" applyBorder="1" applyAlignment="1">
      <alignment horizontal="center" vertical="center" wrapText="1"/>
    </xf>
    <xf numFmtId="164" fontId="92" fillId="10" borderId="53" xfId="0" applyNumberFormat="1" applyFont="1" applyFill="1" applyBorder="1" applyAlignment="1">
      <alignment horizontal="center" vertical="center" wrapText="1"/>
    </xf>
    <xf numFmtId="0" fontId="86" fillId="10" borderId="49" xfId="0" applyFont="1" applyFill="1" applyBorder="1" applyAlignment="1">
      <alignment horizontal="center" vertical="center" wrapText="1"/>
    </xf>
    <xf numFmtId="0" fontId="86" fillId="10" borderId="14" xfId="0" applyFont="1" applyFill="1" applyBorder="1" applyAlignment="1">
      <alignment horizontal="center" vertical="center" wrapText="1"/>
    </xf>
    <xf numFmtId="0" fontId="86" fillId="10" borderId="93" xfId="0" applyFont="1" applyFill="1" applyBorder="1" applyAlignment="1">
      <alignment horizontal="center" vertical="center" wrapText="1"/>
    </xf>
    <xf numFmtId="0" fontId="86" fillId="10" borderId="32" xfId="0" applyFont="1" applyFill="1" applyBorder="1" applyAlignment="1">
      <alignment horizontal="center" vertical="center" wrapText="1"/>
    </xf>
    <xf numFmtId="164" fontId="92" fillId="10" borderId="70" xfId="0" applyNumberFormat="1" applyFont="1" applyFill="1" applyBorder="1" applyAlignment="1">
      <alignment horizontal="center" vertical="center" wrapText="1"/>
    </xf>
    <xf numFmtId="164" fontId="92" fillId="10" borderId="76" xfId="0" applyNumberFormat="1" applyFont="1" applyFill="1" applyBorder="1" applyAlignment="1">
      <alignment horizontal="center" vertical="center" wrapText="1"/>
    </xf>
    <xf numFmtId="0" fontId="48" fillId="0" borderId="0" xfId="0" applyFont="1" applyAlignment="1">
      <alignment horizontal="center" vertical="center" wrapText="1"/>
    </xf>
    <xf numFmtId="0" fontId="86" fillId="12" borderId="93" xfId="0" applyFont="1" applyFill="1" applyBorder="1" applyAlignment="1">
      <alignment horizontal="center" vertical="center" wrapText="1"/>
    </xf>
    <xf numFmtId="0" fontId="86" fillId="12" borderId="32" xfId="0" applyFont="1" applyFill="1" applyBorder="1" applyAlignment="1">
      <alignment horizontal="center" vertical="center" wrapText="1"/>
    </xf>
    <xf numFmtId="0" fontId="81" fillId="40" borderId="0" xfId="0" applyFont="1" applyFill="1" applyAlignment="1">
      <alignment horizontal="center" vertical="center" wrapText="1"/>
    </xf>
    <xf numFmtId="0" fontId="81" fillId="40" borderId="0" xfId="0" quotePrefix="1" applyFont="1" applyFill="1" applyAlignment="1">
      <alignment horizontal="center" vertical="center" wrapText="1"/>
    </xf>
    <xf numFmtId="0" fontId="68" fillId="46" borderId="0" xfId="0" applyFont="1" applyFill="1" applyAlignment="1">
      <alignment horizontal="left" vertical="center" wrapText="1"/>
    </xf>
    <xf numFmtId="0" fontId="68" fillId="46" borderId="0" xfId="0" applyFont="1" applyFill="1" applyAlignment="1">
      <alignment horizontal="left" vertical="center"/>
    </xf>
    <xf numFmtId="0" fontId="68" fillId="46" borderId="0" xfId="0" quotePrefix="1" applyFont="1" applyFill="1" applyAlignment="1">
      <alignment horizontal="left" vertical="center"/>
    </xf>
    <xf numFmtId="0" fontId="71" fillId="45" borderId="160" xfId="0" applyFont="1" applyFill="1" applyBorder="1" applyAlignment="1">
      <alignment horizontal="center" vertical="center" wrapText="1"/>
    </xf>
    <xf numFmtId="0" fontId="71" fillId="45" borderId="0" xfId="0" applyFont="1" applyFill="1" applyAlignment="1">
      <alignment horizontal="center" vertical="center" wrapText="1"/>
    </xf>
    <xf numFmtId="0" fontId="71" fillId="45" borderId="161" xfId="0" applyFont="1" applyFill="1" applyBorder="1" applyAlignment="1">
      <alignment horizontal="center" vertical="center" wrapText="1"/>
    </xf>
    <xf numFmtId="0" fontId="71" fillId="45" borderId="157" xfId="0" applyFont="1" applyFill="1" applyBorder="1" applyAlignment="1">
      <alignment horizontal="center" vertical="center" wrapText="1"/>
    </xf>
    <xf numFmtId="0" fontId="71" fillId="45" borderId="158" xfId="0" applyFont="1" applyFill="1" applyBorder="1" applyAlignment="1">
      <alignment horizontal="center" vertical="center" wrapText="1"/>
    </xf>
    <xf numFmtId="0" fontId="71" fillId="45" borderId="158" xfId="0" quotePrefix="1" applyFont="1" applyFill="1" applyBorder="1" applyAlignment="1">
      <alignment horizontal="center" vertical="center" wrapText="1"/>
    </xf>
    <xf numFmtId="0" fontId="71" fillId="45" borderId="159" xfId="0" applyFont="1" applyFill="1" applyBorder="1" applyAlignment="1">
      <alignment horizontal="center" vertical="center" wrapText="1"/>
    </xf>
    <xf numFmtId="164" fontId="74" fillId="44" borderId="5" xfId="0" applyNumberFormat="1" applyFont="1" applyFill="1" applyBorder="1" applyAlignment="1">
      <alignment horizontal="center" vertical="center" wrapText="1"/>
    </xf>
    <xf numFmtId="164" fontId="74" fillId="44" borderId="23" xfId="0" applyNumberFormat="1" applyFont="1" applyFill="1" applyBorder="1" applyAlignment="1">
      <alignment horizontal="center" vertical="center" wrapText="1"/>
    </xf>
    <xf numFmtId="164" fontId="74" fillId="40" borderId="6" xfId="0" applyNumberFormat="1" applyFont="1" applyFill="1" applyBorder="1" applyAlignment="1">
      <alignment horizontal="center" vertical="center" wrapText="1"/>
    </xf>
    <xf numFmtId="164" fontId="74" fillId="40" borderId="7" xfId="0" applyNumberFormat="1" applyFont="1" applyFill="1" applyBorder="1" applyAlignment="1">
      <alignment horizontal="center" vertical="center" wrapText="1"/>
    </xf>
    <xf numFmtId="164" fontId="74" fillId="40" borderId="19" xfId="0" applyNumberFormat="1" applyFont="1" applyFill="1" applyBorder="1" applyAlignment="1">
      <alignment horizontal="center" vertical="center" wrapText="1"/>
    </xf>
    <xf numFmtId="164" fontId="74" fillId="40" borderId="174" xfId="0" applyNumberFormat="1" applyFont="1" applyFill="1" applyBorder="1" applyAlignment="1">
      <alignment horizontal="center" vertical="center" wrapText="1"/>
    </xf>
    <xf numFmtId="164" fontId="74" fillId="40" borderId="175" xfId="0" applyNumberFormat="1" applyFont="1" applyFill="1" applyBorder="1" applyAlignment="1">
      <alignment horizontal="center" vertical="center" wrapText="1"/>
    </xf>
    <xf numFmtId="164" fontId="74" fillId="40" borderId="176" xfId="0" applyNumberFormat="1" applyFont="1" applyFill="1" applyBorder="1" applyAlignment="1">
      <alignment horizontal="center" vertical="center" wrapText="1"/>
    </xf>
    <xf numFmtId="20" fontId="23" fillId="29" borderId="198" xfId="0" applyNumberFormat="1" applyFont="1" applyFill="1" applyBorder="1" applyAlignment="1">
      <alignment horizontal="center" vertical="center" wrapText="1"/>
    </xf>
    <xf numFmtId="20" fontId="23" fillId="29" borderId="48" xfId="0" applyNumberFormat="1" applyFont="1" applyFill="1" applyBorder="1" applyAlignment="1">
      <alignment horizontal="center" vertical="center" wrapText="1"/>
    </xf>
    <xf numFmtId="164" fontId="74" fillId="40" borderId="183" xfId="0" applyNumberFormat="1" applyFont="1" applyFill="1" applyBorder="1" applyAlignment="1">
      <alignment horizontal="center" vertical="center" wrapText="1"/>
    </xf>
    <xf numFmtId="164" fontId="74" fillId="40" borderId="184" xfId="0" applyNumberFormat="1" applyFont="1" applyFill="1" applyBorder="1" applyAlignment="1">
      <alignment horizontal="center" vertical="center" wrapText="1"/>
    </xf>
    <xf numFmtId="164" fontId="74" fillId="40" borderId="185" xfId="0" applyNumberFormat="1" applyFont="1" applyFill="1" applyBorder="1" applyAlignment="1">
      <alignment horizontal="center" vertical="center" wrapText="1"/>
    </xf>
    <xf numFmtId="164" fontId="74" fillId="40" borderId="10" xfId="0" applyNumberFormat="1" applyFont="1" applyFill="1" applyBorder="1" applyAlignment="1">
      <alignment horizontal="center" vertical="center" wrapText="1"/>
    </xf>
    <xf numFmtId="164" fontId="74" fillId="40" borderId="12" xfId="0" applyNumberFormat="1" applyFont="1" applyFill="1" applyBorder="1" applyAlignment="1">
      <alignment horizontal="center" vertical="center" wrapText="1"/>
    </xf>
    <xf numFmtId="164" fontId="74" fillId="40" borderId="13" xfId="0" applyNumberFormat="1" applyFont="1" applyFill="1" applyBorder="1" applyAlignment="1">
      <alignment horizontal="center" vertical="center" wrapText="1"/>
    </xf>
    <xf numFmtId="0" fontId="86" fillId="9" borderId="169" xfId="0" applyFont="1" applyFill="1" applyBorder="1" applyAlignment="1">
      <alignment horizontal="center" vertical="center" wrapText="1"/>
    </xf>
    <xf numFmtId="0" fontId="86" fillId="9" borderId="165" xfId="0" applyFont="1" applyFill="1" applyBorder="1" applyAlignment="1">
      <alignment horizontal="center" vertical="center" wrapText="1"/>
    </xf>
    <xf numFmtId="164" fontId="86" fillId="9" borderId="48" xfId="0" applyNumberFormat="1" applyFont="1" applyFill="1" applyBorder="1" applyAlignment="1">
      <alignment horizontal="center" vertical="center" wrapText="1"/>
    </xf>
    <xf numFmtId="164" fontId="86" fillId="9" borderId="29" xfId="0" applyNumberFormat="1" applyFont="1" applyFill="1" applyBorder="1" applyAlignment="1">
      <alignment horizontal="center" vertical="center" wrapText="1"/>
    </xf>
    <xf numFmtId="9" fontId="23" fillId="9" borderId="48" xfId="1" applyFont="1" applyFill="1" applyBorder="1" applyAlignment="1" applyProtection="1">
      <alignment horizontal="center" vertical="center" wrapText="1"/>
      <protection hidden="1"/>
    </xf>
    <xf numFmtId="9" fontId="23" fillId="9" borderId="29" xfId="1" applyFont="1" applyFill="1" applyBorder="1" applyAlignment="1" applyProtection="1">
      <alignment horizontal="center" vertical="center" wrapText="1"/>
      <protection hidden="1"/>
    </xf>
    <xf numFmtId="0" fontId="86" fillId="9" borderId="24" xfId="0" applyFont="1" applyFill="1" applyBorder="1" applyAlignment="1">
      <alignment horizontal="center" vertical="center" wrapText="1"/>
    </xf>
    <xf numFmtId="0" fontId="86" fillId="9" borderId="140" xfId="0" applyFont="1" applyFill="1" applyBorder="1" applyAlignment="1">
      <alignment horizontal="center" vertical="center" wrapText="1"/>
    </xf>
    <xf numFmtId="20" fontId="74" fillId="44" borderId="167" xfId="0" applyNumberFormat="1" applyFont="1" applyFill="1" applyBorder="1" applyAlignment="1">
      <alignment horizontal="center" vertical="center" wrapText="1"/>
    </xf>
    <xf numFmtId="20" fontId="74" fillId="44" borderId="4" xfId="0" applyNumberFormat="1" applyFont="1" applyFill="1" applyBorder="1" applyAlignment="1">
      <alignment horizontal="center" vertical="center" wrapText="1"/>
    </xf>
    <xf numFmtId="20" fontId="74" fillId="44" borderId="168" xfId="0" applyNumberFormat="1" applyFont="1" applyFill="1" applyBorder="1" applyAlignment="1">
      <alignment horizontal="center" vertical="center" wrapText="1"/>
    </xf>
    <xf numFmtId="0" fontId="10" fillId="29" borderId="87" xfId="0" applyFont="1" applyFill="1" applyBorder="1" applyAlignment="1">
      <alignment horizontal="center" vertical="center" wrapText="1"/>
    </xf>
    <xf numFmtId="0" fontId="10" fillId="29" borderId="26" xfId="0" applyFont="1" applyFill="1" applyBorder="1" applyAlignment="1">
      <alignment horizontal="center" vertical="center" wrapText="1"/>
    </xf>
    <xf numFmtId="0" fontId="10" fillId="29" borderId="5" xfId="0" applyFont="1" applyFill="1" applyBorder="1" applyAlignment="1">
      <alignment horizontal="center" vertical="center" wrapText="1"/>
    </xf>
    <xf numFmtId="0" fontId="10" fillId="29" borderId="86" xfId="0" applyFont="1" applyFill="1" applyBorder="1" applyAlignment="1">
      <alignment horizontal="center" vertical="center" wrapText="1"/>
    </xf>
    <xf numFmtId="0" fontId="23" fillId="29" borderId="50" xfId="0" applyFont="1" applyFill="1" applyBorder="1" applyAlignment="1">
      <alignment horizontal="center" vertical="center" wrapText="1"/>
    </xf>
    <xf numFmtId="0" fontId="23" fillId="29" borderId="48" xfId="0" applyFont="1" applyFill="1" applyBorder="1" applyAlignment="1">
      <alignment horizontal="center" vertical="center" wrapText="1"/>
    </xf>
    <xf numFmtId="0" fontId="23" fillId="29" borderId="51" xfId="0" applyFont="1" applyFill="1" applyBorder="1" applyAlignment="1">
      <alignment horizontal="center" vertical="center" wrapText="1"/>
    </xf>
    <xf numFmtId="0" fontId="23" fillId="4" borderId="28" xfId="0" applyFont="1" applyFill="1" applyBorder="1" applyAlignment="1">
      <alignment horizontal="center" vertical="center" wrapText="1"/>
    </xf>
    <xf numFmtId="0" fontId="23" fillId="4" borderId="29" xfId="0" applyFont="1" applyFill="1" applyBorder="1" applyAlignment="1">
      <alignment horizontal="center" vertical="center" wrapText="1"/>
    </xf>
    <xf numFmtId="0" fontId="23" fillId="4" borderId="30" xfId="0" applyFont="1" applyFill="1" applyBorder="1" applyAlignment="1">
      <alignment horizontal="center" vertical="center" wrapText="1"/>
    </xf>
    <xf numFmtId="0" fontId="52" fillId="0" borderId="0" xfId="0" applyFont="1" applyAlignment="1">
      <alignment horizontal="center" vertical="center" wrapText="1"/>
    </xf>
    <xf numFmtId="0" fontId="91" fillId="4" borderId="14" xfId="0" applyFont="1" applyFill="1" applyBorder="1" applyAlignment="1" applyProtection="1">
      <alignment horizontal="center" vertical="center"/>
      <protection hidden="1"/>
    </xf>
    <xf numFmtId="0" fontId="91" fillId="4" borderId="29" xfId="0" applyFont="1" applyFill="1" applyBorder="1" applyAlignment="1" applyProtection="1">
      <alignment horizontal="center" vertical="center"/>
      <protection hidden="1"/>
    </xf>
    <xf numFmtId="0" fontId="86" fillId="29" borderId="24" xfId="0" applyFont="1" applyFill="1" applyBorder="1" applyAlignment="1">
      <alignment horizontal="center" vertical="center" wrapText="1"/>
    </xf>
    <xf numFmtId="0" fontId="86" fillId="29" borderId="140" xfId="0" applyFont="1" applyFill="1" applyBorder="1" applyAlignment="1">
      <alignment horizontal="center" vertical="center" wrapText="1"/>
    </xf>
    <xf numFmtId="20" fontId="23" fillId="9" borderId="38" xfId="0" applyNumberFormat="1" applyFont="1" applyFill="1" applyBorder="1" applyAlignment="1">
      <alignment horizontal="center" vertical="center" wrapText="1"/>
    </xf>
    <xf numFmtId="20" fontId="23" fillId="9" borderId="39" xfId="0" applyNumberFormat="1" applyFont="1" applyFill="1" applyBorder="1" applyAlignment="1">
      <alignment horizontal="center" vertical="center" wrapText="1"/>
    </xf>
    <xf numFmtId="20" fontId="23" fillId="9" borderId="40" xfId="0" applyNumberFormat="1" applyFont="1" applyFill="1" applyBorder="1" applyAlignment="1">
      <alignment horizontal="center" vertical="center" wrapText="1"/>
    </xf>
    <xf numFmtId="0" fontId="64" fillId="8" borderId="1" xfId="0" applyFont="1" applyFill="1" applyBorder="1" applyAlignment="1">
      <alignment horizontal="center" vertical="center" wrapText="1"/>
    </xf>
    <xf numFmtId="0" fontId="89" fillId="9" borderId="1" xfId="0" applyFont="1" applyFill="1" applyBorder="1" applyAlignment="1">
      <alignment horizontal="center" vertical="center" wrapText="1"/>
    </xf>
    <xf numFmtId="0" fontId="64" fillId="4" borderId="1" xfId="0" applyFont="1" applyFill="1" applyBorder="1" applyAlignment="1">
      <alignment horizontal="center" vertical="center" wrapText="1"/>
    </xf>
    <xf numFmtId="0" fontId="18" fillId="26" borderId="135" xfId="0" applyFont="1" applyFill="1" applyBorder="1" applyAlignment="1">
      <alignment horizontal="center" vertical="center" wrapText="1"/>
    </xf>
    <xf numFmtId="0" fontId="18" fillId="26" borderId="136" xfId="0" applyFont="1" applyFill="1" applyBorder="1" applyAlignment="1">
      <alignment horizontal="center" vertical="center" wrapText="1"/>
    </xf>
    <xf numFmtId="20" fontId="23" fillId="9" borderId="147" xfId="0" applyNumberFormat="1" applyFont="1" applyFill="1" applyBorder="1" applyAlignment="1">
      <alignment horizontal="center" vertical="center" wrapText="1"/>
    </xf>
    <xf numFmtId="20" fontId="23" fillId="9" borderId="95" xfId="0" applyNumberFormat="1" applyFont="1" applyFill="1" applyBorder="1" applyAlignment="1">
      <alignment horizontal="center" vertical="center" wrapText="1"/>
    </xf>
    <xf numFmtId="20" fontId="23" fillId="9" borderId="148" xfId="0" applyNumberFormat="1" applyFont="1" applyFill="1" applyBorder="1" applyAlignment="1">
      <alignment horizontal="center" vertical="center" wrapText="1"/>
    </xf>
    <xf numFmtId="20" fontId="18" fillId="26" borderId="142" xfId="0" applyNumberFormat="1" applyFont="1" applyFill="1" applyBorder="1" applyAlignment="1">
      <alignment horizontal="center" vertical="center" wrapText="1"/>
    </xf>
    <xf numFmtId="20" fontId="18" fillId="26" borderId="143" xfId="0" applyNumberFormat="1" applyFont="1" applyFill="1" applyBorder="1" applyAlignment="1">
      <alignment horizontal="center" vertical="center" wrapText="1"/>
    </xf>
    <xf numFmtId="20" fontId="18" fillId="26" borderId="144" xfId="0" applyNumberFormat="1" applyFont="1" applyFill="1" applyBorder="1" applyAlignment="1">
      <alignment horizontal="center" vertical="center" wrapText="1"/>
    </xf>
    <xf numFmtId="20" fontId="23" fillId="29" borderId="145" xfId="0" applyNumberFormat="1" applyFont="1" applyFill="1" applyBorder="1" applyAlignment="1">
      <alignment horizontal="center" vertical="center" wrapText="1"/>
    </xf>
    <xf numFmtId="20" fontId="23" fillId="29" borderId="108" xfId="0" applyNumberFormat="1" applyFont="1" applyFill="1" applyBorder="1" applyAlignment="1">
      <alignment horizontal="center" vertical="center" wrapText="1"/>
    </xf>
    <xf numFmtId="0" fontId="23" fillId="6" borderId="0" xfId="0" applyFont="1" applyFill="1" applyAlignment="1">
      <alignment horizontal="center" vertical="center" wrapText="1"/>
    </xf>
    <xf numFmtId="0" fontId="18" fillId="6" borderId="0" xfId="0" applyFont="1" applyFill="1" applyAlignment="1">
      <alignment horizontal="center" vertical="center" wrapText="1"/>
    </xf>
    <xf numFmtId="0" fontId="18" fillId="26" borderId="94" xfId="0" applyFont="1" applyFill="1" applyBorder="1" applyAlignment="1">
      <alignment horizontal="center" vertical="center" wrapText="1"/>
    </xf>
    <xf numFmtId="0" fontId="18" fillId="26" borderId="95" xfId="0" applyFont="1" applyFill="1" applyBorder="1" applyAlignment="1">
      <alignment horizontal="center" vertical="center" wrapText="1"/>
    </xf>
    <xf numFmtId="0" fontId="18" fillId="26" borderId="96" xfId="0" applyFont="1" applyFill="1" applyBorder="1" applyAlignment="1">
      <alignment horizontal="center" vertical="center" wrapText="1"/>
    </xf>
    <xf numFmtId="0" fontId="23" fillId="9" borderId="112" xfId="0" applyFont="1" applyFill="1" applyBorder="1" applyAlignment="1">
      <alignment horizontal="center" vertical="center" wrapText="1"/>
    </xf>
    <xf numFmtId="0" fontId="23" fillId="9" borderId="54" xfId="0" applyFont="1" applyFill="1" applyBorder="1" applyAlignment="1">
      <alignment horizontal="center" vertical="center" wrapText="1"/>
    </xf>
    <xf numFmtId="0" fontId="23" fillId="9" borderId="111" xfId="0" applyFont="1" applyFill="1" applyBorder="1" applyAlignment="1">
      <alignment horizontal="center" vertical="center" wrapText="1"/>
    </xf>
    <xf numFmtId="0" fontId="23" fillId="9" borderId="1" xfId="0" applyFont="1" applyFill="1" applyBorder="1" applyAlignment="1">
      <alignment horizontal="center" vertical="center" wrapText="1"/>
    </xf>
    <xf numFmtId="0" fontId="15" fillId="6" borderId="0" xfId="0" applyFont="1" applyFill="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0" fontId="14" fillId="12" borderId="0" xfId="0" applyFont="1" applyFill="1" applyAlignment="1">
      <alignment horizontal="left" vertical="center" wrapText="1"/>
    </xf>
    <xf numFmtId="0" fontId="59" fillId="0" borderId="0" xfId="0" applyFont="1" applyAlignment="1">
      <alignment horizontal="left" vertical="center" wrapText="1"/>
    </xf>
    <xf numFmtId="0" fontId="21" fillId="0" borderId="97" xfId="0" applyFont="1" applyBorder="1" applyAlignment="1">
      <alignment horizontal="center" vertical="center" wrapText="1"/>
    </xf>
    <xf numFmtId="0" fontId="21" fillId="0" borderId="98" xfId="0" applyFont="1" applyBorder="1" applyAlignment="1">
      <alignment horizontal="center" vertical="center" wrapText="1"/>
    </xf>
    <xf numFmtId="0" fontId="21" fillId="0" borderId="99" xfId="0" applyFont="1" applyBorder="1" applyAlignment="1">
      <alignment horizontal="center" vertical="center" wrapText="1"/>
    </xf>
    <xf numFmtId="0" fontId="48" fillId="28" borderId="103" xfId="0" applyFont="1" applyFill="1" applyBorder="1" applyAlignment="1">
      <alignment horizontal="center" vertical="center" wrapText="1"/>
    </xf>
    <xf numFmtId="0" fontId="48" fillId="28" borderId="0" xfId="0" applyFont="1" applyFill="1" applyAlignment="1">
      <alignment horizontal="center" vertical="center" wrapText="1"/>
    </xf>
    <xf numFmtId="0" fontId="48" fillId="28" borderId="104" xfId="0" applyFont="1" applyFill="1" applyBorder="1" applyAlignment="1">
      <alignment horizontal="center" vertical="center" wrapText="1"/>
    </xf>
    <xf numFmtId="0" fontId="25" fillId="0" borderId="103" xfId="0" applyFont="1" applyBorder="1" applyAlignment="1">
      <alignment horizontal="center" vertical="center" wrapText="1"/>
    </xf>
    <xf numFmtId="0" fontId="25" fillId="0" borderId="0" xfId="0" applyFont="1" applyAlignment="1">
      <alignment horizontal="center" vertical="center" wrapText="1"/>
    </xf>
    <xf numFmtId="0" fontId="25" fillId="0" borderId="104" xfId="0" applyFont="1" applyBorder="1" applyAlignment="1">
      <alignment horizontal="center" vertical="center" wrapText="1"/>
    </xf>
    <xf numFmtId="0" fontId="62" fillId="0" borderId="100" xfId="0" applyFont="1" applyBorder="1" applyAlignment="1">
      <alignment horizontal="center" vertical="center" wrapText="1"/>
    </xf>
    <xf numFmtId="0" fontId="62" fillId="0" borderId="101" xfId="0" applyFont="1" applyBorder="1" applyAlignment="1">
      <alignment horizontal="center" vertical="center" wrapText="1"/>
    </xf>
    <xf numFmtId="0" fontId="62" fillId="0" borderId="102" xfId="0" applyFont="1" applyBorder="1" applyAlignment="1">
      <alignment horizontal="center" vertical="center" wrapText="1"/>
    </xf>
    <xf numFmtId="0" fontId="58" fillId="0" borderId="0" xfId="0" applyFont="1" applyAlignment="1">
      <alignment horizontal="center" vertical="center" wrapText="1"/>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36">
    <dxf>
      <font>
        <b/>
        <i val="0"/>
        <color auto="1"/>
      </font>
      <fill>
        <patternFill>
          <bgColor rgb="FFFF0000"/>
        </patternFill>
      </fill>
    </dxf>
    <dxf>
      <font>
        <b/>
        <i val="0"/>
        <color auto="1"/>
      </font>
      <fill>
        <patternFill>
          <bgColor rgb="FF00B050"/>
        </patternFill>
      </fill>
    </dxf>
    <dxf>
      <font>
        <b/>
        <i val="0"/>
        <color theme="0"/>
      </font>
      <fill>
        <patternFill>
          <bgColor rgb="FFC00000"/>
        </patternFill>
      </fill>
    </dxf>
    <dxf>
      <font>
        <color theme="0"/>
      </font>
      <fill>
        <patternFill>
          <bgColor rgb="FFC00000"/>
        </patternFill>
      </fill>
    </dxf>
    <dxf>
      <fill>
        <patternFill>
          <bgColor rgb="FF00B050"/>
        </patternFill>
      </fill>
    </dxf>
    <dxf>
      <font>
        <b/>
        <i val="0"/>
        <color theme="0"/>
      </font>
      <fill>
        <patternFill>
          <bgColor rgb="FFC00000"/>
        </patternFill>
      </fill>
    </dxf>
    <dxf>
      <font>
        <b/>
        <i val="0"/>
        <color auto="1"/>
      </font>
      <fill>
        <patternFill>
          <bgColor rgb="FF00B050"/>
        </patternFill>
      </fill>
    </dxf>
    <dxf>
      <font>
        <color theme="0"/>
      </font>
      <fill>
        <patternFill>
          <bgColor rgb="FFC00000"/>
        </patternFill>
      </fill>
    </dxf>
    <dxf>
      <fill>
        <patternFill>
          <bgColor rgb="FF00B050"/>
        </patternFill>
      </fill>
    </dxf>
    <dxf>
      <font>
        <b/>
        <i val="0"/>
        <color theme="0"/>
      </font>
      <fill>
        <patternFill>
          <bgColor rgb="FFC0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9C0006"/>
      </font>
      <fill>
        <patternFill>
          <bgColor rgb="FFFFC7CE"/>
        </patternFill>
      </fill>
    </dxf>
    <dxf>
      <font>
        <b/>
        <i val="0"/>
        <color rgb="FFFF0000"/>
      </font>
      <fill>
        <patternFill>
          <bgColor rgb="FFFFFF00"/>
        </patternFill>
      </fill>
    </dxf>
    <dxf>
      <font>
        <b/>
        <i val="0"/>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font>
        <b/>
        <i val="0"/>
        <strike val="0"/>
        <color rgb="FFC00000"/>
      </font>
      <fill>
        <patternFill patternType="solid">
          <fgColor rgb="FFFFFF00"/>
          <bgColor rgb="FFFFFF00"/>
        </patternFill>
      </fill>
      <border>
        <vertical/>
        <horizontal/>
      </border>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s>
  <tableStyles count="0" defaultTableStyle="TableStyleMedium2" defaultPivotStyle="PivotStyleLight16"/>
  <colors>
    <mruColors>
      <color rgb="FFF79646"/>
      <color rgb="FF9BBB59"/>
      <color rgb="FF5FAF7A"/>
      <color rgb="FFFFFF00"/>
      <color rgb="FFFFE699"/>
      <color rgb="FF227A56"/>
      <color rgb="FFF5903D"/>
      <color rgb="FF92E133"/>
      <color rgb="FF99FF66"/>
      <color rgb="FFE6B3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8" Type="http://schemas.openxmlformats.org/officeDocument/2006/relationships/image" Target="../media/image16.png"/><Relationship Id="rId3" Type="http://schemas.openxmlformats.org/officeDocument/2006/relationships/image" Target="../media/image11.svg"/><Relationship Id="rId7" Type="http://schemas.openxmlformats.org/officeDocument/2006/relationships/image" Target="../media/image15.svg"/><Relationship Id="rId2" Type="http://schemas.openxmlformats.org/officeDocument/2006/relationships/image" Target="../media/image10.png"/><Relationship Id="rId1" Type="http://schemas.openxmlformats.org/officeDocument/2006/relationships/image" Target="../media/image1.png"/><Relationship Id="rId6" Type="http://schemas.openxmlformats.org/officeDocument/2006/relationships/image" Target="../media/image14.png"/><Relationship Id="rId5" Type="http://schemas.openxmlformats.org/officeDocument/2006/relationships/image" Target="../media/image13.svg"/><Relationship Id="rId4" Type="http://schemas.openxmlformats.org/officeDocument/2006/relationships/image" Target="../media/image12.png"/><Relationship Id="rId9" Type="http://schemas.openxmlformats.org/officeDocument/2006/relationships/image" Target="../media/image17.sv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86497</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972911</xdr:colOff>
      <xdr:row>24</xdr:row>
      <xdr:rowOff>1470479</xdr:rowOff>
    </xdr:from>
    <xdr:to>
      <xdr:col>11</xdr:col>
      <xdr:colOff>744311</xdr:colOff>
      <xdr:row>25</xdr:row>
      <xdr:rowOff>105229</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429875" y="11526158"/>
          <a:ext cx="928007" cy="928007"/>
        </a:xfrm>
        <a:prstGeom prst="rect">
          <a:avLst/>
        </a:prstGeom>
      </xdr:spPr>
    </xdr:pic>
    <xdr:clientData/>
  </xdr:twoCellAnchor>
  <xdr:twoCellAnchor editAs="oneCell">
    <xdr:from>
      <xdr:col>10</xdr:col>
      <xdr:colOff>990600</xdr:colOff>
      <xdr:row>27</xdr:row>
      <xdr:rowOff>1200150</xdr:rowOff>
    </xdr:from>
    <xdr:to>
      <xdr:col>11</xdr:col>
      <xdr:colOff>762000</xdr:colOff>
      <xdr:row>29</xdr:row>
      <xdr:rowOff>654050</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29</xdr:row>
      <xdr:rowOff>1266825</xdr:rowOff>
    </xdr:from>
    <xdr:to>
      <xdr:col>11</xdr:col>
      <xdr:colOff>952500</xdr:colOff>
      <xdr:row>30</xdr:row>
      <xdr:rowOff>311150</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22</xdr:row>
      <xdr:rowOff>452400</xdr:rowOff>
    </xdr:from>
    <xdr:to>
      <xdr:col>2</xdr:col>
      <xdr:colOff>533400</xdr:colOff>
      <xdr:row>23</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22</xdr:row>
      <xdr:rowOff>434975</xdr:rowOff>
    </xdr:from>
    <xdr:to>
      <xdr:col>12</xdr:col>
      <xdr:colOff>520700</xdr:colOff>
      <xdr:row>23</xdr:row>
      <xdr:rowOff>676275</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602001</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1</xdr:rowOff>
    </xdr:from>
    <xdr:to>
      <xdr:col>1</xdr:col>
      <xdr:colOff>325119</xdr:colOff>
      <xdr:row>3</xdr:row>
      <xdr:rowOff>11152</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32001"/>
          <a:ext cx="1195069" cy="904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34637</xdr:colOff>
      <xdr:row>0</xdr:row>
      <xdr:rowOff>519547</xdr:rowOff>
    </xdr:from>
    <xdr:to>
      <xdr:col>1</xdr:col>
      <xdr:colOff>695904</xdr:colOff>
      <xdr:row>2</xdr:row>
      <xdr:rowOff>145210</xdr:rowOff>
    </xdr:to>
    <xdr:pic>
      <xdr:nvPicPr>
        <xdr:cNvPr id="2" name="Image 1">
          <a:extLst>
            <a:ext uri="{FF2B5EF4-FFF2-40B4-BE49-F238E27FC236}">
              <a16:creationId xmlns:a16="http://schemas.microsoft.com/office/drawing/2014/main" id="{B9F7B550-1746-48DE-81C2-C06235C6C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61367" cy="11052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34637</xdr:colOff>
      <xdr:row>0</xdr:row>
      <xdr:rowOff>519547</xdr:rowOff>
    </xdr:from>
    <xdr:to>
      <xdr:col>1</xdr:col>
      <xdr:colOff>692729</xdr:colOff>
      <xdr:row>2</xdr:row>
      <xdr:rowOff>142035</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54728" cy="11003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15875</xdr:rowOff>
    </xdr:from>
    <xdr:to>
      <xdr:col>1</xdr:col>
      <xdr:colOff>448945</xdr:colOff>
      <xdr:row>1</xdr:row>
      <xdr:rowOff>898374</xdr:rowOff>
    </xdr:to>
    <xdr:pic>
      <xdr:nvPicPr>
        <xdr:cNvPr id="2" name="Image 1">
          <a:extLst>
            <a:ext uri="{FF2B5EF4-FFF2-40B4-BE49-F238E27FC236}">
              <a16:creationId xmlns:a16="http://schemas.microsoft.com/office/drawing/2014/main" id="{0A88A476-733E-4F35-9C93-042D9EA5D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5875"/>
          <a:ext cx="1172845" cy="88249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1781175</xdr:colOff>
      <xdr:row>2</xdr:row>
      <xdr:rowOff>16379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78000" cy="1378454"/>
        </a:xfrm>
        <a:prstGeom prst="rect">
          <a:avLst/>
        </a:prstGeom>
      </xdr:spPr>
    </xdr:pic>
    <xdr:clientData/>
  </xdr:twoCellAnchor>
  <xdr:twoCellAnchor editAs="oneCell">
    <xdr:from>
      <xdr:col>10</xdr:col>
      <xdr:colOff>1365907</xdr:colOff>
      <xdr:row>5</xdr:row>
      <xdr:rowOff>80243</xdr:rowOff>
    </xdr:from>
    <xdr:to>
      <xdr:col>10</xdr:col>
      <xdr:colOff>2316031</xdr:colOff>
      <xdr:row>5</xdr:row>
      <xdr:rowOff>982337</xdr:rowOff>
    </xdr:to>
    <xdr:pic>
      <xdr:nvPicPr>
        <xdr:cNvPr id="4" name="Graphique 2" descr="Flèches de chevron avec un remplissage uni">
          <a:extLst>
            <a:ext uri="{FF2B5EF4-FFF2-40B4-BE49-F238E27FC236}">
              <a16:creationId xmlns:a16="http://schemas.microsoft.com/office/drawing/2014/main" id="{391187A8-F21B-4E50-8D6A-9F479FE2F2B8}"/>
            </a:ext>
            <a:ext uri="{147F2762-F138-4A5C-976F-8EAC2B608ADB}">
              <a16:predDERef xmlns:a16="http://schemas.microsoft.com/office/drawing/2014/main" pred="{6B710B83-C37C-45C0-B2DE-2409CE6F858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835507" y="5480918"/>
          <a:ext cx="946949" cy="905269"/>
        </a:xfrm>
        <a:prstGeom prst="rect">
          <a:avLst/>
        </a:prstGeom>
      </xdr:spPr>
    </xdr:pic>
    <xdr:clientData/>
  </xdr:twoCellAnchor>
  <xdr:twoCellAnchor editAs="oneCell">
    <xdr:from>
      <xdr:col>17</xdr:col>
      <xdr:colOff>1114566</xdr:colOff>
      <xdr:row>5</xdr:row>
      <xdr:rowOff>32979</xdr:rowOff>
    </xdr:from>
    <xdr:to>
      <xdr:col>17</xdr:col>
      <xdr:colOff>2055165</xdr:colOff>
      <xdr:row>5</xdr:row>
      <xdr:rowOff>930705</xdr:rowOff>
    </xdr:to>
    <xdr:pic>
      <xdr:nvPicPr>
        <xdr:cNvPr id="3" name="Graphique 2" descr="Flèches de chevron avec un remplissage uni">
          <a:extLst>
            <a:ext uri="{FF2B5EF4-FFF2-40B4-BE49-F238E27FC236}">
              <a16:creationId xmlns:a16="http://schemas.microsoft.com/office/drawing/2014/main" id="{DC70F739-E53C-4435-A3F4-00D49D5ECAA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5780736" y="5437234"/>
          <a:ext cx="940599" cy="89772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730250</xdr:colOff>
      <xdr:row>1</xdr:row>
      <xdr:rowOff>1060034</xdr:rowOff>
    </xdr:to>
    <xdr:pic>
      <xdr:nvPicPr>
        <xdr:cNvPr id="210" name="Image 1">
          <a:extLst>
            <a:ext uri="{FF2B5EF4-FFF2-40B4-BE49-F238E27FC236}">
              <a16:creationId xmlns:a16="http://schemas.microsoft.com/office/drawing/2014/main" id="{06403C4C-BB4B-46B7-BE2A-67905B85F3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03375" cy="1247359"/>
        </a:xfrm>
        <a:prstGeom prst="rect">
          <a:avLst/>
        </a:prstGeom>
      </xdr:spPr>
    </xdr:pic>
    <xdr:clientData/>
  </xdr:twoCellAnchor>
  <xdr:twoCellAnchor editAs="oneCell">
    <xdr:from>
      <xdr:col>0</xdr:col>
      <xdr:colOff>0</xdr:colOff>
      <xdr:row>12</xdr:row>
      <xdr:rowOff>810680</xdr:rowOff>
    </xdr:from>
    <xdr:to>
      <xdr:col>1</xdr:col>
      <xdr:colOff>612321</xdr:colOff>
      <xdr:row>15</xdr:row>
      <xdr:rowOff>25539</xdr:rowOff>
    </xdr:to>
    <xdr:pic>
      <xdr:nvPicPr>
        <xdr:cNvPr id="207" name="Graphique 3" descr="Badge 1 avec un remplissage uni">
          <a:extLst>
            <a:ext uri="{FF2B5EF4-FFF2-40B4-BE49-F238E27FC236}">
              <a16:creationId xmlns:a16="http://schemas.microsoft.com/office/drawing/2014/main" id="{32211BC0-675C-457C-8158-1B3DCE0FA445}"/>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15529073"/>
          <a:ext cx="1406071" cy="1524898"/>
        </a:xfrm>
        <a:prstGeom prst="rect">
          <a:avLst/>
        </a:prstGeom>
      </xdr:spPr>
    </xdr:pic>
    <xdr:clientData/>
  </xdr:twoCellAnchor>
  <xdr:twoCellAnchor editAs="oneCell">
    <xdr:from>
      <xdr:col>5</xdr:col>
      <xdr:colOff>3620408</xdr:colOff>
      <xdr:row>13</xdr:row>
      <xdr:rowOff>27958</xdr:rowOff>
    </xdr:from>
    <xdr:to>
      <xdr:col>6</xdr:col>
      <xdr:colOff>345620</xdr:colOff>
      <xdr:row>14</xdr:row>
      <xdr:rowOff>597076</xdr:rowOff>
    </xdr:to>
    <xdr:pic>
      <xdr:nvPicPr>
        <xdr:cNvPr id="212" name="Graphique 7" descr="Badge avec un remplissage uni">
          <a:extLst>
            <a:ext uri="{FF2B5EF4-FFF2-40B4-BE49-F238E27FC236}">
              <a16:creationId xmlns:a16="http://schemas.microsoft.com/office/drawing/2014/main" id="{52DB39DD-B02B-4D5E-AA6F-3582DD54449E}"/>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7069708" y="15687058"/>
          <a:ext cx="1278162" cy="1312068"/>
        </a:xfrm>
        <a:prstGeom prst="rect">
          <a:avLst/>
        </a:prstGeom>
      </xdr:spPr>
    </xdr:pic>
    <xdr:clientData/>
  </xdr:twoCellAnchor>
  <xdr:twoCellAnchor editAs="oneCell">
    <xdr:from>
      <xdr:col>0</xdr:col>
      <xdr:colOff>0</xdr:colOff>
      <xdr:row>21</xdr:row>
      <xdr:rowOff>211667</xdr:rowOff>
    </xdr:from>
    <xdr:to>
      <xdr:col>1</xdr:col>
      <xdr:colOff>428849</xdr:colOff>
      <xdr:row>22</xdr:row>
      <xdr:rowOff>647345</xdr:rowOff>
    </xdr:to>
    <xdr:pic>
      <xdr:nvPicPr>
        <xdr:cNvPr id="208" name="Graphique 11" descr="Badge 4 avec un remplissage uni">
          <a:extLst>
            <a:ext uri="{FF2B5EF4-FFF2-40B4-BE49-F238E27FC236}">
              <a16:creationId xmlns:a16="http://schemas.microsoft.com/office/drawing/2014/main" id="{9A147E82-E9D5-C111-341D-2CE6D987E5CC}"/>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0" y="23495000"/>
          <a:ext cx="1301974" cy="1299278"/>
        </a:xfrm>
        <a:prstGeom prst="rect">
          <a:avLst/>
        </a:prstGeom>
      </xdr:spPr>
    </xdr:pic>
    <xdr:clientData/>
  </xdr:twoCellAnchor>
  <xdr:twoCellAnchor editAs="oneCell">
    <xdr:from>
      <xdr:col>12</xdr:col>
      <xdr:colOff>1759858</xdr:colOff>
      <xdr:row>13</xdr:row>
      <xdr:rowOff>317805</xdr:rowOff>
    </xdr:from>
    <xdr:to>
      <xdr:col>13</xdr:col>
      <xdr:colOff>226785</xdr:colOff>
      <xdr:row>15</xdr:row>
      <xdr:rowOff>19186</xdr:rowOff>
    </xdr:to>
    <xdr:pic>
      <xdr:nvPicPr>
        <xdr:cNvPr id="211" name="Graphique 15" descr="Badge 3 avec un remplissage uni">
          <a:extLst>
            <a:ext uri="{FF2B5EF4-FFF2-40B4-BE49-F238E27FC236}">
              <a16:creationId xmlns:a16="http://schemas.microsoft.com/office/drawing/2014/main" id="{8E20BBD1-2A18-4000-A1AD-A8B085DBB4B1}"/>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0948429" y="15852626"/>
          <a:ext cx="1211035" cy="11981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1"/>
  <sheetViews>
    <sheetView showGridLines="0" topLeftCell="A11" zoomScale="45" zoomScaleNormal="59" workbookViewId="0">
      <selection activeCell="G17" sqref="G17:X17"/>
    </sheetView>
  </sheetViews>
  <sheetFormatPr baseColWidth="10" defaultColWidth="11.42578125" defaultRowHeight="15"/>
  <cols>
    <col min="1" max="2" width="11.42578125" style="37"/>
    <col min="3" max="3" width="20.85546875" style="37" customWidth="1"/>
    <col min="4" max="5" width="11.42578125" style="37"/>
    <col min="6" max="6" width="22.42578125" style="37" customWidth="1"/>
    <col min="7" max="10" width="11.42578125" style="37"/>
    <col min="11" max="11" width="16.42578125" style="37" customWidth="1"/>
    <col min="12" max="12" width="24.85546875" style="37" customWidth="1"/>
    <col min="13" max="13" width="11.42578125" style="37"/>
    <col min="14" max="14" width="13.42578125" style="37" customWidth="1"/>
    <col min="15" max="20" width="11.42578125" style="37"/>
    <col min="21" max="21" width="29.42578125" style="37" customWidth="1"/>
    <col min="22" max="23" width="11.42578125" style="37"/>
    <col min="24" max="24" width="56.42578125" style="37" customWidth="1"/>
    <col min="25" max="16384" width="11.42578125" style="37"/>
  </cols>
  <sheetData>
    <row r="1" spans="2:25">
      <c r="B1" s="35"/>
      <c r="C1" s="35"/>
      <c r="D1" s="35"/>
      <c r="E1" s="35"/>
      <c r="F1" s="35"/>
      <c r="G1" s="35"/>
      <c r="H1" s="35"/>
      <c r="I1" s="35"/>
      <c r="J1" s="35"/>
      <c r="K1" s="35"/>
      <c r="L1" s="35"/>
      <c r="M1" s="35"/>
      <c r="N1" s="35"/>
      <c r="O1" s="35"/>
      <c r="P1" s="35"/>
      <c r="Q1" s="35"/>
      <c r="R1" s="35"/>
      <c r="S1" s="35"/>
      <c r="T1" s="35"/>
      <c r="U1" s="35"/>
      <c r="V1" s="35"/>
      <c r="W1" s="35"/>
      <c r="X1" s="35"/>
      <c r="Y1" s="36"/>
    </row>
    <row r="2" spans="2:25">
      <c r="Y2" s="38"/>
    </row>
    <row r="3" spans="2:25">
      <c r="Y3" s="38"/>
    </row>
    <row r="4" spans="2:25">
      <c r="Y4" s="38"/>
    </row>
    <row r="5" spans="2:25">
      <c r="Y5" s="38"/>
    </row>
    <row r="6" spans="2:25">
      <c r="Y6" s="38"/>
    </row>
    <row r="7" spans="2:25" ht="21.75" customHeight="1">
      <c r="B7" s="39"/>
      <c r="C7" s="40"/>
      <c r="D7" s="40"/>
      <c r="E7" s="40"/>
      <c r="F7" s="40"/>
      <c r="G7" s="40"/>
      <c r="H7" s="40"/>
      <c r="I7" s="40"/>
      <c r="J7" s="40"/>
      <c r="K7" s="41"/>
      <c r="L7" s="41"/>
      <c r="M7" s="41"/>
      <c r="N7" s="41"/>
      <c r="O7" s="41"/>
      <c r="P7" s="40"/>
      <c r="Q7" s="40"/>
      <c r="R7" s="40"/>
      <c r="S7" s="40"/>
      <c r="T7" s="40"/>
      <c r="U7" s="40"/>
      <c r="V7" s="40"/>
      <c r="W7" s="40"/>
      <c r="X7" s="40"/>
      <c r="Y7" s="42"/>
    </row>
    <row r="8" spans="2:25" ht="28.5">
      <c r="B8" s="725" t="s">
        <v>0</v>
      </c>
      <c r="C8" s="726"/>
      <c r="D8" s="726"/>
      <c r="E8" s="726"/>
      <c r="F8" s="726"/>
      <c r="G8" s="726"/>
      <c r="H8" s="726"/>
      <c r="I8" s="726"/>
      <c r="J8" s="726"/>
      <c r="K8" s="726"/>
      <c r="L8" s="726"/>
      <c r="M8" s="726"/>
      <c r="N8" s="726"/>
      <c r="O8" s="726"/>
      <c r="P8" s="726"/>
      <c r="Q8" s="726"/>
      <c r="R8" s="726"/>
      <c r="S8" s="726"/>
      <c r="T8" s="726"/>
      <c r="U8" s="726"/>
      <c r="V8" s="726"/>
      <c r="W8" s="726"/>
      <c r="X8" s="726"/>
      <c r="Y8" s="727"/>
    </row>
    <row r="9" spans="2:25" ht="21">
      <c r="B9" s="720" t="s">
        <v>1</v>
      </c>
      <c r="C9" s="721"/>
      <c r="D9" s="721"/>
      <c r="E9" s="721"/>
      <c r="F9" s="721"/>
      <c r="G9" s="721"/>
      <c r="H9" s="721"/>
      <c r="I9" s="721"/>
      <c r="J9" s="721"/>
      <c r="K9" s="721"/>
      <c r="L9" s="721"/>
      <c r="M9" s="721"/>
      <c r="N9" s="721"/>
      <c r="O9" s="721"/>
      <c r="P9" s="721"/>
      <c r="Q9" s="721"/>
      <c r="R9" s="721"/>
      <c r="S9" s="721"/>
      <c r="T9" s="721"/>
      <c r="U9" s="721"/>
      <c r="V9" s="721"/>
      <c r="W9" s="721"/>
      <c r="X9" s="721"/>
      <c r="Y9" s="722"/>
    </row>
    <row r="10" spans="2:25" ht="28.5" customHeight="1">
      <c r="B10" s="742" t="s">
        <v>2</v>
      </c>
      <c r="C10" s="742"/>
      <c r="D10" s="742"/>
      <c r="E10" s="742"/>
      <c r="F10" s="742"/>
      <c r="G10" s="742"/>
      <c r="H10" s="742"/>
      <c r="I10" s="742"/>
      <c r="J10" s="742"/>
      <c r="K10" s="742"/>
      <c r="L10" s="742"/>
      <c r="M10" s="742"/>
      <c r="N10" s="742"/>
      <c r="O10" s="742"/>
      <c r="P10" s="742"/>
      <c r="Q10" s="742"/>
      <c r="R10" s="742"/>
      <c r="S10" s="742"/>
      <c r="T10" s="742"/>
      <c r="U10" s="742"/>
      <c r="V10" s="742"/>
      <c r="W10" s="742"/>
      <c r="X10" s="742"/>
      <c r="Y10" s="743"/>
    </row>
    <row r="11" spans="2:25" ht="48" customHeight="1">
      <c r="B11" s="728" t="s">
        <v>3</v>
      </c>
      <c r="C11" s="729"/>
      <c r="D11" s="729"/>
      <c r="E11" s="729"/>
      <c r="F11" s="729"/>
      <c r="G11" s="729"/>
      <c r="H11" s="729"/>
      <c r="I11" s="729"/>
      <c r="J11" s="729"/>
      <c r="K11" s="729"/>
      <c r="L11" s="729"/>
      <c r="M11" s="729"/>
      <c r="N11" s="729"/>
      <c r="O11" s="729"/>
      <c r="P11" s="729"/>
      <c r="Q11" s="729"/>
      <c r="R11" s="729"/>
      <c r="S11" s="729"/>
      <c r="T11" s="729"/>
      <c r="U11" s="729"/>
      <c r="V11" s="729"/>
      <c r="W11" s="729"/>
      <c r="X11" s="729"/>
      <c r="Y11" s="730"/>
    </row>
    <row r="12" spans="2:25" ht="35.25" customHeight="1">
      <c r="C12" s="731" t="s">
        <v>4</v>
      </c>
      <c r="D12" s="731"/>
      <c r="E12" s="731"/>
      <c r="F12" s="731"/>
      <c r="G12" s="731"/>
      <c r="H12" s="731"/>
      <c r="I12" s="731"/>
      <c r="J12" s="731"/>
      <c r="K12" s="731"/>
      <c r="L12" s="731"/>
      <c r="M12" s="731"/>
      <c r="N12" s="731"/>
      <c r="O12" s="731"/>
      <c r="P12" s="731"/>
      <c r="Q12" s="731"/>
      <c r="R12" s="731"/>
      <c r="S12" s="731"/>
      <c r="T12" s="731"/>
      <c r="U12" s="731"/>
      <c r="V12" s="731"/>
      <c r="W12" s="731"/>
      <c r="X12" s="731"/>
      <c r="Y12" s="38"/>
    </row>
    <row r="13" spans="2:25" ht="35.25" customHeight="1">
      <c r="C13" s="168"/>
      <c r="D13" s="168"/>
      <c r="E13" s="168"/>
      <c r="F13" s="168"/>
      <c r="G13" s="168"/>
      <c r="H13" s="168"/>
      <c r="I13" s="168"/>
      <c r="J13" s="168"/>
      <c r="K13" s="168"/>
      <c r="L13" s="168"/>
      <c r="M13" s="168"/>
      <c r="N13" s="168"/>
      <c r="O13" s="168"/>
      <c r="P13" s="168"/>
      <c r="Q13" s="168"/>
      <c r="R13" s="168"/>
      <c r="S13" s="168"/>
      <c r="T13" s="168"/>
      <c r="U13" s="168"/>
      <c r="V13" s="168"/>
      <c r="W13" s="168"/>
      <c r="X13" s="168"/>
      <c r="Y13" s="38"/>
    </row>
    <row r="14" spans="2:25" ht="35.25" customHeight="1" thickBot="1">
      <c r="C14" s="723" t="s">
        <v>5</v>
      </c>
      <c r="D14" s="723"/>
      <c r="E14" s="168"/>
      <c r="F14" s="168"/>
      <c r="G14" s="168"/>
      <c r="H14" s="168"/>
      <c r="I14" s="168"/>
      <c r="J14" s="168"/>
      <c r="K14" s="168"/>
      <c r="L14" s="168"/>
      <c r="M14" s="168"/>
      <c r="N14" s="168"/>
      <c r="O14" s="168"/>
      <c r="P14" s="168"/>
      <c r="Q14" s="168"/>
      <c r="R14" s="168"/>
      <c r="S14" s="168"/>
      <c r="T14" s="168"/>
      <c r="U14" s="168"/>
      <c r="V14" s="168"/>
      <c r="W14" s="168"/>
      <c r="X14" s="168"/>
      <c r="Y14" s="38"/>
    </row>
    <row r="15" spans="2:25" ht="35.25" customHeight="1">
      <c r="C15" s="732" t="s">
        <v>6</v>
      </c>
      <c r="D15" s="733"/>
      <c r="E15" s="733"/>
      <c r="F15" s="171"/>
      <c r="G15" s="734" t="s">
        <v>7</v>
      </c>
      <c r="H15" s="734"/>
      <c r="I15" s="734"/>
      <c r="J15" s="734"/>
      <c r="K15" s="734"/>
      <c r="L15" s="734"/>
      <c r="M15" s="734"/>
      <c r="N15" s="734"/>
      <c r="O15" s="734"/>
      <c r="P15" s="734"/>
      <c r="Q15" s="734"/>
      <c r="R15" s="734"/>
      <c r="S15" s="734"/>
      <c r="T15" s="734"/>
      <c r="U15" s="734"/>
      <c r="V15" s="734"/>
      <c r="W15" s="734"/>
      <c r="X15" s="735"/>
      <c r="Y15" s="38"/>
    </row>
    <row r="16" spans="2:25" ht="35.25" customHeight="1">
      <c r="C16" s="736" t="s">
        <v>8</v>
      </c>
      <c r="D16" s="737"/>
      <c r="E16" s="737"/>
      <c r="F16" s="168"/>
      <c r="G16" s="738" t="s">
        <v>7</v>
      </c>
      <c r="H16" s="738"/>
      <c r="I16" s="738"/>
      <c r="J16" s="738"/>
      <c r="K16" s="738"/>
      <c r="L16" s="738"/>
      <c r="M16" s="738"/>
      <c r="N16" s="738"/>
      <c r="O16" s="738"/>
      <c r="P16" s="738"/>
      <c r="Q16" s="738"/>
      <c r="R16" s="738"/>
      <c r="S16" s="738"/>
      <c r="T16" s="738"/>
      <c r="U16" s="738"/>
      <c r="V16" s="738"/>
      <c r="W16" s="738"/>
      <c r="X16" s="739"/>
      <c r="Y16" s="38"/>
    </row>
    <row r="17" spans="3:25" ht="35.25" customHeight="1" thickBot="1">
      <c r="C17" s="173" t="s">
        <v>9</v>
      </c>
      <c r="D17" s="174"/>
      <c r="E17" s="174"/>
      <c r="F17" s="172"/>
      <c r="G17" s="740" t="s">
        <v>7</v>
      </c>
      <c r="H17" s="740"/>
      <c r="I17" s="740"/>
      <c r="J17" s="740"/>
      <c r="K17" s="740"/>
      <c r="L17" s="740"/>
      <c r="M17" s="740"/>
      <c r="N17" s="740"/>
      <c r="O17" s="740"/>
      <c r="P17" s="740"/>
      <c r="Q17" s="740"/>
      <c r="R17" s="740"/>
      <c r="S17" s="740"/>
      <c r="T17" s="740"/>
      <c r="U17" s="740"/>
      <c r="V17" s="740"/>
      <c r="W17" s="740"/>
      <c r="X17" s="741"/>
      <c r="Y17" s="38"/>
    </row>
    <row r="18" spans="3:25" s="175" customFormat="1" ht="35.25" customHeight="1">
      <c r="C18" s="176"/>
      <c r="D18" s="176"/>
      <c r="E18" s="176"/>
      <c r="F18" s="177"/>
      <c r="H18" s="178"/>
      <c r="I18" s="178"/>
      <c r="J18" s="178"/>
      <c r="K18" s="178"/>
      <c r="L18" s="178"/>
      <c r="M18" s="178"/>
      <c r="N18" s="178"/>
      <c r="O18" s="178"/>
      <c r="P18" s="178"/>
      <c r="Q18" s="178"/>
      <c r="R18" s="178"/>
      <c r="S18" s="178"/>
      <c r="T18" s="178"/>
      <c r="U18" s="178"/>
      <c r="V18" s="178"/>
      <c r="W18" s="178"/>
      <c r="X18" s="178"/>
      <c r="Y18" s="179"/>
    </row>
    <row r="19" spans="3:25" s="175" customFormat="1" ht="35.25" customHeight="1">
      <c r="C19" s="176"/>
      <c r="D19" s="176"/>
      <c r="E19" s="176"/>
      <c r="F19" s="177"/>
      <c r="H19" s="178"/>
      <c r="I19" s="178"/>
      <c r="J19" s="178"/>
      <c r="K19" s="178"/>
      <c r="L19" s="178"/>
      <c r="M19" s="178"/>
      <c r="N19" s="178"/>
      <c r="O19" s="178"/>
      <c r="P19" s="178"/>
      <c r="Q19" s="178"/>
      <c r="R19" s="178"/>
      <c r="S19" s="178"/>
      <c r="T19" s="178"/>
      <c r="U19" s="178"/>
      <c r="V19" s="178"/>
      <c r="W19" s="178"/>
      <c r="X19" s="178"/>
      <c r="Y19" s="179"/>
    </row>
    <row r="20" spans="3:25" ht="29.25" customHeight="1">
      <c r="C20" s="724" t="s">
        <v>10</v>
      </c>
      <c r="D20" s="724"/>
      <c r="E20" s="724"/>
      <c r="F20" s="724"/>
      <c r="Y20" s="38"/>
    </row>
    <row r="21" spans="3:25" ht="15.95" customHeight="1">
      <c r="Y21" s="38"/>
    </row>
    <row r="22" spans="3:25" ht="69" customHeight="1">
      <c r="C22" s="717" t="s">
        <v>11</v>
      </c>
      <c r="D22" s="718"/>
      <c r="E22" s="718"/>
      <c r="F22" s="718"/>
      <c r="G22" s="718"/>
      <c r="H22" s="718"/>
      <c r="I22" s="718"/>
      <c r="J22" s="718"/>
      <c r="K22" s="718"/>
      <c r="L22" s="718"/>
      <c r="M22" s="718"/>
      <c r="N22" s="718"/>
      <c r="O22" s="718"/>
      <c r="P22" s="718"/>
      <c r="Q22" s="718"/>
      <c r="R22" s="718"/>
      <c r="S22" s="718"/>
      <c r="T22" s="718"/>
      <c r="U22" s="718"/>
      <c r="V22" s="718"/>
      <c r="W22" s="718"/>
      <c r="X22" s="719"/>
      <c r="Y22" s="38"/>
    </row>
    <row r="23" spans="3:25" s="175" customFormat="1" ht="84.75" customHeight="1" thickBot="1">
      <c r="C23" s="180"/>
      <c r="D23" s="181"/>
      <c r="E23" s="181"/>
      <c r="F23" s="181"/>
      <c r="G23" s="181"/>
      <c r="H23" s="181"/>
      <c r="I23" s="181"/>
      <c r="J23" s="181"/>
      <c r="K23" s="181"/>
      <c r="L23" s="181"/>
      <c r="M23" s="181"/>
      <c r="N23" s="181"/>
      <c r="O23" s="181"/>
      <c r="P23" s="181"/>
      <c r="Q23" s="181"/>
      <c r="R23" s="181"/>
      <c r="S23" s="181"/>
      <c r="T23" s="181"/>
      <c r="U23" s="181"/>
      <c r="V23" s="181"/>
      <c r="W23" s="181"/>
      <c r="X23" s="181"/>
      <c r="Y23" s="179"/>
    </row>
    <row r="24" spans="3:25" s="175" customFormat="1" ht="84.75" customHeight="1">
      <c r="C24" s="714" t="s">
        <v>12</v>
      </c>
      <c r="D24" s="715"/>
      <c r="E24" s="715"/>
      <c r="F24" s="715"/>
      <c r="G24" s="715"/>
      <c r="H24" s="715"/>
      <c r="I24" s="715"/>
      <c r="J24" s="716"/>
      <c r="K24" s="181"/>
      <c r="L24" s="181"/>
      <c r="M24" s="711" t="s">
        <v>13</v>
      </c>
      <c r="N24" s="712"/>
      <c r="O24" s="712"/>
      <c r="P24" s="712"/>
      <c r="Q24" s="712"/>
      <c r="R24" s="712"/>
      <c r="S24" s="712"/>
      <c r="T24" s="712"/>
      <c r="U24" s="712"/>
      <c r="V24" s="712"/>
      <c r="W24" s="713"/>
      <c r="Y24" s="179"/>
    </row>
    <row r="25" spans="3:25" s="175" customFormat="1" ht="180.75" customHeight="1">
      <c r="C25" s="708" t="s">
        <v>14</v>
      </c>
      <c r="D25" s="709"/>
      <c r="E25" s="709"/>
      <c r="F25" s="709"/>
      <c r="G25" s="709"/>
      <c r="H25" s="709"/>
      <c r="I25" s="709"/>
      <c r="J25" s="710"/>
      <c r="K25" s="181"/>
      <c r="L25" s="181"/>
      <c r="M25" s="708" t="s">
        <v>15</v>
      </c>
      <c r="N25" s="709"/>
      <c r="O25" s="709"/>
      <c r="P25" s="709"/>
      <c r="Q25" s="709"/>
      <c r="R25" s="709"/>
      <c r="S25" s="709"/>
      <c r="T25" s="709"/>
      <c r="U25" s="709"/>
      <c r="V25" s="709"/>
      <c r="W25" s="710"/>
      <c r="Y25" s="179"/>
    </row>
    <row r="26" spans="3:25" s="175" customFormat="1" ht="75" customHeight="1">
      <c r="C26" s="708" t="s">
        <v>16</v>
      </c>
      <c r="D26" s="709"/>
      <c r="E26" s="709"/>
      <c r="F26" s="709"/>
      <c r="G26" s="709"/>
      <c r="H26" s="709"/>
      <c r="I26" s="709"/>
      <c r="J26" s="710"/>
      <c r="K26" s="181"/>
      <c r="L26" s="181"/>
      <c r="M26" s="708" t="s">
        <v>17</v>
      </c>
      <c r="N26" s="709"/>
      <c r="O26" s="709"/>
      <c r="P26" s="709"/>
      <c r="Q26" s="709"/>
      <c r="R26" s="709"/>
      <c r="S26" s="709"/>
      <c r="T26" s="709"/>
      <c r="U26" s="709"/>
      <c r="V26" s="709"/>
      <c r="W26" s="710"/>
      <c r="Y26" s="179"/>
    </row>
    <row r="27" spans="3:25" s="175" customFormat="1" ht="81.95" customHeight="1">
      <c r="C27" s="708" t="s">
        <v>18</v>
      </c>
      <c r="D27" s="709"/>
      <c r="E27" s="709"/>
      <c r="F27" s="709"/>
      <c r="G27" s="709"/>
      <c r="H27" s="709"/>
      <c r="I27" s="709"/>
      <c r="J27" s="710"/>
      <c r="K27" s="181"/>
      <c r="L27" s="181"/>
      <c r="M27" s="708"/>
      <c r="N27" s="709"/>
      <c r="O27" s="709"/>
      <c r="P27" s="709"/>
      <c r="Q27" s="709"/>
      <c r="R27" s="709"/>
      <c r="S27" s="709"/>
      <c r="T27" s="709"/>
      <c r="U27" s="709"/>
      <c r="V27" s="709"/>
      <c r="W27" s="710"/>
      <c r="Y27" s="179"/>
    </row>
    <row r="28" spans="3:25" s="175" customFormat="1" ht="102.75" customHeight="1" thickBot="1">
      <c r="C28" s="705"/>
      <c r="D28" s="706"/>
      <c r="E28" s="706"/>
      <c r="F28" s="706"/>
      <c r="G28" s="706"/>
      <c r="H28" s="706"/>
      <c r="I28" s="706"/>
      <c r="J28" s="707"/>
      <c r="K28" s="181"/>
      <c r="L28" s="181"/>
      <c r="M28" s="708"/>
      <c r="N28" s="709"/>
      <c r="O28" s="709"/>
      <c r="P28" s="709"/>
      <c r="Q28" s="709"/>
      <c r="R28" s="709"/>
      <c r="S28" s="709"/>
      <c r="T28" s="709"/>
      <c r="U28" s="709"/>
      <c r="V28" s="709"/>
      <c r="W28" s="710"/>
      <c r="Y28" s="179"/>
    </row>
    <row r="29" spans="3:25" s="175" customFormat="1" ht="12.95" customHeight="1" thickBot="1">
      <c r="C29" s="180"/>
      <c r="D29" s="181"/>
      <c r="E29" s="181"/>
      <c r="F29" s="181"/>
      <c r="G29" s="181"/>
      <c r="H29" s="181"/>
      <c r="I29" s="181"/>
      <c r="J29" s="181"/>
      <c r="K29" s="181"/>
      <c r="L29" s="181"/>
      <c r="M29" s="705"/>
      <c r="N29" s="706"/>
      <c r="O29" s="706"/>
      <c r="P29" s="706"/>
      <c r="Q29" s="706"/>
      <c r="R29" s="706"/>
      <c r="S29" s="706"/>
      <c r="T29" s="706"/>
      <c r="U29" s="706"/>
      <c r="V29" s="706"/>
      <c r="W29" s="707"/>
      <c r="Y29" s="179"/>
    </row>
    <row r="30" spans="3:25" s="175" customFormat="1" ht="168.95" customHeight="1" thickBot="1">
      <c r="N30" s="182"/>
      <c r="O30" s="182"/>
      <c r="P30" s="182"/>
      <c r="Q30" s="182"/>
      <c r="R30" s="182"/>
      <c r="S30" s="182"/>
      <c r="T30" s="182"/>
      <c r="U30" s="182"/>
      <c r="V30" s="182"/>
      <c r="W30" s="182"/>
      <c r="X30" s="182"/>
      <c r="Y30" s="179"/>
    </row>
    <row r="31" spans="3:25" s="175" customFormat="1" ht="83.45" customHeight="1">
      <c r="C31" s="702" t="s">
        <v>19</v>
      </c>
      <c r="D31" s="703"/>
      <c r="E31" s="703"/>
      <c r="F31" s="703"/>
      <c r="G31" s="703"/>
      <c r="H31" s="703"/>
      <c r="I31" s="703"/>
      <c r="J31" s="703"/>
      <c r="K31" s="703"/>
      <c r="L31" s="703"/>
      <c r="M31" s="703"/>
      <c r="N31" s="703"/>
      <c r="O31" s="703"/>
      <c r="P31" s="703"/>
      <c r="Q31" s="703"/>
      <c r="R31" s="703"/>
      <c r="S31" s="703"/>
      <c r="T31" s="703"/>
      <c r="U31" s="703"/>
      <c r="V31" s="703"/>
      <c r="W31" s="704"/>
      <c r="X31" s="182"/>
      <c r="Y31" s="179"/>
    </row>
    <row r="32" spans="3:25" s="175" customFormat="1" ht="144.94999999999999" customHeight="1" thickBot="1">
      <c r="C32" s="705" t="s">
        <v>20</v>
      </c>
      <c r="D32" s="706"/>
      <c r="E32" s="706"/>
      <c r="F32" s="706"/>
      <c r="G32" s="706"/>
      <c r="H32" s="706"/>
      <c r="I32" s="706"/>
      <c r="J32" s="706"/>
      <c r="K32" s="706"/>
      <c r="L32" s="706"/>
      <c r="M32" s="706"/>
      <c r="N32" s="706"/>
      <c r="O32" s="706"/>
      <c r="P32" s="706"/>
      <c r="Q32" s="706"/>
      <c r="R32" s="706"/>
      <c r="S32" s="706"/>
      <c r="T32" s="706"/>
      <c r="U32" s="706"/>
      <c r="V32" s="706"/>
      <c r="W32" s="707"/>
      <c r="X32" s="182"/>
      <c r="Y32" s="179"/>
    </row>
    <row r="33" spans="13:25" s="175" customFormat="1" ht="54.95" customHeight="1">
      <c r="N33" s="182"/>
      <c r="O33" s="182"/>
      <c r="P33" s="182"/>
      <c r="Q33" s="182"/>
      <c r="R33" s="182"/>
      <c r="S33" s="182"/>
      <c r="T33" s="182"/>
      <c r="U33" s="182"/>
      <c r="V33" s="182"/>
      <c r="W33" s="182"/>
      <c r="X33" s="182"/>
      <c r="Y33" s="179"/>
    </row>
    <row r="34" spans="13:25" s="175" customFormat="1" ht="93" customHeight="1">
      <c r="N34" s="182"/>
      <c r="O34" s="182"/>
      <c r="P34" s="182"/>
      <c r="Q34" s="182"/>
      <c r="R34" s="182"/>
      <c r="S34" s="182"/>
      <c r="T34" s="182"/>
      <c r="U34" s="182"/>
      <c r="V34" s="182"/>
      <c r="W34" s="182"/>
      <c r="X34" s="182"/>
      <c r="Y34" s="179"/>
    </row>
    <row r="35" spans="13:25" s="175" customFormat="1" ht="87" customHeight="1">
      <c r="N35" s="182"/>
      <c r="O35" s="182"/>
      <c r="P35" s="182"/>
      <c r="Q35" s="182"/>
      <c r="R35" s="182"/>
      <c r="S35" s="182"/>
      <c r="T35" s="182"/>
      <c r="U35" s="182"/>
      <c r="V35" s="182"/>
      <c r="W35" s="182"/>
      <c r="X35" s="182"/>
      <c r="Y35" s="179"/>
    </row>
    <row r="36" spans="13:25" s="175" customFormat="1" ht="58.5" customHeight="1">
      <c r="Y36" s="179"/>
    </row>
    <row r="37" spans="13:25" s="175" customFormat="1" ht="85.5" customHeight="1">
      <c r="N37" s="37"/>
      <c r="O37" s="37"/>
      <c r="P37" s="37"/>
      <c r="Q37" s="37"/>
      <c r="R37" s="37"/>
      <c r="S37" s="37"/>
      <c r="T37" s="37"/>
      <c r="U37" s="37"/>
      <c r="V37" s="37"/>
      <c r="W37" s="37"/>
      <c r="X37" s="37"/>
    </row>
    <row r="38" spans="13:25" s="175" customFormat="1" ht="84.75" customHeight="1">
      <c r="M38" s="181"/>
      <c r="N38" s="181"/>
      <c r="O38" s="181"/>
      <c r="P38" s="181"/>
      <c r="Q38" s="181"/>
      <c r="R38" s="181"/>
      <c r="S38" s="181"/>
      <c r="T38" s="181"/>
      <c r="U38" s="181"/>
      <c r="V38" s="181"/>
      <c r="W38" s="181"/>
      <c r="X38" s="181"/>
    </row>
    <row r="41" spans="13:25" ht="117" customHeight="1"/>
  </sheetData>
  <sheetProtection algorithmName="SHA-512" hashValue="aKJpLyKaR3TdBMBgCtDWV8WOJ2xCwCkGL/XdfcXdCCjB93pgjRzU0kA/zyXGGagn5asj+w9JprD5FSBrM1Y6kg==" saltValue="0n2Oizngo++YoteGBA1TSg==" spinCount="100000" sheet="1" formatCells="0" formatColumns="0" formatRows="0" insertColumns="0" insertRows="0" insertHyperlinks="0" deleteColumns="0" deleteRows="0" sort="0" autoFilter="0" pivotTables="0"/>
  <mergeCells count="22">
    <mergeCell ref="C22:X22"/>
    <mergeCell ref="B9:Y9"/>
    <mergeCell ref="C14:D14"/>
    <mergeCell ref="C20:F20"/>
    <mergeCell ref="B8:Y8"/>
    <mergeCell ref="B11:Y11"/>
    <mergeCell ref="C12:X12"/>
    <mergeCell ref="C15:E15"/>
    <mergeCell ref="G15:X15"/>
    <mergeCell ref="C16:E16"/>
    <mergeCell ref="G16:X16"/>
    <mergeCell ref="G17:X17"/>
    <mergeCell ref="B10:Y10"/>
    <mergeCell ref="C31:W31"/>
    <mergeCell ref="C32:W32"/>
    <mergeCell ref="M26:W29"/>
    <mergeCell ref="M24:W24"/>
    <mergeCell ref="M25:W25"/>
    <mergeCell ref="C27:J28"/>
    <mergeCell ref="C24:J24"/>
    <mergeCell ref="C25:J25"/>
    <mergeCell ref="C26:J26"/>
  </mergeCells>
  <pageMargins left="6.6666666666666671E-3" right="0.7" top="3.3333333333333335E-3" bottom="0.75" header="0.3" footer="0.3"/>
  <pageSetup paperSize="9" scale="24"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sheetPr>
  <dimension ref="A1:L105"/>
  <sheetViews>
    <sheetView showGridLines="0" zoomScale="85" zoomScaleNormal="85" workbookViewId="0">
      <selection activeCell="I11" sqref="I11"/>
    </sheetView>
  </sheetViews>
  <sheetFormatPr baseColWidth="10" defaultColWidth="11.42578125" defaultRowHeight="15" outlineLevelCol="1"/>
  <cols>
    <col min="1" max="1" width="16.85546875" customWidth="1"/>
    <col min="2" max="2" width="58.42578125" customWidth="1"/>
    <col min="3" max="3" width="21.42578125" customWidth="1"/>
    <col min="4" max="4" width="25.42578125" customWidth="1"/>
    <col min="5" max="5" width="11.42578125" customWidth="1"/>
    <col min="8" max="8" width="50.85546875" hidden="1" customWidth="1" outlineLevel="1"/>
    <col min="9" max="9" width="11.42578125" collapsed="1"/>
  </cols>
  <sheetData>
    <row r="1" spans="1:12" ht="15.75" thickBot="1"/>
    <row r="2" spans="1:12" ht="54.95" customHeight="1" thickBot="1">
      <c r="B2" s="744" t="s">
        <v>21</v>
      </c>
      <c r="C2" s="745"/>
      <c r="D2" s="746"/>
    </row>
    <row r="3" spans="1:12" ht="24.95" customHeight="1" thickBot="1">
      <c r="B3" s="389"/>
      <c r="C3" s="389"/>
      <c r="D3" s="389"/>
    </row>
    <row r="4" spans="1:12" ht="54.95" customHeight="1" thickBot="1">
      <c r="B4" s="751" t="s">
        <v>22</v>
      </c>
      <c r="C4" s="752"/>
      <c r="D4" s="753"/>
      <c r="E4" s="344"/>
      <c r="F4" s="392"/>
      <c r="G4" s="393"/>
      <c r="H4" s="393"/>
      <c r="I4" s="344"/>
      <c r="J4" s="344"/>
    </row>
    <row r="5" spans="1:12" ht="21.75" customHeight="1" thickBot="1">
      <c r="B5" s="389"/>
      <c r="C5" s="389"/>
      <c r="D5" s="389"/>
    </row>
    <row r="6" spans="1:12" ht="42.75" thickBot="1">
      <c r="B6" s="408" t="s">
        <v>23</v>
      </c>
      <c r="C6" s="409" t="s">
        <v>24</v>
      </c>
      <c r="D6" s="410" t="s">
        <v>25</v>
      </c>
      <c r="H6" s="415" t="s">
        <v>26</v>
      </c>
      <c r="I6" s="394"/>
      <c r="J6" s="394"/>
      <c r="K6" s="394"/>
      <c r="L6" s="394"/>
    </row>
    <row r="7" spans="1:12" ht="29.45" customHeight="1">
      <c r="A7" s="754" t="s">
        <v>27</v>
      </c>
      <c r="B7" s="309" t="s">
        <v>28</v>
      </c>
      <c r="C7" s="401"/>
      <c r="D7" s="402"/>
      <c r="H7" s="400" t="s">
        <v>29</v>
      </c>
      <c r="I7" s="394"/>
      <c r="J7" s="394"/>
      <c r="K7" s="394"/>
      <c r="L7" s="394"/>
    </row>
    <row r="8" spans="1:12" ht="27" customHeight="1" thickBot="1">
      <c r="A8" s="755"/>
      <c r="B8" s="411" t="s">
        <v>30</v>
      </c>
      <c r="C8" s="404"/>
      <c r="D8" s="405"/>
      <c r="H8" s="403" t="s">
        <v>31</v>
      </c>
      <c r="I8" s="394"/>
      <c r="J8" s="394"/>
      <c r="K8" s="394"/>
      <c r="L8" s="394"/>
    </row>
    <row r="9" spans="1:12" ht="15.75" thickBot="1"/>
    <row r="10" spans="1:12" ht="43.5" customHeight="1" thickBot="1">
      <c r="A10" s="390"/>
      <c r="B10" s="751" t="s">
        <v>32</v>
      </c>
      <c r="C10" s="752"/>
      <c r="D10" s="753"/>
      <c r="H10" s="394"/>
      <c r="I10" s="394"/>
      <c r="J10" s="394"/>
      <c r="K10" s="394"/>
      <c r="L10" s="394"/>
    </row>
    <row r="11" spans="1:12" ht="29.45" customHeight="1" thickBot="1">
      <c r="A11" s="390"/>
      <c r="B11" s="391"/>
      <c r="C11" s="391"/>
      <c r="D11" s="391"/>
      <c r="H11" s="486" t="s">
        <v>33</v>
      </c>
      <c r="I11" s="394"/>
      <c r="J11" s="394"/>
      <c r="K11" s="394"/>
      <c r="L11" s="394"/>
    </row>
    <row r="12" spans="1:12">
      <c r="A12" s="756" t="s">
        <v>34</v>
      </c>
      <c r="B12" s="397" t="s">
        <v>29</v>
      </c>
      <c r="C12" s="398" t="s">
        <v>35</v>
      </c>
      <c r="D12" s="399" t="s">
        <v>36</v>
      </c>
      <c r="H12" s="487" t="s">
        <v>37</v>
      </c>
      <c r="I12" s="394"/>
      <c r="J12" s="394"/>
      <c r="K12" s="394"/>
      <c r="L12" s="394"/>
    </row>
    <row r="13" spans="1:12">
      <c r="A13" s="757"/>
      <c r="B13" s="400" t="s">
        <v>31</v>
      </c>
      <c r="C13" s="401" t="s">
        <v>35</v>
      </c>
      <c r="D13" s="402" t="s">
        <v>36</v>
      </c>
      <c r="H13" s="487" t="s">
        <v>38</v>
      </c>
      <c r="I13" s="394"/>
      <c r="J13" s="394"/>
      <c r="K13" s="394"/>
      <c r="L13" s="394"/>
    </row>
    <row r="14" spans="1:12">
      <c r="A14" s="757"/>
      <c r="B14" s="400" t="s">
        <v>29</v>
      </c>
      <c r="C14" s="401" t="s">
        <v>39</v>
      </c>
      <c r="D14" s="402" t="s">
        <v>36</v>
      </c>
      <c r="H14" s="487" t="s">
        <v>39</v>
      </c>
      <c r="I14" s="394"/>
      <c r="J14" s="394"/>
      <c r="K14" s="394"/>
      <c r="L14" s="394"/>
    </row>
    <row r="15" spans="1:12" ht="15.75" customHeight="1" thickBot="1">
      <c r="A15" s="758"/>
      <c r="B15" s="403" t="s">
        <v>31</v>
      </c>
      <c r="C15" s="404" t="s">
        <v>40</v>
      </c>
      <c r="D15" s="405" t="s">
        <v>36</v>
      </c>
      <c r="H15" s="488" t="s">
        <v>40</v>
      </c>
      <c r="I15" s="394"/>
      <c r="J15" s="394"/>
      <c r="K15" s="394"/>
      <c r="L15" s="394"/>
    </row>
    <row r="16" spans="1:12">
      <c r="A16" s="390"/>
      <c r="B16" s="391"/>
      <c r="C16" s="391"/>
      <c r="D16" s="391"/>
      <c r="H16" s="394"/>
      <c r="I16" s="394"/>
      <c r="J16" s="394"/>
      <c r="K16" s="394"/>
      <c r="L16" s="394"/>
    </row>
    <row r="17" spans="1:12" s="141" customFormat="1" ht="71.25" customHeight="1" thickBot="1">
      <c r="A17" s="406"/>
      <c r="B17" s="412" t="s">
        <v>41</v>
      </c>
      <c r="C17" s="413" t="s">
        <v>42</v>
      </c>
      <c r="D17" s="414" t="s">
        <v>43</v>
      </c>
      <c r="H17" s="407"/>
      <c r="I17" s="407"/>
      <c r="J17" s="407"/>
      <c r="K17" s="407"/>
      <c r="L17" s="407"/>
    </row>
    <row r="18" spans="1:12" ht="35.25" customHeight="1">
      <c r="A18" s="747" t="s">
        <v>44</v>
      </c>
      <c r="B18" s="694"/>
      <c r="C18" s="7"/>
      <c r="D18" s="22" t="str">
        <f>IF(C18="","","Au réel")</f>
        <v/>
      </c>
      <c r="H18" s="394"/>
      <c r="I18" s="394"/>
      <c r="J18" s="394"/>
      <c r="K18" s="394"/>
      <c r="L18" s="394"/>
    </row>
    <row r="19" spans="1:12" ht="35.25" customHeight="1">
      <c r="A19" s="748"/>
      <c r="B19" s="694"/>
      <c r="C19" s="7"/>
      <c r="D19" s="22" t="str">
        <f t="shared" ref="D19:D82" si="0">IF(C19="","","Au réel")</f>
        <v/>
      </c>
      <c r="H19" s="394"/>
      <c r="I19" s="394"/>
      <c r="J19" s="394"/>
      <c r="K19" s="394"/>
      <c r="L19" s="394"/>
    </row>
    <row r="20" spans="1:12" ht="35.25" customHeight="1">
      <c r="A20" s="748"/>
      <c r="B20" s="694"/>
      <c r="C20" s="7"/>
      <c r="D20" s="22" t="str">
        <f t="shared" si="0"/>
        <v/>
      </c>
      <c r="H20" s="394"/>
      <c r="I20" s="394"/>
      <c r="J20" s="394"/>
      <c r="K20" s="394"/>
      <c r="L20" s="394"/>
    </row>
    <row r="21" spans="1:12" ht="35.25" customHeight="1">
      <c r="A21" s="749"/>
      <c r="B21" s="694"/>
      <c r="C21" s="695"/>
      <c r="D21" s="22" t="str">
        <f t="shared" si="0"/>
        <v/>
      </c>
      <c r="H21" s="394"/>
      <c r="I21" s="394"/>
      <c r="J21" s="394"/>
      <c r="K21" s="394"/>
      <c r="L21" s="394"/>
    </row>
    <row r="22" spans="1:12" ht="35.25" customHeight="1">
      <c r="A22" s="749"/>
      <c r="B22" s="694"/>
      <c r="C22" s="695"/>
      <c r="D22" s="22" t="str">
        <f t="shared" si="0"/>
        <v/>
      </c>
      <c r="H22" s="394"/>
      <c r="I22" s="394"/>
      <c r="J22" s="394"/>
      <c r="K22" s="394"/>
      <c r="L22" s="394"/>
    </row>
    <row r="23" spans="1:12" ht="35.25" customHeight="1">
      <c r="A23" s="749"/>
      <c r="B23" s="694"/>
      <c r="C23" s="395"/>
      <c r="D23" s="22" t="str">
        <f t="shared" si="0"/>
        <v/>
      </c>
      <c r="H23" s="394"/>
      <c r="I23" s="394"/>
      <c r="J23" s="394"/>
      <c r="K23" s="394"/>
      <c r="L23" s="394"/>
    </row>
    <row r="24" spans="1:12" ht="35.25" customHeight="1">
      <c r="A24" s="749"/>
      <c r="B24" s="694"/>
      <c r="C24" s="395"/>
      <c r="D24" s="22" t="str">
        <f t="shared" si="0"/>
        <v/>
      </c>
      <c r="H24" s="394"/>
      <c r="I24" s="394"/>
      <c r="J24" s="394"/>
      <c r="K24" s="394"/>
      <c r="L24" s="394"/>
    </row>
    <row r="25" spans="1:12" ht="35.25" customHeight="1">
      <c r="A25" s="749"/>
      <c r="B25" s="694"/>
      <c r="C25" s="395"/>
      <c r="D25" s="22" t="str">
        <f t="shared" si="0"/>
        <v/>
      </c>
      <c r="H25" s="394"/>
      <c r="I25" s="394"/>
      <c r="J25" s="394"/>
      <c r="K25" s="394"/>
      <c r="L25" s="394"/>
    </row>
    <row r="26" spans="1:12" ht="35.25" customHeight="1">
      <c r="A26" s="749"/>
      <c r="B26" s="694"/>
      <c r="C26" s="395"/>
      <c r="D26" s="22" t="str">
        <f t="shared" si="0"/>
        <v/>
      </c>
      <c r="H26" s="394"/>
      <c r="I26" s="394"/>
      <c r="J26" s="394"/>
      <c r="K26" s="394"/>
      <c r="L26" s="394"/>
    </row>
    <row r="27" spans="1:12" ht="35.25" customHeight="1">
      <c r="A27" s="749"/>
      <c r="B27" s="694"/>
      <c r="C27" s="395"/>
      <c r="D27" s="22" t="str">
        <f t="shared" si="0"/>
        <v/>
      </c>
      <c r="H27" s="394"/>
      <c r="I27" s="394"/>
      <c r="J27" s="394"/>
      <c r="K27" s="394"/>
      <c r="L27" s="394"/>
    </row>
    <row r="28" spans="1:12" ht="35.25" customHeight="1">
      <c r="A28" s="749"/>
      <c r="B28" s="694"/>
      <c r="C28" s="395"/>
      <c r="D28" s="22" t="str">
        <f t="shared" si="0"/>
        <v/>
      </c>
      <c r="H28" s="394"/>
      <c r="I28" s="394"/>
      <c r="J28" s="394"/>
      <c r="K28" s="394"/>
      <c r="L28" s="394"/>
    </row>
    <row r="29" spans="1:12" ht="35.25" customHeight="1">
      <c r="A29" s="749"/>
      <c r="B29" s="694"/>
      <c r="C29" s="395"/>
      <c r="D29" s="22" t="str">
        <f t="shared" si="0"/>
        <v/>
      </c>
      <c r="H29" s="394"/>
      <c r="I29" s="394"/>
      <c r="J29" s="394"/>
      <c r="K29" s="394"/>
      <c r="L29" s="394"/>
    </row>
    <row r="30" spans="1:12" ht="35.25" customHeight="1">
      <c r="A30" s="749"/>
      <c r="B30" s="694"/>
      <c r="C30" s="395"/>
      <c r="D30" s="22" t="str">
        <f t="shared" si="0"/>
        <v/>
      </c>
      <c r="H30" s="394"/>
      <c r="I30" s="394"/>
      <c r="J30" s="394"/>
      <c r="K30" s="394"/>
      <c r="L30" s="394"/>
    </row>
    <row r="31" spans="1:12" ht="35.25" customHeight="1">
      <c r="A31" s="749"/>
      <c r="B31" s="694"/>
      <c r="C31" s="395"/>
      <c r="D31" s="22" t="str">
        <f t="shared" si="0"/>
        <v/>
      </c>
      <c r="H31" s="394"/>
      <c r="I31" s="394"/>
      <c r="J31" s="394"/>
      <c r="K31" s="394"/>
      <c r="L31" s="394"/>
    </row>
    <row r="32" spans="1:12" ht="35.25" customHeight="1">
      <c r="A32" s="749"/>
      <c r="B32" s="694"/>
      <c r="C32" s="395"/>
      <c r="D32" s="22" t="str">
        <f t="shared" si="0"/>
        <v/>
      </c>
      <c r="H32" s="394"/>
      <c r="I32" s="394"/>
      <c r="J32" s="394"/>
      <c r="K32" s="394"/>
      <c r="L32" s="394"/>
    </row>
    <row r="33" spans="1:12" ht="35.25" customHeight="1">
      <c r="A33" s="749"/>
      <c r="B33" s="694"/>
      <c r="C33" s="395"/>
      <c r="D33" s="22" t="str">
        <f t="shared" si="0"/>
        <v/>
      </c>
      <c r="H33" s="394"/>
      <c r="I33" s="394"/>
      <c r="J33" s="394"/>
      <c r="K33" s="394"/>
      <c r="L33" s="394"/>
    </row>
    <row r="34" spans="1:12" ht="35.25" customHeight="1">
      <c r="A34" s="749"/>
      <c r="B34" s="694"/>
      <c r="C34" s="395"/>
      <c r="D34" s="22" t="str">
        <f t="shared" si="0"/>
        <v/>
      </c>
      <c r="H34" s="394"/>
      <c r="I34" s="394"/>
      <c r="J34" s="394"/>
      <c r="K34" s="394"/>
      <c r="L34" s="394"/>
    </row>
    <row r="35" spans="1:12" ht="35.25" customHeight="1">
      <c r="A35" s="749"/>
      <c r="B35" s="694"/>
      <c r="C35" s="395"/>
      <c r="D35" s="22" t="str">
        <f t="shared" si="0"/>
        <v/>
      </c>
      <c r="H35" s="394"/>
      <c r="I35" s="394"/>
      <c r="J35" s="394"/>
      <c r="K35" s="394"/>
      <c r="L35" s="394"/>
    </row>
    <row r="36" spans="1:12" ht="35.25" customHeight="1">
      <c r="A36" s="749"/>
      <c r="B36" s="694"/>
      <c r="C36" s="395"/>
      <c r="D36" s="22" t="str">
        <f t="shared" si="0"/>
        <v/>
      </c>
      <c r="H36" s="394"/>
      <c r="I36" s="394"/>
      <c r="J36" s="394"/>
      <c r="K36" s="394"/>
      <c r="L36" s="394"/>
    </row>
    <row r="37" spans="1:12" ht="35.25" customHeight="1">
      <c r="A37" s="749"/>
      <c r="B37" s="694"/>
      <c r="C37" s="395"/>
      <c r="D37" s="22" t="str">
        <f t="shared" si="0"/>
        <v/>
      </c>
      <c r="H37" s="394"/>
      <c r="I37" s="394"/>
      <c r="J37" s="394"/>
      <c r="K37" s="394"/>
      <c r="L37" s="394"/>
    </row>
    <row r="38" spans="1:12" ht="35.25" customHeight="1">
      <c r="A38" s="749"/>
      <c r="B38" s="694"/>
      <c r="C38" s="395"/>
      <c r="D38" s="22" t="str">
        <f t="shared" si="0"/>
        <v/>
      </c>
      <c r="H38" s="394"/>
      <c r="I38" s="394"/>
      <c r="J38" s="394"/>
      <c r="K38" s="394"/>
      <c r="L38" s="394"/>
    </row>
    <row r="39" spans="1:12" ht="35.25" customHeight="1">
      <c r="A39" s="749"/>
      <c r="B39" s="694"/>
      <c r="C39" s="395"/>
      <c r="D39" s="22" t="str">
        <f t="shared" si="0"/>
        <v/>
      </c>
      <c r="H39" s="394"/>
      <c r="I39" s="394"/>
      <c r="J39" s="394"/>
      <c r="K39" s="394"/>
      <c r="L39" s="394"/>
    </row>
    <row r="40" spans="1:12" ht="35.25" customHeight="1">
      <c r="A40" s="749"/>
      <c r="B40" s="694"/>
      <c r="C40" s="395"/>
      <c r="D40" s="22" t="str">
        <f t="shared" si="0"/>
        <v/>
      </c>
      <c r="H40" s="394"/>
      <c r="I40" s="394"/>
      <c r="J40" s="394"/>
      <c r="K40" s="394"/>
      <c r="L40" s="394"/>
    </row>
    <row r="41" spans="1:12" ht="35.25" customHeight="1">
      <c r="A41" s="749"/>
      <c r="B41" s="694"/>
      <c r="C41" s="395"/>
      <c r="D41" s="22" t="str">
        <f t="shared" si="0"/>
        <v/>
      </c>
      <c r="H41" s="394"/>
      <c r="I41" s="394"/>
      <c r="J41" s="394"/>
      <c r="K41" s="394"/>
      <c r="L41" s="394"/>
    </row>
    <row r="42" spans="1:12" ht="35.25" customHeight="1">
      <c r="A42" s="749"/>
      <c r="B42" s="694"/>
      <c r="C42" s="395"/>
      <c r="D42" s="22" t="str">
        <f t="shared" si="0"/>
        <v/>
      </c>
      <c r="H42" s="394"/>
      <c r="I42" s="394"/>
      <c r="J42" s="394"/>
      <c r="K42" s="394"/>
      <c r="L42" s="394"/>
    </row>
    <row r="43" spans="1:12" ht="35.25" customHeight="1">
      <c r="A43" s="749"/>
      <c r="B43" s="694"/>
      <c r="C43" s="395"/>
      <c r="D43" s="22" t="str">
        <f t="shared" si="0"/>
        <v/>
      </c>
      <c r="H43" s="394"/>
      <c r="I43" s="394"/>
      <c r="J43" s="394"/>
      <c r="K43" s="394"/>
      <c r="L43" s="394"/>
    </row>
    <row r="44" spans="1:12" ht="35.25" customHeight="1">
      <c r="A44" s="749"/>
      <c r="B44" s="694"/>
      <c r="C44" s="395"/>
      <c r="D44" s="22" t="str">
        <f t="shared" si="0"/>
        <v/>
      </c>
      <c r="H44" s="394"/>
      <c r="I44" s="394"/>
      <c r="J44" s="394"/>
      <c r="K44" s="394"/>
      <c r="L44" s="394"/>
    </row>
    <row r="45" spans="1:12" ht="35.25" customHeight="1">
      <c r="A45" s="749"/>
      <c r="B45" s="694"/>
      <c r="C45" s="395"/>
      <c r="D45" s="22" t="str">
        <f t="shared" si="0"/>
        <v/>
      </c>
      <c r="H45" s="394"/>
      <c r="I45" s="394"/>
      <c r="J45" s="394"/>
      <c r="K45" s="394"/>
      <c r="L45" s="394"/>
    </row>
    <row r="46" spans="1:12" ht="35.25" customHeight="1">
      <c r="A46" s="749"/>
      <c r="B46" s="694"/>
      <c r="C46" s="395"/>
      <c r="D46" s="22" t="str">
        <f t="shared" si="0"/>
        <v/>
      </c>
      <c r="H46" s="394"/>
      <c r="I46" s="394"/>
      <c r="J46" s="394"/>
      <c r="K46" s="394"/>
      <c r="L46" s="394"/>
    </row>
    <row r="47" spans="1:12" ht="35.25" customHeight="1">
      <c r="A47" s="749"/>
      <c r="B47" s="694"/>
      <c r="C47" s="395"/>
      <c r="D47" s="22" t="str">
        <f t="shared" si="0"/>
        <v/>
      </c>
      <c r="H47" s="394"/>
      <c r="I47" s="394"/>
      <c r="J47" s="394"/>
      <c r="K47" s="394"/>
      <c r="L47" s="394"/>
    </row>
    <row r="48" spans="1:12" ht="35.25" customHeight="1">
      <c r="A48" s="749"/>
      <c r="B48" s="694"/>
      <c r="C48" s="395"/>
      <c r="D48" s="22" t="str">
        <f t="shared" si="0"/>
        <v/>
      </c>
      <c r="H48" s="394"/>
      <c r="I48" s="394"/>
      <c r="J48" s="394"/>
      <c r="K48" s="394"/>
      <c r="L48" s="394"/>
    </row>
    <row r="49" spans="1:12" ht="35.25" customHeight="1">
      <c r="A49" s="749"/>
      <c r="B49" s="694"/>
      <c r="C49" s="395"/>
      <c r="D49" s="22" t="str">
        <f t="shared" si="0"/>
        <v/>
      </c>
      <c r="H49" s="394"/>
      <c r="I49" s="394"/>
      <c r="J49" s="394"/>
      <c r="K49" s="394"/>
      <c r="L49" s="394"/>
    </row>
    <row r="50" spans="1:12" ht="35.25" customHeight="1">
      <c r="A50" s="749"/>
      <c r="B50" s="694"/>
      <c r="C50" s="395"/>
      <c r="D50" s="22" t="str">
        <f t="shared" si="0"/>
        <v/>
      </c>
      <c r="H50" s="394"/>
      <c r="I50" s="394"/>
      <c r="J50" s="394"/>
      <c r="K50" s="394"/>
      <c r="L50" s="394"/>
    </row>
    <row r="51" spans="1:12" ht="35.25" customHeight="1">
      <c r="A51" s="749"/>
      <c r="B51" s="694"/>
      <c r="C51" s="395"/>
      <c r="D51" s="22" t="str">
        <f t="shared" si="0"/>
        <v/>
      </c>
      <c r="H51" s="394"/>
      <c r="I51" s="394"/>
      <c r="J51" s="394"/>
      <c r="K51" s="394"/>
      <c r="L51" s="394"/>
    </row>
    <row r="52" spans="1:12" ht="35.25" customHeight="1">
      <c r="A52" s="749"/>
      <c r="B52" s="694"/>
      <c r="C52" s="395"/>
      <c r="D52" s="22" t="str">
        <f t="shared" si="0"/>
        <v/>
      </c>
      <c r="H52" s="394"/>
      <c r="I52" s="394"/>
      <c r="J52" s="394"/>
      <c r="K52" s="394"/>
      <c r="L52" s="394"/>
    </row>
    <row r="53" spans="1:12" ht="35.25" customHeight="1">
      <c r="A53" s="749"/>
      <c r="B53" s="694"/>
      <c r="C53" s="395"/>
      <c r="D53" s="22" t="str">
        <f t="shared" si="0"/>
        <v/>
      </c>
      <c r="H53" s="394"/>
      <c r="I53" s="394"/>
      <c r="J53" s="394"/>
      <c r="K53" s="394"/>
      <c r="L53" s="394"/>
    </row>
    <row r="54" spans="1:12" ht="35.25" customHeight="1">
      <c r="A54" s="749"/>
      <c r="B54" s="694"/>
      <c r="C54" s="395"/>
      <c r="D54" s="22" t="str">
        <f t="shared" si="0"/>
        <v/>
      </c>
      <c r="H54" s="394"/>
      <c r="I54" s="394"/>
      <c r="J54" s="394"/>
      <c r="K54" s="394"/>
      <c r="L54" s="394"/>
    </row>
    <row r="55" spans="1:12" ht="35.25" customHeight="1">
      <c r="A55" s="749"/>
      <c r="B55" s="694"/>
      <c r="C55" s="395"/>
      <c r="D55" s="22" t="str">
        <f t="shared" si="0"/>
        <v/>
      </c>
      <c r="H55" s="394"/>
      <c r="I55" s="394"/>
      <c r="J55" s="394"/>
      <c r="K55" s="394"/>
      <c r="L55" s="394"/>
    </row>
    <row r="56" spans="1:12" ht="35.25" customHeight="1">
      <c r="A56" s="749"/>
      <c r="B56" s="694"/>
      <c r="C56" s="395"/>
      <c r="D56" s="22" t="str">
        <f t="shared" si="0"/>
        <v/>
      </c>
      <c r="H56" s="394"/>
      <c r="I56" s="394"/>
      <c r="J56" s="394"/>
      <c r="K56" s="394"/>
      <c r="L56" s="394"/>
    </row>
    <row r="57" spans="1:12" ht="35.25" customHeight="1">
      <c r="A57" s="749"/>
      <c r="B57" s="694"/>
      <c r="C57" s="395"/>
      <c r="D57" s="22" t="str">
        <f t="shared" si="0"/>
        <v/>
      </c>
      <c r="H57" s="394"/>
      <c r="I57" s="394"/>
      <c r="J57" s="394"/>
      <c r="K57" s="394"/>
      <c r="L57" s="394"/>
    </row>
    <row r="58" spans="1:12" ht="35.25" customHeight="1">
      <c r="A58" s="749"/>
      <c r="B58" s="694"/>
      <c r="C58" s="395"/>
      <c r="D58" s="22" t="str">
        <f t="shared" si="0"/>
        <v/>
      </c>
      <c r="H58" s="394"/>
      <c r="I58" s="394"/>
      <c r="J58" s="394"/>
      <c r="K58" s="394"/>
      <c r="L58" s="394"/>
    </row>
    <row r="59" spans="1:12" ht="35.25" customHeight="1">
      <c r="A59" s="749"/>
      <c r="B59" s="694"/>
      <c r="C59" s="395"/>
      <c r="D59" s="22" t="str">
        <f t="shared" si="0"/>
        <v/>
      </c>
      <c r="H59" s="394"/>
      <c r="I59" s="394"/>
      <c r="J59" s="394"/>
      <c r="K59" s="394"/>
      <c r="L59" s="394"/>
    </row>
    <row r="60" spans="1:12" ht="35.25" customHeight="1">
      <c r="A60" s="749"/>
      <c r="B60" s="694"/>
      <c r="C60" s="395"/>
      <c r="D60" s="22" t="str">
        <f t="shared" si="0"/>
        <v/>
      </c>
      <c r="H60" s="394"/>
      <c r="I60" s="394"/>
      <c r="J60" s="394"/>
      <c r="K60" s="394"/>
      <c r="L60" s="394"/>
    </row>
    <row r="61" spans="1:12" ht="35.25" customHeight="1">
      <c r="A61" s="749"/>
      <c r="B61" s="694"/>
      <c r="C61" s="395"/>
      <c r="D61" s="22" t="str">
        <f t="shared" si="0"/>
        <v/>
      </c>
      <c r="H61" s="394"/>
      <c r="I61" s="394"/>
      <c r="J61" s="394"/>
      <c r="K61" s="394"/>
      <c r="L61" s="394"/>
    </row>
    <row r="62" spans="1:12" ht="35.25" customHeight="1">
      <c r="A62" s="749"/>
      <c r="B62" s="694"/>
      <c r="C62" s="395"/>
      <c r="D62" s="22" t="str">
        <f t="shared" si="0"/>
        <v/>
      </c>
      <c r="H62" s="394"/>
      <c r="I62" s="394"/>
      <c r="J62" s="394"/>
      <c r="K62" s="394"/>
      <c r="L62" s="394"/>
    </row>
    <row r="63" spans="1:12" ht="35.25" customHeight="1">
      <c r="A63" s="749"/>
      <c r="B63" s="694"/>
      <c r="C63" s="395"/>
      <c r="D63" s="22" t="str">
        <f t="shared" si="0"/>
        <v/>
      </c>
      <c r="H63" s="394"/>
      <c r="I63" s="394"/>
      <c r="J63" s="394"/>
      <c r="K63" s="394"/>
      <c r="L63" s="394"/>
    </row>
    <row r="64" spans="1:12" ht="35.25" customHeight="1">
      <c r="A64" s="749"/>
      <c r="B64" s="694"/>
      <c r="C64" s="395"/>
      <c r="D64" s="22" t="str">
        <f t="shared" si="0"/>
        <v/>
      </c>
      <c r="H64" s="394"/>
      <c r="I64" s="394"/>
      <c r="J64" s="394"/>
      <c r="K64" s="394"/>
      <c r="L64" s="394"/>
    </row>
    <row r="65" spans="1:12" ht="35.25" customHeight="1">
      <c r="A65" s="749"/>
      <c r="B65" s="694"/>
      <c r="C65" s="395"/>
      <c r="D65" s="22" t="str">
        <f t="shared" si="0"/>
        <v/>
      </c>
      <c r="H65" s="394"/>
      <c r="I65" s="394"/>
      <c r="J65" s="394"/>
      <c r="K65" s="394"/>
      <c r="L65" s="394"/>
    </row>
    <row r="66" spans="1:12" ht="35.25" customHeight="1">
      <c r="A66" s="749"/>
      <c r="B66" s="694"/>
      <c r="C66" s="395"/>
      <c r="D66" s="22" t="str">
        <f t="shared" si="0"/>
        <v/>
      </c>
      <c r="H66" s="394"/>
      <c r="I66" s="394"/>
      <c r="J66" s="394"/>
      <c r="K66" s="394"/>
      <c r="L66" s="394"/>
    </row>
    <row r="67" spans="1:12" ht="35.25" customHeight="1">
      <c r="A67" s="749"/>
      <c r="B67" s="694"/>
      <c r="C67" s="395"/>
      <c r="D67" s="22" t="str">
        <f t="shared" si="0"/>
        <v/>
      </c>
      <c r="H67" s="394"/>
      <c r="I67" s="394"/>
      <c r="J67" s="394"/>
      <c r="K67" s="394"/>
      <c r="L67" s="394"/>
    </row>
    <row r="68" spans="1:12" ht="35.25" customHeight="1">
      <c r="A68" s="749"/>
      <c r="B68" s="694"/>
      <c r="C68" s="395"/>
      <c r="D68" s="22" t="str">
        <f t="shared" si="0"/>
        <v/>
      </c>
      <c r="H68" s="394"/>
      <c r="I68" s="394"/>
      <c r="J68" s="394"/>
      <c r="K68" s="394"/>
      <c r="L68" s="394"/>
    </row>
    <row r="69" spans="1:12" ht="35.25" customHeight="1">
      <c r="A69" s="749"/>
      <c r="B69" s="694"/>
      <c r="C69" s="395"/>
      <c r="D69" s="22" t="str">
        <f t="shared" si="0"/>
        <v/>
      </c>
      <c r="H69" s="394"/>
      <c r="I69" s="394"/>
      <c r="J69" s="394"/>
      <c r="K69" s="394"/>
      <c r="L69" s="394"/>
    </row>
    <row r="70" spans="1:12" ht="35.25" customHeight="1">
      <c r="A70" s="749"/>
      <c r="B70" s="694"/>
      <c r="C70" s="395"/>
      <c r="D70" s="22" t="str">
        <f t="shared" si="0"/>
        <v/>
      </c>
      <c r="H70" s="394"/>
      <c r="I70" s="394"/>
      <c r="J70" s="394"/>
      <c r="K70" s="394"/>
      <c r="L70" s="394"/>
    </row>
    <row r="71" spans="1:12" ht="35.25" customHeight="1">
      <c r="A71" s="749"/>
      <c r="B71" s="694"/>
      <c r="C71" s="395"/>
      <c r="D71" s="22" t="str">
        <f t="shared" si="0"/>
        <v/>
      </c>
      <c r="H71" s="394"/>
      <c r="I71" s="394"/>
      <c r="J71" s="394"/>
      <c r="K71" s="394"/>
      <c r="L71" s="394"/>
    </row>
    <row r="72" spans="1:12" ht="35.25" customHeight="1">
      <c r="A72" s="749"/>
      <c r="B72" s="694"/>
      <c r="C72" s="395"/>
      <c r="D72" s="22" t="str">
        <f t="shared" si="0"/>
        <v/>
      </c>
      <c r="H72" s="394"/>
      <c r="I72" s="394"/>
      <c r="J72" s="394"/>
      <c r="K72" s="394"/>
      <c r="L72" s="394"/>
    </row>
    <row r="73" spans="1:12" ht="35.25" customHeight="1">
      <c r="A73" s="749"/>
      <c r="B73" s="694"/>
      <c r="C73" s="395"/>
      <c r="D73" s="22" t="str">
        <f t="shared" si="0"/>
        <v/>
      </c>
      <c r="H73" s="394"/>
      <c r="I73" s="394"/>
      <c r="J73" s="394"/>
      <c r="K73" s="394"/>
      <c r="L73" s="394"/>
    </row>
    <row r="74" spans="1:12" ht="35.25" customHeight="1">
      <c r="A74" s="749"/>
      <c r="B74" s="694"/>
      <c r="C74" s="395"/>
      <c r="D74" s="22" t="str">
        <f t="shared" si="0"/>
        <v/>
      </c>
      <c r="H74" s="394"/>
      <c r="I74" s="394"/>
      <c r="J74" s="394"/>
      <c r="K74" s="394"/>
      <c r="L74" s="394"/>
    </row>
    <row r="75" spans="1:12" ht="35.25" customHeight="1">
      <c r="A75" s="749"/>
      <c r="B75" s="694"/>
      <c r="C75" s="395"/>
      <c r="D75" s="22" t="str">
        <f t="shared" si="0"/>
        <v/>
      </c>
      <c r="H75" s="394"/>
      <c r="I75" s="394"/>
      <c r="J75" s="394"/>
      <c r="K75" s="394"/>
      <c r="L75" s="394"/>
    </row>
    <row r="76" spans="1:12" ht="35.25" customHeight="1">
      <c r="A76" s="749"/>
      <c r="B76" s="694"/>
      <c r="C76" s="395"/>
      <c r="D76" s="22" t="str">
        <f t="shared" si="0"/>
        <v/>
      </c>
      <c r="H76" s="394"/>
      <c r="I76" s="394"/>
      <c r="J76" s="394"/>
      <c r="K76" s="394"/>
      <c r="L76" s="394"/>
    </row>
    <row r="77" spans="1:12" ht="35.25" customHeight="1">
      <c r="A77" s="749"/>
      <c r="B77" s="694"/>
      <c r="C77" s="395"/>
      <c r="D77" s="22" t="str">
        <f t="shared" si="0"/>
        <v/>
      </c>
      <c r="H77" s="394"/>
      <c r="I77" s="394"/>
      <c r="J77" s="394"/>
      <c r="K77" s="394"/>
      <c r="L77" s="394"/>
    </row>
    <row r="78" spans="1:12" ht="35.25" customHeight="1">
      <c r="A78" s="749"/>
      <c r="B78" s="694"/>
      <c r="C78" s="395"/>
      <c r="D78" s="22" t="str">
        <f t="shared" si="0"/>
        <v/>
      </c>
      <c r="H78" s="394"/>
      <c r="I78" s="394"/>
      <c r="J78" s="394"/>
      <c r="K78" s="394"/>
      <c r="L78" s="394"/>
    </row>
    <row r="79" spans="1:12" ht="35.25" customHeight="1">
      <c r="A79" s="749"/>
      <c r="B79" s="694"/>
      <c r="C79" s="395"/>
      <c r="D79" s="22" t="str">
        <f t="shared" si="0"/>
        <v/>
      </c>
      <c r="H79" s="394"/>
      <c r="I79" s="394"/>
      <c r="J79" s="394"/>
      <c r="K79" s="394"/>
      <c r="L79" s="394"/>
    </row>
    <row r="80" spans="1:12" ht="35.25" customHeight="1">
      <c r="A80" s="749"/>
      <c r="B80" s="694"/>
      <c r="C80" s="395"/>
      <c r="D80" s="22" t="str">
        <f t="shared" si="0"/>
        <v/>
      </c>
      <c r="H80" s="394"/>
      <c r="I80" s="394"/>
      <c r="J80" s="394"/>
      <c r="K80" s="394"/>
      <c r="L80" s="394"/>
    </row>
    <row r="81" spans="1:12" ht="35.25" customHeight="1">
      <c r="A81" s="749"/>
      <c r="B81" s="694"/>
      <c r="C81" s="395"/>
      <c r="D81" s="22" t="str">
        <f t="shared" si="0"/>
        <v/>
      </c>
      <c r="H81" s="394"/>
      <c r="I81" s="394"/>
      <c r="J81" s="394"/>
      <c r="K81" s="394"/>
      <c r="L81" s="394"/>
    </row>
    <row r="82" spans="1:12" ht="35.25" customHeight="1">
      <c r="A82" s="749"/>
      <c r="B82" s="694"/>
      <c r="C82" s="395"/>
      <c r="D82" s="22" t="str">
        <f t="shared" si="0"/>
        <v/>
      </c>
      <c r="H82" s="394"/>
      <c r="I82" s="394"/>
      <c r="J82" s="394"/>
      <c r="K82" s="394"/>
      <c r="L82" s="394"/>
    </row>
    <row r="83" spans="1:12" ht="35.25" customHeight="1">
      <c r="A83" s="749"/>
      <c r="B83" s="694"/>
      <c r="C83" s="395"/>
      <c r="D83" s="22" t="str">
        <f t="shared" ref="D83:D105" si="1">IF(C83="","","Au réel")</f>
        <v/>
      </c>
      <c r="H83" s="394"/>
      <c r="I83" s="394"/>
      <c r="J83" s="394"/>
      <c r="K83" s="394"/>
      <c r="L83" s="394"/>
    </row>
    <row r="84" spans="1:12" ht="35.25" customHeight="1">
      <c r="A84" s="749"/>
      <c r="B84" s="694"/>
      <c r="C84" s="395"/>
      <c r="D84" s="22" t="str">
        <f t="shared" si="1"/>
        <v/>
      </c>
      <c r="H84" s="394"/>
      <c r="I84" s="394"/>
      <c r="J84" s="394"/>
      <c r="K84" s="394"/>
      <c r="L84" s="394"/>
    </row>
    <row r="85" spans="1:12" ht="35.25" customHeight="1">
      <c r="A85" s="749"/>
      <c r="B85" s="694"/>
      <c r="C85" s="395"/>
      <c r="D85" s="22" t="str">
        <f t="shared" si="1"/>
        <v/>
      </c>
      <c r="H85" s="394"/>
      <c r="I85" s="394"/>
      <c r="J85" s="394"/>
      <c r="K85" s="394"/>
      <c r="L85" s="394"/>
    </row>
    <row r="86" spans="1:12" ht="35.25" customHeight="1">
      <c r="A86" s="749"/>
      <c r="B86" s="694"/>
      <c r="C86" s="395"/>
      <c r="D86" s="22" t="str">
        <f t="shared" si="1"/>
        <v/>
      </c>
      <c r="H86" s="394"/>
      <c r="I86" s="394"/>
      <c r="J86" s="394"/>
      <c r="K86" s="394"/>
      <c r="L86" s="394"/>
    </row>
    <row r="87" spans="1:12" ht="35.25" customHeight="1">
      <c r="A87" s="749"/>
      <c r="B87" s="694"/>
      <c r="C87" s="395"/>
      <c r="D87" s="22" t="str">
        <f t="shared" si="1"/>
        <v/>
      </c>
      <c r="H87" s="394"/>
      <c r="I87" s="394"/>
      <c r="J87" s="394"/>
      <c r="K87" s="394"/>
      <c r="L87" s="394"/>
    </row>
    <row r="88" spans="1:12" ht="35.25" customHeight="1">
      <c r="A88" s="749"/>
      <c r="B88" s="694"/>
      <c r="C88" s="395"/>
      <c r="D88" s="22" t="str">
        <f t="shared" si="1"/>
        <v/>
      </c>
      <c r="H88" s="394"/>
      <c r="I88" s="394"/>
      <c r="J88" s="394"/>
      <c r="K88" s="394"/>
      <c r="L88" s="394"/>
    </row>
    <row r="89" spans="1:12" ht="35.25" customHeight="1">
      <c r="A89" s="749"/>
      <c r="B89" s="694"/>
      <c r="C89" s="395"/>
      <c r="D89" s="22" t="str">
        <f t="shared" si="1"/>
        <v/>
      </c>
      <c r="H89" s="394"/>
      <c r="I89" s="394"/>
      <c r="J89" s="394"/>
      <c r="K89" s="394"/>
      <c r="L89" s="394"/>
    </row>
    <row r="90" spans="1:12" ht="35.25" customHeight="1">
      <c r="A90" s="749"/>
      <c r="B90" s="694"/>
      <c r="C90" s="395"/>
      <c r="D90" s="22" t="str">
        <f t="shared" si="1"/>
        <v/>
      </c>
      <c r="H90" s="394"/>
      <c r="I90" s="394"/>
      <c r="J90" s="394"/>
      <c r="K90" s="394"/>
      <c r="L90" s="394"/>
    </row>
    <row r="91" spans="1:12" ht="35.25" customHeight="1">
      <c r="A91" s="749"/>
      <c r="B91" s="694"/>
      <c r="C91" s="395"/>
      <c r="D91" s="22" t="str">
        <f t="shared" si="1"/>
        <v/>
      </c>
      <c r="H91" s="394"/>
      <c r="I91" s="394"/>
      <c r="J91" s="394"/>
      <c r="K91" s="394"/>
      <c r="L91" s="394"/>
    </row>
    <row r="92" spans="1:12" ht="35.25" customHeight="1">
      <c r="A92" s="749"/>
      <c r="B92" s="694"/>
      <c r="C92" s="395"/>
      <c r="D92" s="22" t="str">
        <f t="shared" si="1"/>
        <v/>
      </c>
      <c r="H92" s="394"/>
      <c r="I92" s="394"/>
      <c r="J92" s="394"/>
      <c r="K92" s="394"/>
      <c r="L92" s="394"/>
    </row>
    <row r="93" spans="1:12" ht="35.25" customHeight="1">
      <c r="A93" s="749"/>
      <c r="B93" s="694"/>
      <c r="C93" s="395"/>
      <c r="D93" s="22" t="str">
        <f t="shared" si="1"/>
        <v/>
      </c>
      <c r="H93" s="394"/>
      <c r="I93" s="394"/>
      <c r="J93" s="394"/>
      <c r="K93" s="394"/>
      <c r="L93" s="394"/>
    </row>
    <row r="94" spans="1:12" ht="35.25" customHeight="1">
      <c r="A94" s="749"/>
      <c r="B94" s="694"/>
      <c r="C94" s="395"/>
      <c r="D94" s="22" t="str">
        <f t="shared" si="1"/>
        <v/>
      </c>
      <c r="H94" s="394"/>
      <c r="I94" s="394"/>
      <c r="J94" s="394"/>
      <c r="K94" s="394"/>
      <c r="L94" s="394"/>
    </row>
    <row r="95" spans="1:12" ht="35.25" customHeight="1">
      <c r="A95" s="749"/>
      <c r="B95" s="694"/>
      <c r="C95" s="395"/>
      <c r="D95" s="22" t="str">
        <f t="shared" si="1"/>
        <v/>
      </c>
      <c r="H95" s="394"/>
      <c r="I95" s="394"/>
      <c r="J95" s="394"/>
      <c r="K95" s="394"/>
      <c r="L95" s="394"/>
    </row>
    <row r="96" spans="1:12" ht="35.25" customHeight="1">
      <c r="A96" s="749"/>
      <c r="B96" s="694"/>
      <c r="C96" s="395"/>
      <c r="D96" s="22" t="str">
        <f t="shared" si="1"/>
        <v/>
      </c>
      <c r="H96" s="394"/>
      <c r="I96" s="394"/>
      <c r="J96" s="394"/>
      <c r="K96" s="394"/>
      <c r="L96" s="394"/>
    </row>
    <row r="97" spans="1:12" ht="35.25" customHeight="1">
      <c r="A97" s="749"/>
      <c r="B97" s="694"/>
      <c r="C97" s="395"/>
      <c r="D97" s="22" t="str">
        <f t="shared" si="1"/>
        <v/>
      </c>
      <c r="H97" s="394"/>
      <c r="I97" s="394"/>
      <c r="J97" s="394"/>
      <c r="K97" s="394"/>
      <c r="L97" s="394"/>
    </row>
    <row r="98" spans="1:12" ht="35.25" customHeight="1">
      <c r="A98" s="749"/>
      <c r="B98" s="694"/>
      <c r="C98" s="395"/>
      <c r="D98" s="22" t="str">
        <f t="shared" si="1"/>
        <v/>
      </c>
      <c r="H98" s="394"/>
      <c r="I98" s="394"/>
      <c r="J98" s="394"/>
      <c r="K98" s="394"/>
      <c r="L98" s="394"/>
    </row>
    <row r="99" spans="1:12" ht="35.25" customHeight="1">
      <c r="A99" s="749"/>
      <c r="B99" s="694"/>
      <c r="C99" s="395"/>
      <c r="D99" s="22" t="str">
        <f t="shared" si="1"/>
        <v/>
      </c>
    </row>
    <row r="100" spans="1:12" ht="35.25" customHeight="1">
      <c r="A100" s="749"/>
      <c r="B100" s="694"/>
      <c r="C100" s="395"/>
      <c r="D100" s="22" t="str">
        <f t="shared" si="1"/>
        <v/>
      </c>
    </row>
    <row r="101" spans="1:12" ht="35.25" customHeight="1">
      <c r="A101" s="749"/>
      <c r="B101" s="694"/>
      <c r="C101" s="395"/>
      <c r="D101" s="22" t="str">
        <f t="shared" si="1"/>
        <v/>
      </c>
    </row>
    <row r="102" spans="1:12" ht="35.25" customHeight="1">
      <c r="A102" s="749"/>
      <c r="B102" s="694"/>
      <c r="C102" s="395"/>
      <c r="D102" s="22" t="str">
        <f t="shared" si="1"/>
        <v/>
      </c>
    </row>
    <row r="103" spans="1:12" ht="35.25" customHeight="1">
      <c r="A103" s="749"/>
      <c r="B103" s="694"/>
      <c r="C103" s="395"/>
      <c r="D103" s="22" t="str">
        <f t="shared" si="1"/>
        <v/>
      </c>
    </row>
    <row r="104" spans="1:12" ht="35.25" customHeight="1">
      <c r="A104" s="749"/>
      <c r="B104" s="694"/>
      <c r="C104" s="395"/>
      <c r="D104" s="22" t="str">
        <f t="shared" si="1"/>
        <v/>
      </c>
    </row>
    <row r="105" spans="1:12" ht="35.25" customHeight="1" thickBot="1">
      <c r="A105" s="750"/>
      <c r="B105" s="694"/>
      <c r="C105" s="396"/>
      <c r="D105" s="22" t="str">
        <f t="shared" si="1"/>
        <v/>
      </c>
    </row>
  </sheetData>
  <sheetProtection algorithmName="SHA-512" hashValue="SFnwBYeNb8YLkGQolXQ4VdPeYBShN/Po0Na+TFdo2pXlrtyY6tk9Erv7fFzawQQjgoc+rKEVNnZx4JqeZ3+JYg==" saltValue="wxor5Q29F4ZbLx+yAaDQGw==" spinCount="100000" sheet="1" formatCells="0" formatColumns="0" formatRows="0" insertColumns="0" insertRows="0" insertHyperlinks="0" deleteColumns="0" deleteRows="0" sort="0" autoFilter="0" pivotTables="0"/>
  <mergeCells count="6">
    <mergeCell ref="B2:D2"/>
    <mergeCell ref="A18:A105"/>
    <mergeCell ref="B4:D4"/>
    <mergeCell ref="B10:D10"/>
    <mergeCell ref="A7:A8"/>
    <mergeCell ref="A12:A15"/>
  </mergeCells>
  <phoneticPr fontId="11" type="noConversion"/>
  <dataValidations count="5">
    <dataValidation type="list" allowBlank="1" showInputMessage="1" showErrorMessage="1" sqref="C11" xr:uid="{5664F73D-52DB-4FA8-8D9A-5124B0363109}">
      <formula1>"1-Investissements,2-Frais généraux,3-Contributions en nature,4-Amortissement,5-Tx forf personnel+autoconst,6-Coût unitaire bananes,7-Coût unitaire cannes à sucre"</formula1>
    </dataValidation>
    <dataValidation type="list" allowBlank="1" showErrorMessage="1" promptTitle="Sélectionnez un type d'action" sqref="B12:B16 B18:B105" xr:uid="{5FDA93D4-9951-4646-AF67-24180B1FDBBF}">
      <formula1>$H$7:$H$8</formula1>
    </dataValidation>
    <dataValidation type="list" allowBlank="1" showInputMessage="1" showErrorMessage="1" sqref="C16" xr:uid="{361DD05A-7134-4378-8F75-75AA63BE9685}">
      <formula1>"1-Investissements,2-Frais généraux,3-Frais de personnel"</formula1>
    </dataValidation>
    <dataValidation allowBlank="1" showErrorMessage="1" promptTitle="Sélectionnez un type d'action" sqref="H7:H8 H12:H13" xr:uid="{61526F7A-E436-4E70-AFDD-7526E0BF0313}"/>
    <dataValidation type="list" allowBlank="1" showInputMessage="1" showErrorMessage="1" sqref="C7:C8 C12:C15 C18:C105" xr:uid="{A438EC3D-7329-46A5-AFB5-944D9CADEBA6}">
      <formula1>$H$12:$H$15</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2:BG114"/>
  <sheetViews>
    <sheetView showGridLines="0" topLeftCell="A4" zoomScale="39" zoomScaleNormal="55" workbookViewId="0">
      <selection activeCell="H13" sqref="H13"/>
    </sheetView>
  </sheetViews>
  <sheetFormatPr baseColWidth="10" defaultColWidth="11.42578125" defaultRowHeight="15" outlineLevelCol="1"/>
  <cols>
    <col min="1" max="1" width="12.42578125" bestFit="1" customWidth="1"/>
    <col min="2" max="2" width="27.140625" customWidth="1"/>
    <col min="3" max="3" width="47" customWidth="1"/>
    <col min="4" max="4" width="28.42578125" customWidth="1"/>
    <col min="5" max="5" width="27.42578125" customWidth="1"/>
    <col min="6" max="6" width="27" customWidth="1"/>
    <col min="7" max="7" width="31.85546875" customWidth="1"/>
    <col min="8" max="8" width="21" customWidth="1"/>
    <col min="9" max="9" width="19.42578125" customWidth="1"/>
    <col min="10" max="10" width="25" customWidth="1"/>
    <col min="11" max="11" width="22.42578125" customWidth="1"/>
    <col min="12" max="12" width="19.42578125" customWidth="1"/>
    <col min="13" max="13" width="20.85546875" customWidth="1"/>
    <col min="14" max="14" width="19.85546875" customWidth="1"/>
    <col min="15" max="15" width="21.140625" customWidth="1"/>
    <col min="16" max="16" width="20.85546875" customWidth="1"/>
    <col min="17" max="17" width="20.42578125" customWidth="1"/>
    <col min="18" max="18" width="21.140625" customWidth="1"/>
    <col min="19" max="19" width="21.42578125" customWidth="1"/>
    <col min="20" max="20" width="20.42578125" customWidth="1"/>
    <col min="21" max="21" width="35.42578125" customWidth="1"/>
    <col min="22" max="22" width="17.42578125" customWidth="1"/>
    <col min="23" max="24" width="18.140625" customWidth="1"/>
    <col min="25" max="25" width="49.42578125" customWidth="1"/>
    <col min="26" max="31" width="27.42578125" hidden="1" customWidth="1" outlineLevel="1"/>
    <col min="32" max="33" width="19.85546875" hidden="1" customWidth="1" outlineLevel="1"/>
    <col min="34" max="34" width="25" hidden="1" customWidth="1" outlineLevel="1"/>
    <col min="35" max="35" width="22.42578125" hidden="1" customWidth="1" outlineLevel="1"/>
    <col min="36" max="37" width="19.85546875" hidden="1" customWidth="1" outlineLevel="1"/>
    <col min="38" max="38" width="19.140625" hidden="1" customWidth="1" outlineLevel="1"/>
    <col min="39" max="44" width="20.42578125" hidden="1" customWidth="1" outlineLevel="1"/>
    <col min="45" max="45" width="19.85546875" hidden="1" customWidth="1" outlineLevel="1"/>
    <col min="46" max="46" width="24.42578125" hidden="1" customWidth="1" outlineLevel="1"/>
    <col min="47" max="47" width="25" hidden="1" customWidth="1" outlineLevel="1"/>
    <col min="48" max="48" width="27.42578125" hidden="1" customWidth="1" outlineLevel="1"/>
    <col min="49" max="52" width="25" hidden="1" customWidth="1" outlineLevel="1"/>
    <col min="53" max="53" width="43.140625" hidden="1" customWidth="1" outlineLevel="1"/>
    <col min="54" max="54" width="27.42578125" hidden="1" customWidth="1" outlineLevel="1"/>
    <col min="55" max="55" width="27.85546875" hidden="1" customWidth="1" outlineLevel="1"/>
    <col min="56" max="56" width="17.42578125" hidden="1" customWidth="1" outlineLevel="1"/>
    <col min="57" max="57" width="19.85546875" hidden="1" customWidth="1" outlineLevel="1"/>
    <col min="58" max="58" width="19.42578125" hidden="1" customWidth="1" outlineLevel="1"/>
    <col min="59" max="59" width="11.42578125" collapsed="1"/>
  </cols>
  <sheetData>
    <row r="2" spans="1:59" ht="65.25" customHeight="1" thickBot="1"/>
    <row r="3" spans="1:59" ht="69.95" customHeight="1" thickBot="1">
      <c r="A3" s="781" t="s">
        <v>45</v>
      </c>
      <c r="B3" s="782"/>
      <c r="C3" s="782"/>
      <c r="D3" s="782"/>
      <c r="E3" s="782"/>
      <c r="F3" s="782"/>
      <c r="G3" s="782"/>
      <c r="H3" s="782"/>
      <c r="I3" s="782"/>
      <c r="J3" s="782"/>
      <c r="K3" s="782"/>
      <c r="L3" s="782"/>
      <c r="M3" s="782"/>
      <c r="N3" s="782"/>
      <c r="O3" s="782"/>
      <c r="P3" s="782"/>
      <c r="Q3" s="782"/>
      <c r="R3" s="782"/>
      <c r="S3" s="782"/>
      <c r="T3" s="782"/>
      <c r="U3" s="782"/>
      <c r="V3" s="782"/>
      <c r="W3" s="782"/>
      <c r="X3" s="782"/>
      <c r="Y3" s="783"/>
      <c r="Z3" s="784" t="s">
        <v>46</v>
      </c>
      <c r="AA3" s="784"/>
      <c r="AB3" s="784"/>
      <c r="AC3" s="784"/>
      <c r="AD3" s="784"/>
      <c r="AE3" s="784"/>
      <c r="AF3" s="784"/>
      <c r="AG3" s="784"/>
      <c r="AH3" s="784"/>
      <c r="AI3" s="784"/>
      <c r="AJ3" s="784"/>
      <c r="AK3" s="784"/>
      <c r="AL3" s="784"/>
      <c r="AM3" s="784"/>
      <c r="AN3" s="784"/>
      <c r="AO3" s="784"/>
      <c r="AP3" s="784"/>
      <c r="AQ3" s="784"/>
      <c r="AR3" s="784"/>
      <c r="AS3" s="784"/>
      <c r="AT3" s="784"/>
      <c r="AU3" s="784"/>
      <c r="AV3" s="784"/>
      <c r="AW3" s="784"/>
      <c r="AX3" s="784"/>
      <c r="AY3" s="784"/>
      <c r="AZ3" s="784"/>
      <c r="BA3" s="784"/>
      <c r="BB3" s="784"/>
      <c r="BC3" s="784"/>
      <c r="BD3" s="784"/>
      <c r="BE3" s="784"/>
      <c r="BF3" s="785"/>
    </row>
    <row r="4" spans="1:59" s="141" customFormat="1" ht="78.95" customHeight="1">
      <c r="A4" s="170"/>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c r="BB4" s="169"/>
      <c r="BC4" s="169"/>
      <c r="BD4" s="169"/>
      <c r="BE4" s="169"/>
      <c r="BF4" s="169"/>
    </row>
    <row r="5" spans="1:59" ht="189.75" customHeight="1">
      <c r="A5" s="787" t="s">
        <v>47</v>
      </c>
      <c r="B5" s="787"/>
      <c r="C5" s="787"/>
      <c r="D5" s="787"/>
      <c r="E5" s="787"/>
      <c r="F5" s="787"/>
      <c r="G5" s="787"/>
      <c r="H5" s="787"/>
      <c r="I5" s="787"/>
      <c r="J5" s="787"/>
      <c r="K5" s="787"/>
      <c r="L5" s="779" t="s">
        <v>48</v>
      </c>
      <c r="M5" s="780"/>
      <c r="N5" s="780"/>
      <c r="O5" s="780"/>
      <c r="P5" s="780"/>
      <c r="Q5" s="780"/>
      <c r="R5" s="780"/>
      <c r="S5" s="780"/>
      <c r="T5" s="780"/>
      <c r="U5" s="792" t="s">
        <v>49</v>
      </c>
      <c r="V5" s="796" t="s">
        <v>50</v>
      </c>
      <c r="W5" s="796"/>
      <c r="X5" s="796"/>
      <c r="Y5" s="794" t="s">
        <v>51</v>
      </c>
      <c r="Z5" s="803" t="s">
        <v>52</v>
      </c>
      <c r="AA5" s="804"/>
      <c r="AB5" s="804"/>
      <c r="AC5" s="804"/>
      <c r="AD5" s="804"/>
      <c r="AE5" s="804"/>
      <c r="AF5" s="804"/>
      <c r="AG5" s="804"/>
      <c r="AH5" s="804"/>
      <c r="AI5" s="805"/>
      <c r="AJ5" s="800" t="s">
        <v>53</v>
      </c>
      <c r="AK5" s="801"/>
      <c r="AL5" s="801"/>
      <c r="AM5" s="801"/>
      <c r="AN5" s="801"/>
      <c r="AO5" s="801"/>
      <c r="AP5" s="801"/>
      <c r="AQ5" s="801"/>
      <c r="AR5" s="801"/>
      <c r="AS5" s="802"/>
      <c r="AT5" s="798" t="s">
        <v>54</v>
      </c>
      <c r="AU5" s="770" t="s">
        <v>55</v>
      </c>
      <c r="AV5" s="771"/>
      <c r="AW5" s="771"/>
      <c r="AX5" s="771"/>
      <c r="AY5" s="771"/>
      <c r="AZ5" s="772"/>
      <c r="BA5" s="759" t="s">
        <v>56</v>
      </c>
      <c r="BB5" s="767" t="s">
        <v>57</v>
      </c>
      <c r="BC5" s="768"/>
      <c r="BD5" s="761" t="s">
        <v>58</v>
      </c>
      <c r="BE5" s="762"/>
      <c r="BF5" s="763"/>
    </row>
    <row r="6" spans="1:59" ht="59.45" customHeight="1">
      <c r="A6" s="788"/>
      <c r="B6" s="788"/>
      <c r="C6" s="788"/>
      <c r="D6" s="788"/>
      <c r="E6" s="788"/>
      <c r="F6" s="788"/>
      <c r="G6" s="788"/>
      <c r="H6" s="788"/>
      <c r="I6" s="788"/>
      <c r="J6" s="788"/>
      <c r="K6" s="788"/>
      <c r="L6" s="789" t="s">
        <v>59</v>
      </c>
      <c r="M6" s="789"/>
      <c r="N6" s="789"/>
      <c r="O6" s="789" t="s">
        <v>60</v>
      </c>
      <c r="P6" s="790"/>
      <c r="Q6" s="790"/>
      <c r="R6" s="791" t="s">
        <v>61</v>
      </c>
      <c r="S6" s="790"/>
      <c r="T6" s="790"/>
      <c r="U6" s="793"/>
      <c r="V6" s="797"/>
      <c r="W6" s="797"/>
      <c r="X6" s="797"/>
      <c r="Y6" s="795"/>
      <c r="Z6" s="803"/>
      <c r="AA6" s="804"/>
      <c r="AB6" s="804"/>
      <c r="AC6" s="804"/>
      <c r="AD6" s="804"/>
      <c r="AE6" s="804"/>
      <c r="AF6" s="804"/>
      <c r="AG6" s="804"/>
      <c r="AH6" s="804"/>
      <c r="AI6" s="805"/>
      <c r="AJ6" s="800"/>
      <c r="AK6" s="801"/>
      <c r="AL6" s="801"/>
      <c r="AM6" s="801"/>
      <c r="AN6" s="801"/>
      <c r="AO6" s="801"/>
      <c r="AP6" s="801"/>
      <c r="AQ6" s="801"/>
      <c r="AR6" s="801"/>
      <c r="AS6" s="802"/>
      <c r="AT6" s="799"/>
      <c r="AU6" s="769" t="s">
        <v>62</v>
      </c>
      <c r="AV6" s="769"/>
      <c r="AW6" s="769"/>
      <c r="AX6" s="769" t="s">
        <v>63</v>
      </c>
      <c r="AY6" s="769"/>
      <c r="AZ6" s="769"/>
      <c r="BA6" s="760"/>
      <c r="BB6" s="767"/>
      <c r="BC6" s="768"/>
      <c r="BD6" s="764"/>
      <c r="BE6" s="765"/>
      <c r="BF6" s="766"/>
    </row>
    <row r="7" spans="1:59" s="45" customFormat="1" ht="164.25" customHeight="1">
      <c r="A7" s="786" t="s">
        <v>64</v>
      </c>
      <c r="B7" s="205" t="s">
        <v>65</v>
      </c>
      <c r="C7" s="205" t="s">
        <v>66</v>
      </c>
      <c r="D7" s="205" t="s">
        <v>67</v>
      </c>
      <c r="E7" s="205" t="s">
        <v>68</v>
      </c>
      <c r="F7" s="205" t="s">
        <v>69</v>
      </c>
      <c r="G7" s="205" t="s">
        <v>70</v>
      </c>
      <c r="H7" s="205" t="s">
        <v>71</v>
      </c>
      <c r="I7" s="205" t="s">
        <v>72</v>
      </c>
      <c r="J7" s="205" t="s">
        <v>73</v>
      </c>
      <c r="K7" s="205" t="s">
        <v>74</v>
      </c>
      <c r="L7" s="81" t="s">
        <v>75</v>
      </c>
      <c r="M7" s="81" t="s">
        <v>76</v>
      </c>
      <c r="N7" s="81" t="s">
        <v>77</v>
      </c>
      <c r="O7" s="81" t="s">
        <v>78</v>
      </c>
      <c r="P7" s="81" t="s">
        <v>79</v>
      </c>
      <c r="Q7" s="81" t="s">
        <v>80</v>
      </c>
      <c r="R7" s="81" t="s">
        <v>81</v>
      </c>
      <c r="S7" s="81" t="s">
        <v>82</v>
      </c>
      <c r="T7" s="81" t="s">
        <v>83</v>
      </c>
      <c r="U7" s="205" t="s">
        <v>84</v>
      </c>
      <c r="V7" s="6" t="s">
        <v>85</v>
      </c>
      <c r="W7" s="6" t="s">
        <v>86</v>
      </c>
      <c r="X7" s="6" t="s">
        <v>87</v>
      </c>
      <c r="Y7" s="81" t="s">
        <v>88</v>
      </c>
      <c r="Z7" s="84" t="s">
        <v>65</v>
      </c>
      <c r="AA7" s="82" t="s">
        <v>89</v>
      </c>
      <c r="AB7" s="82" t="s">
        <v>67</v>
      </c>
      <c r="AC7" s="82" t="s">
        <v>68</v>
      </c>
      <c r="AD7" s="82" t="s">
        <v>69</v>
      </c>
      <c r="AE7" s="82" t="s">
        <v>70</v>
      </c>
      <c r="AF7" s="82" t="s">
        <v>71</v>
      </c>
      <c r="AG7" s="82" t="s">
        <v>90</v>
      </c>
      <c r="AH7" s="82" t="s">
        <v>73</v>
      </c>
      <c r="AI7" s="83" t="s">
        <v>74</v>
      </c>
      <c r="AJ7" s="244" t="s">
        <v>75</v>
      </c>
      <c r="AK7" s="82" t="s">
        <v>76</v>
      </c>
      <c r="AL7" s="83" t="s">
        <v>77</v>
      </c>
      <c r="AM7" s="245" t="s">
        <v>78</v>
      </c>
      <c r="AN7" s="82" t="s">
        <v>79</v>
      </c>
      <c r="AO7" s="83" t="s">
        <v>80</v>
      </c>
      <c r="AP7" s="246" t="s">
        <v>81</v>
      </c>
      <c r="AQ7" s="82" t="s">
        <v>82</v>
      </c>
      <c r="AR7" s="247" t="s">
        <v>83</v>
      </c>
      <c r="AS7" s="84" t="s">
        <v>91</v>
      </c>
      <c r="AT7" s="82" t="s">
        <v>92</v>
      </c>
      <c r="AU7" s="82" t="s">
        <v>93</v>
      </c>
      <c r="AV7" s="82" t="s">
        <v>94</v>
      </c>
      <c r="AW7" s="82" t="s">
        <v>95</v>
      </c>
      <c r="AX7" s="345" t="s">
        <v>96</v>
      </c>
      <c r="AY7" s="345" t="s">
        <v>97</v>
      </c>
      <c r="AZ7" s="345" t="s">
        <v>98</v>
      </c>
      <c r="BA7" s="82" t="s">
        <v>99</v>
      </c>
      <c r="BB7" s="82" t="s">
        <v>100</v>
      </c>
      <c r="BC7" s="82" t="s">
        <v>101</v>
      </c>
      <c r="BD7" s="345" t="s">
        <v>102</v>
      </c>
      <c r="BE7" s="345" t="s">
        <v>103</v>
      </c>
      <c r="BF7" s="347" t="s">
        <v>104</v>
      </c>
    </row>
    <row r="8" spans="1:59" s="1" customFormat="1" ht="209.45" customHeight="1">
      <c r="A8" s="786"/>
      <c r="B8" s="204" t="s">
        <v>105</v>
      </c>
      <c r="C8" s="204" t="s">
        <v>106</v>
      </c>
      <c r="D8" s="204" t="s">
        <v>107</v>
      </c>
      <c r="E8" s="204" t="s">
        <v>108</v>
      </c>
      <c r="F8" s="204" t="s">
        <v>109</v>
      </c>
      <c r="G8" s="204" t="s">
        <v>110</v>
      </c>
      <c r="H8" s="204" t="s">
        <v>111</v>
      </c>
      <c r="I8" s="204" t="s">
        <v>112</v>
      </c>
      <c r="J8" s="204" t="s">
        <v>113</v>
      </c>
      <c r="K8" s="204" t="s">
        <v>114</v>
      </c>
      <c r="L8" s="20" t="s">
        <v>115</v>
      </c>
      <c r="M8" s="20" t="s">
        <v>116</v>
      </c>
      <c r="N8" s="20" t="s">
        <v>117</v>
      </c>
      <c r="O8" s="20" t="s">
        <v>118</v>
      </c>
      <c r="P8" s="20" t="s">
        <v>116</v>
      </c>
      <c r="Q8" s="20" t="s">
        <v>119</v>
      </c>
      <c r="R8" s="20" t="s">
        <v>118</v>
      </c>
      <c r="S8" s="20" t="s">
        <v>116</v>
      </c>
      <c r="T8" s="20" t="s">
        <v>119</v>
      </c>
      <c r="U8" s="204" t="s">
        <v>120</v>
      </c>
      <c r="V8" s="85" t="s">
        <v>121</v>
      </c>
      <c r="W8" s="85" t="s">
        <v>121</v>
      </c>
      <c r="X8" s="85" t="s">
        <v>121</v>
      </c>
      <c r="Y8" s="20" t="s">
        <v>122</v>
      </c>
      <c r="Z8" s="46" t="s">
        <v>123</v>
      </c>
      <c r="AA8" s="46" t="s">
        <v>123</v>
      </c>
      <c r="AB8" s="4" t="s">
        <v>123</v>
      </c>
      <c r="AC8" s="4" t="s">
        <v>123</v>
      </c>
      <c r="AD8" s="4" t="s">
        <v>123</v>
      </c>
      <c r="AE8" s="4" t="s">
        <v>123</v>
      </c>
      <c r="AF8" s="4" t="s">
        <v>123</v>
      </c>
      <c r="AG8" s="4" t="s">
        <v>123</v>
      </c>
      <c r="AH8" s="4" t="s">
        <v>123</v>
      </c>
      <c r="AI8" s="47" t="s">
        <v>123</v>
      </c>
      <c r="AJ8" s="48" t="s">
        <v>123</v>
      </c>
      <c r="AK8" s="4" t="s">
        <v>123</v>
      </c>
      <c r="AL8" s="47" t="s">
        <v>124</v>
      </c>
      <c r="AM8" s="49" t="s">
        <v>123</v>
      </c>
      <c r="AN8" s="4" t="s">
        <v>123</v>
      </c>
      <c r="AO8" s="47" t="s">
        <v>124</v>
      </c>
      <c r="AP8" s="50" t="s">
        <v>123</v>
      </c>
      <c r="AQ8" s="4" t="s">
        <v>123</v>
      </c>
      <c r="AR8" s="51" t="s">
        <v>124</v>
      </c>
      <c r="AS8" s="46" t="s">
        <v>123</v>
      </c>
      <c r="AT8" s="4" t="s">
        <v>125</v>
      </c>
      <c r="AU8" s="4" t="s">
        <v>124</v>
      </c>
      <c r="AV8" s="4" t="s">
        <v>124</v>
      </c>
      <c r="AW8" s="4" t="s">
        <v>124</v>
      </c>
      <c r="AX8" s="346" t="s">
        <v>124</v>
      </c>
      <c r="AY8" s="346" t="s">
        <v>124</v>
      </c>
      <c r="AZ8" s="346" t="s">
        <v>124</v>
      </c>
      <c r="BA8" s="4" t="s">
        <v>126</v>
      </c>
      <c r="BB8" s="4" t="s">
        <v>127</v>
      </c>
      <c r="BC8" s="4" t="s">
        <v>128</v>
      </c>
      <c r="BD8" s="346" t="s">
        <v>121</v>
      </c>
      <c r="BE8" s="346" t="s">
        <v>121</v>
      </c>
      <c r="BF8" s="348" t="s">
        <v>121</v>
      </c>
    </row>
    <row r="9" spans="1:59" s="52" customFormat="1" ht="45.75" thickBot="1">
      <c r="A9" s="248" t="s">
        <v>34</v>
      </c>
      <c r="B9" s="249" t="s">
        <v>129</v>
      </c>
      <c r="C9" s="249" t="s">
        <v>130</v>
      </c>
      <c r="D9" s="250">
        <v>1</v>
      </c>
      <c r="E9" s="249" t="s">
        <v>131</v>
      </c>
      <c r="F9" s="249" t="s">
        <v>132</v>
      </c>
      <c r="G9" s="251" t="s">
        <v>133</v>
      </c>
      <c r="H9" s="249" t="s">
        <v>134</v>
      </c>
      <c r="I9" s="252">
        <v>900</v>
      </c>
      <c r="J9" s="253" t="s">
        <v>135</v>
      </c>
      <c r="K9" s="249">
        <v>1</v>
      </c>
      <c r="L9" s="254">
        <v>3900</v>
      </c>
      <c r="M9" s="255">
        <f>L9*0.085</f>
        <v>331.5</v>
      </c>
      <c r="N9" s="256">
        <f t="shared" ref="N9:N40" si="0">IF(OR(L9="", M9=""), "", IFERROR(VALUE(TRIM(SUBSTITUTE(L9,CHAR(160),""))),0) + IFERROR(VALUE(TRIM(SUBSTITUTE(M9,CHAR(160),""))),0))</f>
        <v>4231.5</v>
      </c>
      <c r="O9" s="255">
        <v>4200</v>
      </c>
      <c r="P9" s="255">
        <f>0.085*O9</f>
        <v>357</v>
      </c>
      <c r="Q9" s="256">
        <f t="shared" ref="Q9:Q40" si="1">IF(OR(O9="", P9=""), "", IFERROR(VALUE(TRIM(SUBSTITUTE(O9,CHAR(160),""))),0) + IFERROR(VALUE(TRIM(SUBSTITUTE(P9,CHAR(160),""))),0))</f>
        <v>4557</v>
      </c>
      <c r="R9" s="255"/>
      <c r="S9" s="255"/>
      <c r="T9" s="257" t="str">
        <f t="shared" ref="T9:T40" si="2">IF(OR(R9="", S9=""), "", IFERROR(VALUE(TRIM(SUBSTITUTE(R9,CHAR(160),""))),0) + IFERROR(VALUE(TRIM(SUBSTITUTE(S9,CHAR(160),""))),0))</f>
        <v/>
      </c>
      <c r="U9" s="254" t="s">
        <v>136</v>
      </c>
      <c r="V9" s="258" cm="1">
        <f t="array" ref="V9">IF((_xlfn.IFS(TRIM(SUBSTITUTE(U9,CHAR(160),""))="Devis 1",IFERROR(VALUE(TRIM(SUBSTITUTE(L9,CHAR(160),""))),0),TRIM(SUBSTITUTE(U9,CHAR(160),""))="Devis 2",IFERROR(VALUE(TRIM(SUBSTITUTE(O9,CHAR(160),""))),0),TRIM(SUBSTITUTE(U9,CHAR(160),""))="Devis 3",IFERROR(VALUE(TRIM(SUBSTITUTE(R9,CHAR(160),""))),0),TRUE,0)*IFERROR(VALUE(TRIM(SUBSTITUTE(D9,CHAR(160),""))),0))=0,"",_xlfn.IFS(TRIM(SUBSTITUTE(U9,CHAR(160),""))="Devis 1",IFERROR(VALUE(TRIM(SUBSTITUTE(L9,CHAR(160),""))),0),TRIM(SUBSTITUTE(U9,CHAR(160),""))="Devis 2",IFERROR(VALUE(TRIM(SUBSTITUTE(O9,CHAR(160),""))),0),TRIM(SUBSTITUTE(U9,CHAR(160),""))="Devis 3",IFERROR(VALUE(TRIM(SUBSTITUTE(R9,CHAR(160),""))),0),TRUE,0)*IFERROR(VALUE(TRIM(SUBSTITUTE(D9,CHAR(160),""))),0))</f>
        <v>3900</v>
      </c>
      <c r="W9" s="258" cm="1">
        <f t="array" ref="W9">IF(_xlfn.IFS(TRIM(SUBSTITUTE(U9,CHAR(160),""))="Devis 1",IFERROR(VALUE(TRIM(SUBSTITUTE(M9,CHAR(160),""))),0),TRIM(SUBSTITUTE(U9,CHAR(160),""))="Devis 2",IFERROR(VALUE(TRIM(SUBSTITUTE(P9,CHAR(160),""))),0),TRIM(SUBSTITUTE(U9,CHAR(160),""))="Devis 3",IFERROR(VALUE(TRIM(SUBSTITUTE(S9,CHAR(160),""))),0),TRUE,0)*IFERROR(VALUE(TRIM(SUBSTITUTE(D9,CHAR(160),""))),0)=0,IF(V9&lt;&gt;"",0,""),_xlfn.IFS(TRIM(SUBSTITUTE(U9,CHAR(160),""))="Devis 1",IFERROR(VALUE(TRIM(SUBSTITUTE(M9,CHAR(160),""))),0),TRIM(SUBSTITUTE(U9,CHAR(160),""))="Devis 2",IFERROR(VALUE(TRIM(SUBSTITUTE(P9,CHAR(160),""))),0),TRIM(SUBSTITUTE(U9,CHAR(160),""))="Devis 3",IFERROR(VALUE(TRIM(SUBSTITUTE(S9,CHAR(160),""))),0),TRUE,0)*IFERROR(VALUE(TRIM(SUBSTITUTE(D9,CHAR(160),""))),0))</f>
        <v>331.5</v>
      </c>
      <c r="X9" s="259">
        <f t="shared" ref="X9:X40" si="3">IF(OR(V9="", W9=""), "", IFERROR(VALUE(TRIM(SUBSTITUTE(V9,CHAR(160),""))),0) + IFERROR(VALUE(TRIM(SUBSTITUTE(W9,CHAR(160),""))),0))</f>
        <v>4231.5</v>
      </c>
      <c r="Y9" s="260"/>
      <c r="Z9" s="261" t="str">
        <f t="shared" ref="Z9:Z40" si="4">IF(B9="","",B9)</f>
        <v>Terrassement et étanchéification</v>
      </c>
      <c r="AA9" s="261" t="str">
        <f t="shared" ref="AA9:AA40" si="5">IF(C9="","",C9)</f>
        <v>Non</v>
      </c>
      <c r="AB9" s="262">
        <f t="shared" ref="AB9:AB40" si="6">IF(D9="","",D9)</f>
        <v>1</v>
      </c>
      <c r="AC9" s="251" t="str">
        <f t="shared" ref="AC9:AC40" si="7">IF(E9="","",E9)</f>
        <v>Fer Plus</v>
      </c>
      <c r="AD9" s="251" t="str">
        <f t="shared" ref="AD9:AD40" si="8">IF(F9="","",F9)</f>
        <v>D230115102</v>
      </c>
      <c r="AE9" s="251" t="str">
        <f t="shared" ref="AE9:AE40" si="9">IF(G9="","",G9)</f>
        <v>Construction / aménagement bâtiments</v>
      </c>
      <c r="AF9" s="251" t="str">
        <f t="shared" ref="AF9:AF40" si="10">IF(H9="","",H9)</f>
        <v xml:space="preserve">Pas de marché public </v>
      </c>
      <c r="AG9" s="263">
        <f t="shared" ref="AG9:AG40" si="11">IF(I9="","",I9)</f>
        <v>900</v>
      </c>
      <c r="AH9" s="251" t="str">
        <f t="shared" ref="AH9:AH40" si="12">IF(J9="","",J9)</f>
        <v>mètre</v>
      </c>
      <c r="AI9" s="264">
        <f t="shared" ref="AI9:AI40" si="13">IF(K9="","",K9)</f>
        <v>1</v>
      </c>
      <c r="AJ9" s="265">
        <f t="shared" ref="AJ9:AJ40" si="14">IF(L9="","",L9)</f>
        <v>3900</v>
      </c>
      <c r="AK9" s="256">
        <f t="shared" ref="AK9:AK40" si="15">IF(M9="","",M9)</f>
        <v>331.5</v>
      </c>
      <c r="AL9" s="266">
        <f t="shared" ref="AL9:AL40" si="16">IF(OR(AJ9="", AK9=""), "", IFERROR(VALUE(TRIM(SUBSTITUTE(AJ9,CHAR(160),""))),0) + IFERROR(VALUE(TRIM(SUBSTITUTE(AK9,CHAR(160),""))),0))</f>
        <v>4231.5</v>
      </c>
      <c r="AM9" s="267">
        <f t="shared" ref="AM9:AM40" si="17">IF(O9="","",O9)</f>
        <v>4200</v>
      </c>
      <c r="AN9" s="256">
        <f t="shared" ref="AN9:AN40" si="18">IF(P9="","",P9)</f>
        <v>357</v>
      </c>
      <c r="AO9" s="266">
        <f t="shared" ref="AO9:AO40" si="19">IF(OR(AM9="",AN9=""),"",IFERROR(VALUE(TRIM(SUBSTITUTE(AM9,CHAR(160),""))),0)+IFERROR(VALUE(TRIM(SUBSTITUTE(AN9,CHAR(160),""))),0))</f>
        <v>4557</v>
      </c>
      <c r="AP9" s="268" t="str">
        <f t="shared" ref="AP9:AP40" si="20">IF(R9="","",R9)</f>
        <v/>
      </c>
      <c r="AQ9" s="256" t="str">
        <f t="shared" ref="AQ9:AQ40" si="21">IF(S9="","",S9)</f>
        <v/>
      </c>
      <c r="AR9" s="269" t="str">
        <f t="shared" ref="AR9:AR40" si="22">IF(OR(AP9="",AQ9=""),"",IFERROR(VALUE(TRIM(SUBSTITUTE(AP9,CHAR(160),""))),0)+IFERROR(VALUE(TRIM(SUBSTITUTE(AQ9,CHAR(160),""))),0))</f>
        <v/>
      </c>
      <c r="AS9" s="261" t="str">
        <f t="shared" ref="AS9:AS40" si="23">IF(U9="","",U9)</f>
        <v>Devis 1</v>
      </c>
      <c r="AT9" s="251" t="s">
        <v>137</v>
      </c>
      <c r="AU9" s="270">
        <f t="shared" ref="AU9:AU40" si="24">IF((1.15*MIN(IF((IFERROR(VALUE(TRIM(SUBSTITUTE(AJ9,CHAR(160),""))),0))=0,1E+30,(IFERROR(VALUE(TRIM(SUBSTITUTE(AJ9,CHAR(160),""))),0))),IF((IFERROR(VALUE(TRIM(SUBSTITUTE(AM9,CHAR(160),""))),0))=0,1E+30,(IFERROR(VALUE(TRIM(SUBSTITUTE(AM9,CHAR(160),""))),0))),IF((IFERROR(VALUE(TRIM(SUBSTITUTE(AP9,CHAR(160),""))),0))=0,1E+30,(IFERROR(VALUE(TRIM(SUBSTITUTE(AP9,CHAR(160),""))),0))))*(IFERROR(VALUE(TRIM(SUBSTITUTE(AB9,CHAR(160),""))),0)))=0,"",(1.15*MIN(IF((IFERROR(VALUE(TRIM(SUBSTITUTE(AJ9,CHAR(160),""))),0))=0,1E+30,(IFERROR(VALUE(TRIM(SUBSTITUTE(AJ9,CHAR(160),""))),0))),IF((IFERROR(VALUE(TRIM(SUBSTITUTE(AM9,CHAR(160),""))),0))=0,1E+30,(IFERROR(VALUE(TRIM(SUBSTITUTE(AM9,CHAR(160),""))),0))),IF((IFERROR(VALUE(TRIM(SUBSTITUTE(AP9,CHAR(160),""))),0))=0,1E+30,(IFERROR(VALUE(TRIM(SUBSTITUTE(AP9,CHAR(160),""))),0))))*(IFERROR(VALUE(TRIM(SUBSTITUTE(AB9,CHAR(160),""))),0))))</f>
        <v>4485</v>
      </c>
      <c r="AV9" s="270">
        <f t="shared" ref="AV9:AV40" si="25">IF(AU9="","",IF( AND(IFERROR(VALUE(TRIM(SUBSTITUTE(AK9,CHAR(160),""))),0)=0,IFERROR(VALUE(TRIM(SUBSTITUTE(AN9,CHAR(160),""))),0)=0,IFERROR(VALUE(TRIM(SUBSTITUTE(AQ9,CHAR(160),""))),0)=0),0,1.15*MIN(IF(IFERROR(VALUE(TRIM(SUBSTITUTE(AK9,CHAR(160),""))),0)=0, 1E+30, IFERROR(VALUE(TRIM(SUBSTITUTE(AK9,CHAR(160),""))),0)),IF(IFERROR(VALUE(TRIM(SUBSTITUTE(AN9,CHAR(160),""))),0)=0, 1E+30, IFERROR(VALUE(TRIM(SUBSTITUTE(AN9,CHAR(160),""))),0)),IF(IFERROR(VALUE(TRIM(SUBSTITUTE(AQ9,CHAR(160),""))),0)=0, 1E+30, IFERROR(VALUE(TRIM(SUBSTITUTE(AQ9,CHAR(160),""))),0))) *IFERROR(VALUE(TRIM(SUBSTITUTE(AB9,CHAR(160),""))),0)))</f>
        <v>381.22499999999997</v>
      </c>
      <c r="AW9" s="270">
        <f t="shared" ref="AW9:AW40" si="26">IF(AU9="","",AU9+AV9)</f>
        <v>4866.2250000000004</v>
      </c>
      <c r="AX9" s="271" cm="1">
        <f t="array" ref="AX9">IF($AB9="","",IF((IFERROR(_xlfn.IFS($AS9="Devis 1",(IFERROR(VALUE(TRIM(SUBSTITUTE(AJ9,CHAR(160),""))),0)),$AS9="Devis 2",(IFERROR(VALUE(TRIM(SUBSTITUTE(AM9,CHAR(160),""))),0)),$AS9="Devis 3",(IFERROR(VALUE(TRIM(SUBSTITUTE(AP9,CHAR(160),""))),0))),0))*(IFERROR(VALUE(TRIM(SUBSTITUTE($AB9,CHAR(160),""))),0))=0,"",(IFERROR(_xlfn.IFS($AS9="Devis 1",(IFERROR(VALUE(TRIM(SUBSTITUTE(AJ9,CHAR(160),""))),0)),$AS9="Devis 2",(IFERROR(VALUE(TRIM(SUBSTITUTE(AM9,CHAR(160),""))),0)),$AS9="Devis 3",(IFERROR(VALUE(TRIM(SUBSTITUTE(AP9,CHAR(160),""))),0))),0))*(IFERROR(VALUE(TRIM(SUBSTITUTE($AB9,CHAR(160),""))),0))))</f>
        <v>3900</v>
      </c>
      <c r="AY9" s="271" cm="1">
        <f t="array" ref="AY9">IF($AB9="","",IF((IFERROR(_xlfn.IFS(TRIM(SUBSTITUTE($AS9,CHAR(160),""))="Devis 1", IFERROR(VALUE(TRIM(SUBSTITUTE(AK9,CHAR(160),""))),0),TRIM(SUBSTITUTE($AS9,CHAR(160),""))="Devis 2", IFERROR(VALUE(TRIM(SUBSTITUTE(AN9,CHAR(160),""))),0),TRIM(SUBSTITUTE($AS9,CHAR(160),""))="Devis 3", IFERROR(VALUE(TRIM(SUBSTITUTE(AQ9,CHAR(160),""))),0)),0) * IFERROR(VALUE(TRIM(SUBSTITUTE($AB9,CHAR(160),""))),0)) = 0,IF(AX9&lt;&gt;"",0,""),(IFERROR(_xlfn.IFS(TRIM(SUBSTITUTE($AS9,CHAR(160),""))="Devis 1", IFERROR(VALUE(TRIM(SUBSTITUTE(AK9,CHAR(160),""))),0),TRIM(SUBSTITUTE($AS9,CHAR(160),""))="Devis 2", IFERROR(VALUE(TRIM(SUBSTITUTE(AN9,CHAR(160),""))),0),TRIM(SUBSTITUTE($AS9,CHAR(160),""))="Devis 3", IFERROR(VALUE(TRIM(SUBSTITUTE(AQ9,CHAR(160),""))),0)),0) * IFERROR(VALUE(TRIM(SUBSTITUTE($AB9,CHAR(160),""))),0))))</f>
        <v>331.5</v>
      </c>
      <c r="AZ9" s="271" cm="1">
        <f t="array" ref="AZ9">IF($AB9="","",IF(IFERROR(_xlfn.IFS($AS9="Devis 1",IFERROR(VALUE(TRIM(SUBSTITUTE(AL9,CHAR(160),""))),0),$AS9="Devis 2",IFERROR(VALUE(TRIM(SUBSTITUTE(AO9,CHAR(160),""))),0),$AS9="Devis 3",IFERROR(VALUE(TRIM(SUBSTITUTE(AR9,CHAR(160),""))),0)),0)*IFERROR(VALUE(TRIM(SUBSTITUTE($AB9,CHAR(160),""))),0)=0,"",IFERROR(_xlfn.IFS($AS9="Devis 1",IFERROR(VALUE(TRIM(SUBSTITUTE(AL9,CHAR(160),""))),0),$AS9="Devis 2",IFERROR(VALUE(TRIM(SUBSTITUTE(AO9,CHAR(160),""))),0),$AS9="Devis 3",IFERROR(VALUE(TRIM(SUBSTITUTE(AR9,CHAR(160),""))),0)),0)*IFERROR(VALUE(TRIM(SUBSTITUTE($AB9,CHAR(160),""))),0)))</f>
        <v>4231.5</v>
      </c>
      <c r="BA9" s="251"/>
      <c r="BB9" s="272" t="str" cm="1">
        <f t="array" ref="BB9">IF(OR(AZ9="",AW9="",AX9="",AU9="",AY9="",AV9=""),"",_xlfn.IFS((IFERROR(VALUE(TRIM(SUBSTITUTE(AZ9,CHAR(160),""))),0))&gt;(IFERROR(VALUE(TRIM(SUBSTITUTE(AW9,CHAR(160),""))),0)),"KO : Le montant retenu TTC est supérieur au montant raisonnable TTC. Merci de revoir la ligne de dépense ou plafonner son montant.",(IFERROR(VALUE(TRIM(SUBSTITUTE(AX9,CHAR(160),""))),0))&gt;(IFERROR(VALUE(TRIM(SUBSTITUTE(AU9,CHAR(160),""))),0)),"Attention : Le montant retenu HT est supérieur au montant HT raisonnable. Merci de revoir la ligne de dépense, plafonner son montant, ou justifier la reventillation HT / TVA.",(IFERROR(VALUE(TRIM(SUBSTITUTE(AY9,CHAR(160),""))),0))&gt;(IFERROR(VALUE(TRIM(SUBSTITUTE(AV9,CHAR(160),""))),0)),"Attention : Le montant TVA retenu est supérieur au montant TVA raisonnable. Merci de revoir la ligne de dépense, plafonner son montant, ou justifier la reventillation HT / TVA.",(IFERROR(VALUE(TRIM(SUBSTITUTE(AZ9,CHAR(160),""))),0))=0,"",(IFERROR(VALUE(TRIM(SUBSTITUTE(AW9,CHAR(160),""))),0))=(IFERROR(VALUE(TRIM(SUBSTITUTE(AZ9,CHAR(160),""))),0)),"OK",(IFERROR(VALUE(TRIM(SUBSTITUTE(AW9,CHAR(160),""))),0))&gt;(IFERROR(VALUE(TRIM(SUBSTITUTE(AZ9,CHAR(160),""))),0))," OK : Montant instruit inférieur au montant raisonnable.",TRUE,""))</f>
        <v xml:space="preserve"> OK : Montant instruit inférieur au montant raisonnable.</v>
      </c>
      <c r="BC9" s="242" t="str" cm="1">
        <f t="array" ref="BC9">IF(OR(AZ9="",X9="",AX9="",V9="",AY9="",W9=""),"",_xlfn.IFS((IFERROR(VALUE(TRIM(SUBSTITUTE(AZ9,CHAR(160),""))),0))&gt;(IFERROR(VALUE(TRIM(SUBSTITUTE(X9,CHAR(160),""))),0)),"KO : Le montant retenu TTC est supérieur au montant présenté TTC. Merci de revoir la ligne de dépense ou plafonner son montant.",(IFERROR(VALUE(TRIM(SUBSTITUTE(AX9,CHAR(160),""))),0))&gt;(IFERROR(VALUE(TRIM(SUBSTITUTE(V9,CHAR(160),""))),0)),"Attention : Le montant retenu HT est supérieur au montant HT présenté. Merci de revoir la ligne de dépense,plafonner son montant,ou justifier la reventillation HT/TVA.",(IFERROR(VALUE(TRIM(SUBSTITUTE(AY9,CHAR(160),""))),0))&gt;(IFERROR(VALUE(TRIM(SUBSTITUTE(W9,CHAR(160),""))),0)),"Attention : Le montant TVA retenu est supérieur au montant TVA présenté. Merci de revoir la ligne de dépense,plafonner son montant,ou justifier la reventillation HT/TVA.",(IFERROR(VALUE(TRIM(SUBSTITUTE(X9,CHAR(160),""))),0))=0,"",(IFERROR(VALUE(TRIM(SUBSTITUTE(AZ9,CHAR(160),""))),0))=(IFERROR(VALUE(TRIM(SUBSTITUTE(X9,CHAR(160),""))),0)),"OK",
OR((IFERROR(VALUE(TRIM(SUBSTITUTE(AZ9,CHAR(160),""))),0))=0,(IFERROR(VALUE(TRIM(SUBSTITUTE(AX9,CHAR(160),""))),0))=0),"Attention : montant présenté entièrement écarté",(IFERROR(VALUE(TRIM(SUBSTITUTE(AZ9,CHAR(160),""))),0))&lt;(IFERROR(VALUE(TRIM(SUBSTITUTE(X9,CHAR(160),""))),0)),"Attention : montant présenté partiellement écarté",TRUE,""))</f>
        <v>OK</v>
      </c>
      <c r="BD9" s="270">
        <f t="shared" ref="BD9:BD40" si="27">IF(OR(V9="",AX9=""),"",(IFERROR(VALUE(TRIM(SUBSTITUTE(V9,CHAR(160),""))),0))-(IFERROR(VALUE(TRIM(SUBSTITUTE(AX9,CHAR(160),""))),0)))</f>
        <v>0</v>
      </c>
      <c r="BE9" s="270">
        <f t="shared" ref="BE9:BE40" si="28">IF(OR(W9="",AY9=""),"",(IFERROR(VALUE(TRIM(SUBSTITUTE(W9,CHAR(160),""))),0))-(IFERROR(VALUE(TRIM(SUBSTITUTE(AY9,CHAR(160),""))),0)))</f>
        <v>0</v>
      </c>
      <c r="BF9" s="273">
        <f t="shared" ref="BF9:BF40" si="29">IF(OR(X9="",AZ9=""),"",(IFERROR(VALUE(TRIM(SUBSTITUTE(X9,CHAR(160),""))),0))-(IFERROR(VALUE(TRIM(SUBSTITUTE(AZ9,CHAR(160),""))),0)))</f>
        <v>0</v>
      </c>
    </row>
    <row r="10" spans="1:59" s="1" customFormat="1" ht="64.5" customHeight="1">
      <c r="A10" s="213">
        <v>1</v>
      </c>
      <c r="B10" s="214"/>
      <c r="C10" s="214"/>
      <c r="D10" s="215"/>
      <c r="E10" s="214"/>
      <c r="F10" s="214"/>
      <c r="G10" s="214"/>
      <c r="H10" s="214"/>
      <c r="I10" s="216"/>
      <c r="J10" s="214"/>
      <c r="K10" s="217"/>
      <c r="L10" s="218"/>
      <c r="M10" s="219"/>
      <c r="N10" s="220" t="str">
        <f t="shared" si="0"/>
        <v/>
      </c>
      <c r="O10" s="221"/>
      <c r="P10" s="219"/>
      <c r="Q10" s="220" t="str">
        <f t="shared" si="1"/>
        <v/>
      </c>
      <c r="R10" s="222"/>
      <c r="S10" s="219"/>
      <c r="T10" s="223" t="str">
        <f t="shared" si="2"/>
        <v/>
      </c>
      <c r="U10" s="224"/>
      <c r="V10" s="225" t="str" cm="1">
        <f t="array" ref="V10">IF((_xlfn.IFS(TRIM(SUBSTITUTE(U10,CHAR(160),""))="Devis 1",IFERROR(VALUE(TRIM(SUBSTITUTE(L10,CHAR(160),""))),0),TRIM(SUBSTITUTE(U10,CHAR(160),""))="Devis 2",IFERROR(VALUE(TRIM(SUBSTITUTE(O10,CHAR(160),""))),0),TRIM(SUBSTITUTE(U10,CHAR(160),""))="Devis 3",IFERROR(VALUE(TRIM(SUBSTITUTE(R10,CHAR(160),""))),0),TRUE,0)*IFERROR(VALUE(TRIM(SUBSTITUTE(D10,CHAR(160),""))),0))=0,"",_xlfn.IFS(TRIM(SUBSTITUTE(U10,CHAR(160),""))="Devis 1",IFERROR(VALUE(TRIM(SUBSTITUTE(L10,CHAR(160),""))),0),TRIM(SUBSTITUTE(U10,CHAR(160),""))="Devis 2",IFERROR(VALUE(TRIM(SUBSTITUTE(O10,CHAR(160),""))),0),TRIM(SUBSTITUTE(U10,CHAR(160),""))="Devis 3",IFERROR(VALUE(TRIM(SUBSTITUTE(R10,CHAR(160),""))),0),TRUE,0)*IFERROR(VALUE(TRIM(SUBSTITUTE(D10,CHAR(160),""))),0))</f>
        <v/>
      </c>
      <c r="W10" s="226" t="str" cm="1">
        <f t="array" ref="W10">IF(_xlfn.IFS(TRIM(SUBSTITUTE(U10,CHAR(160),""))="Devis 1",IFERROR(VALUE(TRIM(SUBSTITUTE(M10,CHAR(160),""))),0),TRIM(SUBSTITUTE(U10,CHAR(160),""))="Devis 2",IFERROR(VALUE(TRIM(SUBSTITUTE(P10,CHAR(160),""))),0),TRIM(SUBSTITUTE(U10,CHAR(160),""))="Devis 3",IFERROR(VALUE(TRIM(SUBSTITUTE(S10,CHAR(160),""))),0),TRUE,0)*IFERROR(VALUE(TRIM(SUBSTITUTE(D10,CHAR(160),""))),0)=0,IF(V10&lt;&gt;"",0,""),_xlfn.IFS(TRIM(SUBSTITUTE(U10,CHAR(160),""))="Devis 1",IFERROR(VALUE(TRIM(SUBSTITUTE(M10,CHAR(160),""))),0),TRIM(SUBSTITUTE(U10,CHAR(160),""))="Devis 2",IFERROR(VALUE(TRIM(SUBSTITUTE(P10,CHAR(160),""))),0),TRIM(SUBSTITUTE(U10,CHAR(160),""))="Devis 3",IFERROR(VALUE(TRIM(SUBSTITUTE(S10,CHAR(160),""))),0),TRUE,0)*IFERROR(VALUE(TRIM(SUBSTITUTE(D10,CHAR(160),""))),0))</f>
        <v/>
      </c>
      <c r="X10" s="227" t="str">
        <f t="shared" si="3"/>
        <v/>
      </c>
      <c r="Y10" s="228"/>
      <c r="Z10" s="229" t="str">
        <f t="shared" si="4"/>
        <v/>
      </c>
      <c r="AA10" s="229" t="str">
        <f t="shared" si="5"/>
        <v/>
      </c>
      <c r="AB10" s="230" t="str">
        <f t="shared" si="6"/>
        <v/>
      </c>
      <c r="AC10" s="231" t="str">
        <f t="shared" si="7"/>
        <v/>
      </c>
      <c r="AD10" s="231" t="str">
        <f t="shared" si="8"/>
        <v/>
      </c>
      <c r="AE10" s="231" t="str">
        <f t="shared" si="9"/>
        <v/>
      </c>
      <c r="AF10" s="231" t="str">
        <f t="shared" si="10"/>
        <v/>
      </c>
      <c r="AG10" s="232" t="str">
        <f t="shared" si="11"/>
        <v/>
      </c>
      <c r="AH10" s="231" t="str">
        <f t="shared" si="12"/>
        <v/>
      </c>
      <c r="AI10" s="233" t="str">
        <f t="shared" si="13"/>
        <v/>
      </c>
      <c r="AJ10" s="234" t="str">
        <f t="shared" si="14"/>
        <v/>
      </c>
      <c r="AK10" s="235" t="str">
        <f t="shared" si="15"/>
        <v/>
      </c>
      <c r="AL10" s="220" t="str">
        <f t="shared" si="16"/>
        <v/>
      </c>
      <c r="AM10" s="236" t="str">
        <f t="shared" si="17"/>
        <v/>
      </c>
      <c r="AN10" s="235" t="str">
        <f t="shared" si="18"/>
        <v/>
      </c>
      <c r="AO10" s="220" t="str">
        <f t="shared" si="19"/>
        <v/>
      </c>
      <c r="AP10" s="237" t="str">
        <f t="shared" si="20"/>
        <v/>
      </c>
      <c r="AQ10" s="235" t="str">
        <f t="shared" si="21"/>
        <v/>
      </c>
      <c r="AR10" s="238" t="str">
        <f t="shared" si="22"/>
        <v/>
      </c>
      <c r="AS10" s="229" t="str">
        <f t="shared" si="23"/>
        <v/>
      </c>
      <c r="AT10" s="239"/>
      <c r="AU10" s="240" t="str">
        <f t="shared" si="24"/>
        <v/>
      </c>
      <c r="AV10" s="240" t="str">
        <f t="shared" si="25"/>
        <v/>
      </c>
      <c r="AW10" s="240" t="str">
        <f t="shared" si="26"/>
        <v/>
      </c>
      <c r="AX10" s="110" t="str" cm="1">
        <f t="array" ref="AX10">IF($AB10="","",IF((IFERROR(_xlfn.IFS($AS10="Devis 1",(IFERROR(VALUE(TRIM(SUBSTITUTE(AJ10,CHAR(160),""))),0)),$AS10="Devis 2",(IFERROR(VALUE(TRIM(SUBSTITUTE(AM10,CHAR(160),""))),0)),$AS10="Devis 3",(IFERROR(VALUE(TRIM(SUBSTITUTE(AP10,CHAR(160),""))),0))),0))*(IFERROR(VALUE(TRIM(SUBSTITUTE($AB10,CHAR(160),""))),0))=0,"",(IFERROR(_xlfn.IFS($AS10="Devis 1",(IFERROR(VALUE(TRIM(SUBSTITUTE(AJ10,CHAR(160),""))),0)),$AS10="Devis 2",(IFERROR(VALUE(TRIM(SUBSTITUTE(AM10,CHAR(160),""))),0)),$AS10="Devis 3",(IFERROR(VALUE(TRIM(SUBSTITUTE(AP10,CHAR(160),""))),0))),0))*(IFERROR(VALUE(TRIM(SUBSTITUTE($AB10,CHAR(160),""))),0))))</f>
        <v/>
      </c>
      <c r="AY10" s="110" t="str" cm="1">
        <f t="array" ref="AY10">IF($AB10="","",IF((IFERROR(_xlfn.IFS(TRIM(SUBSTITUTE($AS10,CHAR(160),""))="Devis 1", IFERROR(VALUE(TRIM(SUBSTITUTE(AK10,CHAR(160),""))),0),TRIM(SUBSTITUTE($AS10,CHAR(160),""))="Devis 2", IFERROR(VALUE(TRIM(SUBSTITUTE(AN10,CHAR(160),""))),0),TRIM(SUBSTITUTE($AS10,CHAR(160),""))="Devis 3", IFERROR(VALUE(TRIM(SUBSTITUTE(AQ10,CHAR(160),""))),0)),0) * IFERROR(VALUE(TRIM(SUBSTITUTE($AB10,CHAR(160),""))),0)) = 0,IF(AX10&lt;&gt;"",0,""),(IFERROR(_xlfn.IFS(TRIM(SUBSTITUTE($AS10,CHAR(160),""))="Devis 1", IFERROR(VALUE(TRIM(SUBSTITUTE(AK10,CHAR(160),""))),0),TRIM(SUBSTITUTE($AS10,CHAR(160),""))="Devis 2", IFERROR(VALUE(TRIM(SUBSTITUTE(AN10,CHAR(160),""))),0),TRIM(SUBSTITUTE($AS10,CHAR(160),""))="Devis 3", IFERROR(VALUE(TRIM(SUBSTITUTE(AQ10,CHAR(160),""))),0)),0) * IFERROR(VALUE(TRIM(SUBSTITUTE($AB10,CHAR(160),""))),0))))</f>
        <v/>
      </c>
      <c r="AZ10" s="110" t="str" cm="1">
        <f t="array" ref="AZ10">IF($AB10="","",IF(IFERROR(_xlfn.IFS($AS10="Devis 1",IFERROR(VALUE(TRIM(SUBSTITUTE(AL10,CHAR(160),""))),0),$AS10="Devis 2",IFERROR(VALUE(TRIM(SUBSTITUTE(AO10,CHAR(160),""))),0),$AS10="Devis 3",IFERROR(VALUE(TRIM(SUBSTITUTE(AR10,CHAR(160),""))),0)),0)*IFERROR(VALUE(TRIM(SUBSTITUTE($AB10,CHAR(160),""))),0)=0,"",IFERROR(_xlfn.IFS($AS10="Devis 1",IFERROR(VALUE(TRIM(SUBSTITUTE(AL10,CHAR(160),""))),0),$AS10="Devis 2",IFERROR(VALUE(TRIM(SUBSTITUTE(AO10,CHAR(160),""))),0),$AS10="Devis 3",IFERROR(VALUE(TRIM(SUBSTITUTE(AR10,CHAR(160),""))),0)),0)*IFERROR(VALUE(TRIM(SUBSTITUTE($AB10,CHAR(160),""))),0)))</f>
        <v/>
      </c>
      <c r="BA10" s="239"/>
      <c r="BB10" s="242" t="str" cm="1">
        <f t="array" ref="BB10">IF(OR(AZ10="",AW10="",AX10="",AU10="",AY10="",AV10=""),"",_xlfn.IFS((IFERROR(VALUE(TRIM(SUBSTITUTE(AZ10,CHAR(160),""))),0))&gt;(IFERROR(VALUE(TRIM(SUBSTITUTE(AW10,CHAR(160),""))),0)),"KO : Le montant retenu TTC est supérieur au montant raisonnable TTC. Merci de revoir la ligne de dépense ou plafonner son montant.",(IFERROR(VALUE(TRIM(SUBSTITUTE(AX10,CHAR(160),""))),0))&gt;(IFERROR(VALUE(TRIM(SUBSTITUTE(AU10,CHAR(160),""))),0)),"Attention : Le montant retenu HT est supérieur au montant HT raisonnable. Merci de revoir la ligne de dépense, plafonner son montant, ou justifier la reventillation HT / TVA.",(IFERROR(VALUE(TRIM(SUBSTITUTE(AY10,CHAR(160),""))),0))&gt;(IFERROR(VALUE(TRIM(SUBSTITUTE(AV10,CHAR(160),""))),0)),"Attention : Le montant TVA retenu est supérieur au montant TVA raisonnable. Merci de revoir la ligne de dépense, plafonner son montant, ou justifier la reventillation HT / TVA.",(IFERROR(VALUE(TRIM(SUBSTITUTE(AZ10,CHAR(160),""))),0))=0,"",(IFERROR(VALUE(TRIM(SUBSTITUTE(AW10,CHAR(160),""))),0))=(IFERROR(VALUE(TRIM(SUBSTITUTE(AZ10,CHAR(160),""))),0)),"OK",(IFERROR(VALUE(TRIM(SUBSTITUTE(AW10,CHAR(160),""))),0))&gt;(IFERROR(VALUE(TRIM(SUBSTITUTE(AZ10,CHAR(160),""))),0))," OK : Montant instruit inférieur au montant raisonnable.",TRUE,""))</f>
        <v/>
      </c>
      <c r="BC10" s="242" t="str" cm="1">
        <f t="array" ref="BC10">IF(OR(AZ10="",X10="",AX10="",V10="",AY10="",W10=""),"",_xlfn.IFS((IFERROR(VALUE(TRIM(SUBSTITUTE(AZ10,CHAR(160),""))),0))&gt;(IFERROR(VALUE(TRIM(SUBSTITUTE(X10,CHAR(160),""))),0)),"KO : Le montant retenu TTC est supérieur au montant présenté TTC. Merci de revoir la ligne de dépense ou plafonner son montant.",(IFERROR(VALUE(TRIM(SUBSTITUTE(AX10,CHAR(160),""))),0))&gt;(IFERROR(VALUE(TRIM(SUBSTITUTE(V10,CHAR(160),""))),0)),"Attention : Le montant retenu HT est supérieur au montant HT présenté. Merci de revoir la ligne de dépense,plafonner son montant,ou justifier la reventillation HT/TVA.",(IFERROR(VALUE(TRIM(SUBSTITUTE(AY10,CHAR(160),""))),0))&gt;(IFERROR(VALUE(TRIM(SUBSTITUTE(W10,CHAR(160),""))),0)),"Attention : Le montant TVA retenu est supérieur au montant TVA présenté. Merci de revoir la ligne de dépense,plafonner son montant,ou justifier la reventillation HT/TVA.",(IFERROR(VALUE(TRIM(SUBSTITUTE(X10,CHAR(160),""))),0))=0,"",(IFERROR(VALUE(TRIM(SUBSTITUTE(AZ10,CHAR(160),""))),0))=(IFERROR(VALUE(TRIM(SUBSTITUTE(X10,CHAR(160),""))),0)),"OK",
OR((IFERROR(VALUE(TRIM(SUBSTITUTE(AZ10,CHAR(160),""))),0))=0,(IFERROR(VALUE(TRIM(SUBSTITUTE(AX10,CHAR(160),""))),0))=0),"Attention : montant présenté entièrement écarté",(IFERROR(VALUE(TRIM(SUBSTITUTE(AZ10,CHAR(160),""))),0))&lt;(IFERROR(VALUE(TRIM(SUBSTITUTE(X10,CHAR(160),""))),0)),"Attention : montant présenté partiellement écarté",TRUE,""))</f>
        <v/>
      </c>
      <c r="BD10" s="240" t="str">
        <f t="shared" si="27"/>
        <v/>
      </c>
      <c r="BE10" s="240" t="str">
        <f t="shared" si="28"/>
        <v/>
      </c>
      <c r="BF10" s="243" t="str">
        <f t="shared" si="29"/>
        <v/>
      </c>
      <c r="BG10" s="3"/>
    </row>
    <row r="11" spans="1:59" s="1" customFormat="1">
      <c r="A11" s="97">
        <v>2</v>
      </c>
      <c r="B11" s="7"/>
      <c r="C11" s="7"/>
      <c r="D11" s="18"/>
      <c r="E11" s="214"/>
      <c r="F11" s="214"/>
      <c r="G11" s="7"/>
      <c r="H11" s="214"/>
      <c r="I11" s="216"/>
      <c r="J11" s="214"/>
      <c r="K11" s="217"/>
      <c r="L11" s="189"/>
      <c r="M11" s="9"/>
      <c r="N11" s="53" t="str">
        <f t="shared" si="0"/>
        <v/>
      </c>
      <c r="O11" s="13"/>
      <c r="P11" s="9"/>
      <c r="Q11" s="53" t="str">
        <f t="shared" si="1"/>
        <v/>
      </c>
      <c r="R11" s="16"/>
      <c r="S11" s="9"/>
      <c r="T11" s="190" t="str">
        <f t="shared" si="2"/>
        <v/>
      </c>
      <c r="U11" s="199"/>
      <c r="V11" s="198" t="str" cm="1">
        <f t="array" ref="V11">IF((_xlfn.IFS(TRIM(SUBSTITUTE(U11,CHAR(160),""))="Devis 1",IFERROR(VALUE(TRIM(SUBSTITUTE(L11,CHAR(160),""))),0),TRIM(SUBSTITUTE(U11,CHAR(160),""))="Devis 2",IFERROR(VALUE(TRIM(SUBSTITUTE(O11,CHAR(160),""))),0),TRIM(SUBSTITUTE(U11,CHAR(160),""))="Devis 3",IFERROR(VALUE(TRIM(SUBSTITUTE(R11,CHAR(160),""))),0),TRUE,0)*IFERROR(VALUE(TRIM(SUBSTITUTE(D11,CHAR(160),""))),0))=0,"",_xlfn.IFS(TRIM(SUBSTITUTE(U11,CHAR(160),""))="Devis 1",IFERROR(VALUE(TRIM(SUBSTITUTE(L11,CHAR(160),""))),0),TRIM(SUBSTITUTE(U11,CHAR(160),""))="Devis 2",IFERROR(VALUE(TRIM(SUBSTITUTE(O11,CHAR(160),""))),0),TRIM(SUBSTITUTE(U11,CHAR(160),""))="Devis 3",IFERROR(VALUE(TRIM(SUBSTITUTE(R11,CHAR(160),""))),0),TRUE,0)*IFERROR(VALUE(TRIM(SUBSTITUTE(D11,CHAR(160),""))),0))</f>
        <v/>
      </c>
      <c r="W11" s="109" t="str" cm="1">
        <f t="array" ref="W11">IF(_xlfn.IFS(TRIM(SUBSTITUTE(U11,CHAR(160),""))="Devis 1",IFERROR(VALUE(TRIM(SUBSTITUTE(M11,CHAR(160),""))),0),TRIM(SUBSTITUTE(U11,CHAR(160),""))="Devis 2",IFERROR(VALUE(TRIM(SUBSTITUTE(P11,CHAR(160),""))),0),TRIM(SUBSTITUTE(U11,CHAR(160),""))="Devis 3",IFERROR(VALUE(TRIM(SUBSTITUTE(S11,CHAR(160),""))),0),TRUE,0)*IFERROR(VALUE(TRIM(SUBSTITUTE(D11,CHAR(160),""))),0)=0,IF(V11&lt;&gt;"",0,""),_xlfn.IFS(TRIM(SUBSTITUTE(U11,CHAR(160),""))="Devis 1",IFERROR(VALUE(TRIM(SUBSTITUTE(M11,CHAR(160),""))),0),TRIM(SUBSTITUTE(U11,CHAR(160),""))="Devis 2",IFERROR(VALUE(TRIM(SUBSTITUTE(P11,CHAR(160),""))),0),TRIM(SUBSTITUTE(U11,CHAR(160),""))="Devis 3",IFERROR(VALUE(TRIM(SUBSTITUTE(S11,CHAR(160),""))),0),TRUE,0)*IFERROR(VALUE(TRIM(SUBSTITUTE(D11,CHAR(160),""))),0))</f>
        <v/>
      </c>
      <c r="X11" s="201" t="str">
        <f t="shared" si="3"/>
        <v/>
      </c>
      <c r="Y11" s="202"/>
      <c r="Z11" s="55" t="str">
        <f t="shared" si="4"/>
        <v/>
      </c>
      <c r="AA11" s="55" t="str">
        <f t="shared" si="5"/>
        <v/>
      </c>
      <c r="AB11" s="56" t="str">
        <f t="shared" si="6"/>
        <v/>
      </c>
      <c r="AC11" s="22" t="str">
        <f t="shared" si="7"/>
        <v/>
      </c>
      <c r="AD11" s="22" t="str">
        <f t="shared" si="8"/>
        <v/>
      </c>
      <c r="AE11" s="22" t="str">
        <f t="shared" si="9"/>
        <v/>
      </c>
      <c r="AF11" s="22" t="str">
        <f t="shared" si="10"/>
        <v/>
      </c>
      <c r="AG11" s="57" t="str">
        <f t="shared" si="11"/>
        <v/>
      </c>
      <c r="AH11" s="22" t="str">
        <f t="shared" si="12"/>
        <v/>
      </c>
      <c r="AI11" s="58" t="str">
        <f t="shared" si="13"/>
        <v/>
      </c>
      <c r="AJ11" s="59" t="str">
        <f t="shared" si="14"/>
        <v/>
      </c>
      <c r="AK11" s="29" t="str">
        <f t="shared" si="15"/>
        <v/>
      </c>
      <c r="AL11" s="53" t="str">
        <f t="shared" si="16"/>
        <v/>
      </c>
      <c r="AM11" s="60" t="str">
        <f t="shared" si="17"/>
        <v/>
      </c>
      <c r="AN11" s="29" t="str">
        <f t="shared" si="18"/>
        <v/>
      </c>
      <c r="AO11" s="53" t="str">
        <f t="shared" si="19"/>
        <v/>
      </c>
      <c r="AP11" s="61" t="str">
        <f t="shared" si="20"/>
        <v/>
      </c>
      <c r="AQ11" s="29" t="str">
        <f t="shared" si="21"/>
        <v/>
      </c>
      <c r="AR11" s="62" t="str">
        <f t="shared" si="22"/>
        <v/>
      </c>
      <c r="AS11" s="55" t="str">
        <f t="shared" si="23"/>
        <v/>
      </c>
      <c r="AT11" s="239"/>
      <c r="AU11" s="63" t="str">
        <f t="shared" si="24"/>
        <v/>
      </c>
      <c r="AV11" s="63" t="str">
        <f t="shared" si="25"/>
        <v/>
      </c>
      <c r="AW11" s="63" t="str">
        <f t="shared" si="26"/>
        <v/>
      </c>
      <c r="AX11" s="110" t="str" cm="1">
        <f t="array" ref="AX11">IF($AB11="","",IF((IFERROR(_xlfn.IFS($AS11="Devis 1",(IFERROR(VALUE(TRIM(SUBSTITUTE(AJ11,CHAR(160),""))),0)),$AS11="Devis 2",(IFERROR(VALUE(TRIM(SUBSTITUTE(AM11,CHAR(160),""))),0)),$AS11="Devis 3",(IFERROR(VALUE(TRIM(SUBSTITUTE(AP11,CHAR(160),""))),0))),0))*(IFERROR(VALUE(TRIM(SUBSTITUTE($AB11,CHAR(160),""))),0))=0,"",(IFERROR(_xlfn.IFS($AS11="Devis 1",(IFERROR(VALUE(TRIM(SUBSTITUTE(AJ11,CHAR(160),""))),0)),$AS11="Devis 2",(IFERROR(VALUE(TRIM(SUBSTITUTE(AM11,CHAR(160),""))),0)),$AS11="Devis 3",(IFERROR(VALUE(TRIM(SUBSTITUTE(AP11,CHAR(160),""))),0))),0))*(IFERROR(VALUE(TRIM(SUBSTITUTE($AB11,CHAR(160),""))),0))))</f>
        <v/>
      </c>
      <c r="AY11" s="110" t="str" cm="1">
        <f t="array" ref="AY11">IF($AB11="","",IF((IFERROR(_xlfn.IFS(TRIM(SUBSTITUTE($AS11,CHAR(160),""))="Devis 1", IFERROR(VALUE(TRIM(SUBSTITUTE(AK11,CHAR(160),""))),0),TRIM(SUBSTITUTE($AS11,CHAR(160),""))="Devis 2", IFERROR(VALUE(TRIM(SUBSTITUTE(AN11,CHAR(160),""))),0),TRIM(SUBSTITUTE($AS11,CHAR(160),""))="Devis 3", IFERROR(VALUE(TRIM(SUBSTITUTE(AQ11,CHAR(160),""))),0)),0) * IFERROR(VALUE(TRIM(SUBSTITUTE($AB11,CHAR(160),""))),0)) = 0,IF(AX11&lt;&gt;"",0,""),(IFERROR(_xlfn.IFS(TRIM(SUBSTITUTE($AS11,CHAR(160),""))="Devis 1", IFERROR(VALUE(TRIM(SUBSTITUTE(AK11,CHAR(160),""))),0),TRIM(SUBSTITUTE($AS11,CHAR(160),""))="Devis 2", IFERROR(VALUE(TRIM(SUBSTITUTE(AN11,CHAR(160),""))),0),TRIM(SUBSTITUTE($AS11,CHAR(160),""))="Devis 3", IFERROR(VALUE(TRIM(SUBSTITUTE(AQ11,CHAR(160),""))),0)),0) * IFERROR(VALUE(TRIM(SUBSTITUTE($AB11,CHAR(160),""))),0))))</f>
        <v/>
      </c>
      <c r="AZ11" s="110" t="str" cm="1">
        <f t="array" ref="AZ11">IF($AB11="","",IF(IFERROR(_xlfn.IFS($AS11="Devis 1",IFERROR(VALUE(TRIM(SUBSTITUTE(AL11,CHAR(160),""))),0),$AS11="Devis 2",IFERROR(VALUE(TRIM(SUBSTITUTE(AO11,CHAR(160),""))),0),$AS11="Devis 3",IFERROR(VALUE(TRIM(SUBSTITUTE(AR11,CHAR(160),""))),0)),0)*IFERROR(VALUE(TRIM(SUBSTITUTE($AB11,CHAR(160),""))),0)=0,"",IFERROR(_xlfn.IFS($AS11="Devis 1",IFERROR(VALUE(TRIM(SUBSTITUTE(AL11,CHAR(160),""))),0),$AS11="Devis 2",IFERROR(VALUE(TRIM(SUBSTITUTE(AO11,CHAR(160),""))),0),$AS11="Devis 3",IFERROR(VALUE(TRIM(SUBSTITUTE(AR11,CHAR(160),""))),0)),0)*IFERROR(VALUE(TRIM(SUBSTITUTE($AB11,CHAR(160),""))),0)))</f>
        <v/>
      </c>
      <c r="BA11" s="239"/>
      <c r="BB11" s="21"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c>
      <c r="BC11" s="242" t="str" cm="1">
        <f t="array" ref="BC11">IF(OR(AZ11="",X11="",AX11="",V11="",AY11="",W11=""),"",_xlfn.IFS((IFERROR(VALUE(TRIM(SUBSTITUTE(AZ11,CHAR(160),""))),0))&gt;(IFERROR(VALUE(TRIM(SUBSTITUTE(X11,CHAR(160),""))),0)),"KO : Le montant retenu TTC est supérieur au montant présenté TTC. Merci de revoir la ligne de dépense ou plafonner son montant.",(IFERROR(VALUE(TRIM(SUBSTITUTE(AX11,CHAR(160),""))),0))&gt;(IFERROR(VALUE(TRIM(SUBSTITUTE(V11,CHAR(160),""))),0)),"Attention : Le montant retenu HT est supérieur au montant HT présenté. Merci de revoir la ligne de dépense,plafonner son montant,ou justifier la reventillation HT/TVA.",(IFERROR(VALUE(TRIM(SUBSTITUTE(AY11,CHAR(160),""))),0))&gt;(IFERROR(VALUE(TRIM(SUBSTITUTE(W11,CHAR(160),""))),0)),"Attention : Le montant TVA retenu est supérieur au montant TVA présenté. Merci de revoir la ligne de dépense,plafonner son montant,ou justifier la reventillation HT/TVA.",(IFERROR(VALUE(TRIM(SUBSTITUTE(X11,CHAR(160),""))),0))=0,"",(IFERROR(VALUE(TRIM(SUBSTITUTE(AZ11,CHAR(160),""))),0))=(IFERROR(VALUE(TRIM(SUBSTITUTE(X11,CHAR(160),""))),0)),"OK",
OR((IFERROR(VALUE(TRIM(SUBSTITUTE(AZ11,CHAR(160),""))),0))=0,(IFERROR(VALUE(TRIM(SUBSTITUTE(AX11,CHAR(160),""))),0))=0),"Attention : montant présenté entièrement écarté",(IFERROR(VALUE(TRIM(SUBSTITUTE(AZ11,CHAR(160),""))),0))&lt;(IFERROR(VALUE(TRIM(SUBSTITUTE(X11,CHAR(160),""))),0)),"Attention : montant présenté partiellement écarté",TRUE,""))</f>
        <v/>
      </c>
      <c r="BD11" s="63" t="str">
        <f t="shared" si="27"/>
        <v/>
      </c>
      <c r="BE11" s="63" t="str">
        <f t="shared" si="28"/>
        <v/>
      </c>
      <c r="BF11" s="30" t="str">
        <f t="shared" si="29"/>
        <v/>
      </c>
      <c r="BG11" s="3"/>
    </row>
    <row r="12" spans="1:59">
      <c r="A12" s="100">
        <v>3</v>
      </c>
      <c r="B12" s="7"/>
      <c r="C12" s="7"/>
      <c r="D12" s="18"/>
      <c r="E12" s="214"/>
      <c r="F12" s="214"/>
      <c r="G12" s="7"/>
      <c r="H12" s="214"/>
      <c r="I12" s="216"/>
      <c r="J12" s="214"/>
      <c r="K12" s="217"/>
      <c r="L12" s="189"/>
      <c r="M12" s="9"/>
      <c r="N12" s="53" t="str">
        <f t="shared" si="0"/>
        <v/>
      </c>
      <c r="O12" s="13"/>
      <c r="P12" s="9"/>
      <c r="Q12" s="53" t="str">
        <f t="shared" si="1"/>
        <v/>
      </c>
      <c r="R12" s="16"/>
      <c r="S12" s="9"/>
      <c r="T12" s="190" t="str">
        <f t="shared" si="2"/>
        <v/>
      </c>
      <c r="U12" s="199"/>
      <c r="V12" s="198" t="str" cm="1">
        <f t="array" ref="V12">IF((_xlfn.IFS(TRIM(SUBSTITUTE(U12,CHAR(160),""))="Devis 1",IFERROR(VALUE(TRIM(SUBSTITUTE(L12,CHAR(160),""))),0),TRIM(SUBSTITUTE(U12,CHAR(160),""))="Devis 2",IFERROR(VALUE(TRIM(SUBSTITUTE(O12,CHAR(160),""))),0),TRIM(SUBSTITUTE(U12,CHAR(160),""))="Devis 3",IFERROR(VALUE(TRIM(SUBSTITUTE(R12,CHAR(160),""))),0),TRUE,0)*IFERROR(VALUE(TRIM(SUBSTITUTE(D12,CHAR(160),""))),0))=0,"",_xlfn.IFS(TRIM(SUBSTITUTE(U12,CHAR(160),""))="Devis 1",IFERROR(VALUE(TRIM(SUBSTITUTE(L12,CHAR(160),""))),0),TRIM(SUBSTITUTE(U12,CHAR(160),""))="Devis 2",IFERROR(VALUE(TRIM(SUBSTITUTE(O12,CHAR(160),""))),0),TRIM(SUBSTITUTE(U12,CHAR(160),""))="Devis 3",IFERROR(VALUE(TRIM(SUBSTITUTE(R12,CHAR(160),""))),0),TRUE,0)*IFERROR(VALUE(TRIM(SUBSTITUTE(D12,CHAR(160),""))),0))</f>
        <v/>
      </c>
      <c r="W12" s="109" t="str" cm="1">
        <f t="array" ref="W12">IF(_xlfn.IFS(TRIM(SUBSTITUTE(U12,CHAR(160),""))="Devis 1",IFERROR(VALUE(TRIM(SUBSTITUTE(M12,CHAR(160),""))),0),TRIM(SUBSTITUTE(U12,CHAR(160),""))="Devis 2",IFERROR(VALUE(TRIM(SUBSTITUTE(P12,CHAR(160),""))),0),TRIM(SUBSTITUTE(U12,CHAR(160),""))="Devis 3",IFERROR(VALUE(TRIM(SUBSTITUTE(S12,CHAR(160),""))),0),TRUE,0)*IFERROR(VALUE(TRIM(SUBSTITUTE(D12,CHAR(160),""))),0)=0,IF(V12&lt;&gt;"",0,""),_xlfn.IFS(TRIM(SUBSTITUTE(U12,CHAR(160),""))="Devis 1",IFERROR(VALUE(TRIM(SUBSTITUTE(M12,CHAR(160),""))),0),TRIM(SUBSTITUTE(U12,CHAR(160),""))="Devis 2",IFERROR(VALUE(TRIM(SUBSTITUTE(P12,CHAR(160),""))),0),TRIM(SUBSTITUTE(U12,CHAR(160),""))="Devis 3",IFERROR(VALUE(TRIM(SUBSTITUTE(S12,CHAR(160),""))),0),TRUE,0)*IFERROR(VALUE(TRIM(SUBSTITUTE(D12,CHAR(160),""))),0))</f>
        <v/>
      </c>
      <c r="X12" s="201" t="str">
        <f t="shared" si="3"/>
        <v/>
      </c>
      <c r="Y12" s="202"/>
      <c r="Z12" s="55" t="str">
        <f t="shared" si="4"/>
        <v/>
      </c>
      <c r="AA12" s="55" t="str">
        <f t="shared" si="5"/>
        <v/>
      </c>
      <c r="AB12" s="56" t="str">
        <f t="shared" si="6"/>
        <v/>
      </c>
      <c r="AC12" s="22" t="str">
        <f t="shared" si="7"/>
        <v/>
      </c>
      <c r="AD12" s="22" t="str">
        <f t="shared" si="8"/>
        <v/>
      </c>
      <c r="AE12" s="22" t="str">
        <f t="shared" si="9"/>
        <v/>
      </c>
      <c r="AF12" s="22" t="str">
        <f t="shared" si="10"/>
        <v/>
      </c>
      <c r="AG12" s="57" t="str">
        <f t="shared" si="11"/>
        <v/>
      </c>
      <c r="AH12" s="22" t="str">
        <f t="shared" si="12"/>
        <v/>
      </c>
      <c r="AI12" s="58" t="str">
        <f t="shared" si="13"/>
        <v/>
      </c>
      <c r="AJ12" s="59" t="str">
        <f t="shared" si="14"/>
        <v/>
      </c>
      <c r="AK12" s="29" t="str">
        <f t="shared" si="15"/>
        <v/>
      </c>
      <c r="AL12" s="53" t="str">
        <f t="shared" si="16"/>
        <v/>
      </c>
      <c r="AM12" s="60" t="str">
        <f t="shared" si="17"/>
        <v/>
      </c>
      <c r="AN12" s="29" t="str">
        <f t="shared" si="18"/>
        <v/>
      </c>
      <c r="AO12" s="53" t="str">
        <f t="shared" si="19"/>
        <v/>
      </c>
      <c r="AP12" s="61" t="str">
        <f t="shared" si="20"/>
        <v/>
      </c>
      <c r="AQ12" s="29" t="str">
        <f t="shared" si="21"/>
        <v/>
      </c>
      <c r="AR12" s="62" t="str">
        <f t="shared" si="22"/>
        <v/>
      </c>
      <c r="AS12" s="55" t="str">
        <f t="shared" si="23"/>
        <v/>
      </c>
      <c r="AT12" s="239"/>
      <c r="AU12" s="63" t="str">
        <f t="shared" si="24"/>
        <v/>
      </c>
      <c r="AV12" s="63" t="str">
        <f t="shared" si="25"/>
        <v/>
      </c>
      <c r="AW12" s="63" t="str">
        <f t="shared" si="26"/>
        <v/>
      </c>
      <c r="AX12" s="110" t="str" cm="1">
        <f t="array" ref="AX12">IF($AB12="","",IF((IFERROR(_xlfn.IFS($AS12="Devis 1",(IFERROR(VALUE(TRIM(SUBSTITUTE(AJ12,CHAR(160),""))),0)),$AS12="Devis 2",(IFERROR(VALUE(TRIM(SUBSTITUTE(AM12,CHAR(160),""))),0)),$AS12="Devis 3",(IFERROR(VALUE(TRIM(SUBSTITUTE(AP12,CHAR(160),""))),0))),0))*(IFERROR(VALUE(TRIM(SUBSTITUTE($AB12,CHAR(160),""))),0))=0,"",(IFERROR(_xlfn.IFS($AS12="Devis 1",(IFERROR(VALUE(TRIM(SUBSTITUTE(AJ12,CHAR(160),""))),0)),$AS12="Devis 2",(IFERROR(VALUE(TRIM(SUBSTITUTE(AM12,CHAR(160),""))),0)),$AS12="Devis 3",(IFERROR(VALUE(TRIM(SUBSTITUTE(AP12,CHAR(160),""))),0))),0))*(IFERROR(VALUE(TRIM(SUBSTITUTE($AB12,CHAR(160),""))),0))))</f>
        <v/>
      </c>
      <c r="AY12" s="110" t="str" cm="1">
        <f t="array" ref="AY12">IF($AB12="","",IF((IFERROR(_xlfn.IFS(TRIM(SUBSTITUTE($AS12,CHAR(160),""))="Devis 1", IFERROR(VALUE(TRIM(SUBSTITUTE(AK12,CHAR(160),""))),0),TRIM(SUBSTITUTE($AS12,CHAR(160),""))="Devis 2", IFERROR(VALUE(TRIM(SUBSTITUTE(AN12,CHAR(160),""))),0),TRIM(SUBSTITUTE($AS12,CHAR(160),""))="Devis 3", IFERROR(VALUE(TRIM(SUBSTITUTE(AQ12,CHAR(160),""))),0)),0) * IFERROR(VALUE(TRIM(SUBSTITUTE($AB12,CHAR(160),""))),0)) = 0,IF(AX12&lt;&gt;"",0,""),(IFERROR(_xlfn.IFS(TRIM(SUBSTITUTE($AS12,CHAR(160),""))="Devis 1", IFERROR(VALUE(TRIM(SUBSTITUTE(AK12,CHAR(160),""))),0),TRIM(SUBSTITUTE($AS12,CHAR(160),""))="Devis 2", IFERROR(VALUE(TRIM(SUBSTITUTE(AN12,CHAR(160),""))),0),TRIM(SUBSTITUTE($AS12,CHAR(160),""))="Devis 3", IFERROR(VALUE(TRIM(SUBSTITUTE(AQ12,CHAR(160),""))),0)),0) * IFERROR(VALUE(TRIM(SUBSTITUTE($AB12,CHAR(160),""))),0))))</f>
        <v/>
      </c>
      <c r="AZ12" s="110" t="str" cm="1">
        <f t="array" ref="AZ12">IF($AB12="","",IF(IFERROR(_xlfn.IFS($AS12="Devis 1",IFERROR(VALUE(TRIM(SUBSTITUTE(AL12,CHAR(160),""))),0),$AS12="Devis 2",IFERROR(VALUE(TRIM(SUBSTITUTE(AO12,CHAR(160),""))),0),$AS12="Devis 3",IFERROR(VALUE(TRIM(SUBSTITUTE(AR12,CHAR(160),""))),0)),0)*IFERROR(VALUE(TRIM(SUBSTITUTE($AB12,CHAR(160),""))),0)=0,"",IFERROR(_xlfn.IFS($AS12="Devis 1",IFERROR(VALUE(TRIM(SUBSTITUTE(AL12,CHAR(160),""))),0),$AS12="Devis 2",IFERROR(VALUE(TRIM(SUBSTITUTE(AO12,CHAR(160),""))),0),$AS12="Devis 3",IFERROR(VALUE(TRIM(SUBSTITUTE(AR12,CHAR(160),""))),0)),0)*IFERROR(VALUE(TRIM(SUBSTITUTE($AB12,CHAR(160),""))),0)))</f>
        <v/>
      </c>
      <c r="BA12" s="239"/>
      <c r="BB12" s="21"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242" t="str" cm="1">
        <f t="array" ref="BC12">IF(OR(AZ12="",X12="",AX12="",V12="",AY12="",W12=""),"",_xlfn.IFS((IFERROR(VALUE(TRIM(SUBSTITUTE(AZ12,CHAR(160),""))),0))&gt;(IFERROR(VALUE(TRIM(SUBSTITUTE(X12,CHAR(160),""))),0)),"KO : Le montant retenu TTC est supérieur au montant présenté TTC. Merci de revoir la ligne de dépense ou plafonner son montant.",(IFERROR(VALUE(TRIM(SUBSTITUTE(AX12,CHAR(160),""))),0))&gt;(IFERROR(VALUE(TRIM(SUBSTITUTE(V12,CHAR(160),""))),0)),"Attention : Le montant retenu HT est supérieur au montant HT présenté. Merci de revoir la ligne de dépense,plafonner son montant,ou justifier la reventillation HT/TVA.",(IFERROR(VALUE(TRIM(SUBSTITUTE(AY12,CHAR(160),""))),0))&gt;(IFERROR(VALUE(TRIM(SUBSTITUTE(W12,CHAR(160),""))),0)),"Attention : Le montant TVA retenu est supérieur au montant TVA présenté. Merci de revoir la ligne de dépense,plafonner son montant,ou justifier la reventillation HT/TVA.",(IFERROR(VALUE(TRIM(SUBSTITUTE(X12,CHAR(160),""))),0))=0,"",(IFERROR(VALUE(TRIM(SUBSTITUTE(AZ12,CHAR(160),""))),0))=(IFERROR(VALUE(TRIM(SUBSTITUTE(X12,CHAR(160),""))),0)),"OK",
OR((IFERROR(VALUE(TRIM(SUBSTITUTE(AZ12,CHAR(160),""))),0))=0,(IFERROR(VALUE(TRIM(SUBSTITUTE(AX12,CHAR(160),""))),0))=0),"Attention : montant présenté entièrement écarté",(IFERROR(VALUE(TRIM(SUBSTITUTE(AZ12,CHAR(160),""))),0))&lt;(IFERROR(VALUE(TRIM(SUBSTITUTE(X12,CHAR(160),""))),0)),"Attention : montant présenté partiellement écarté",TRUE,""))</f>
        <v/>
      </c>
      <c r="BD12" s="63" t="str">
        <f t="shared" si="27"/>
        <v/>
      </c>
      <c r="BE12" s="63" t="str">
        <f t="shared" si="28"/>
        <v/>
      </c>
      <c r="BF12" s="30" t="str">
        <f t="shared" si="29"/>
        <v/>
      </c>
      <c r="BG12" s="65"/>
    </row>
    <row r="13" spans="1:59" ht="15" customHeight="1">
      <c r="A13" s="100">
        <v>4</v>
      </c>
      <c r="B13" s="7"/>
      <c r="C13" s="7"/>
      <c r="D13" s="18"/>
      <c r="E13" s="7"/>
      <c r="F13" s="7"/>
      <c r="G13" s="7"/>
      <c r="H13" s="7"/>
      <c r="I13" s="26"/>
      <c r="J13" s="7"/>
      <c r="K13" s="183"/>
      <c r="L13" s="189"/>
      <c r="M13" s="9"/>
      <c r="N13" s="53" t="str">
        <f t="shared" si="0"/>
        <v/>
      </c>
      <c r="O13" s="13"/>
      <c r="P13" s="9"/>
      <c r="Q13" s="53" t="str">
        <f t="shared" si="1"/>
        <v/>
      </c>
      <c r="R13" s="16"/>
      <c r="S13" s="9"/>
      <c r="T13" s="190" t="str">
        <f t="shared" si="2"/>
        <v/>
      </c>
      <c r="U13" s="199"/>
      <c r="V13" s="198" t="str" cm="1">
        <f t="array" ref="V13">IF((_xlfn.IFS(TRIM(SUBSTITUTE(U13,CHAR(160),""))="Devis 1",IFERROR(VALUE(TRIM(SUBSTITUTE(L13,CHAR(160),""))),0),TRIM(SUBSTITUTE(U13,CHAR(160),""))="Devis 2",IFERROR(VALUE(TRIM(SUBSTITUTE(O13,CHAR(160),""))),0),TRIM(SUBSTITUTE(U13,CHAR(160),""))="Devis 3",IFERROR(VALUE(TRIM(SUBSTITUTE(R13,CHAR(160),""))),0),TRUE,0)*IFERROR(VALUE(TRIM(SUBSTITUTE(D13,CHAR(160),""))),0))=0,"",_xlfn.IFS(TRIM(SUBSTITUTE(U13,CHAR(160),""))="Devis 1",IFERROR(VALUE(TRIM(SUBSTITUTE(L13,CHAR(160),""))),0),TRIM(SUBSTITUTE(U13,CHAR(160),""))="Devis 2",IFERROR(VALUE(TRIM(SUBSTITUTE(O13,CHAR(160),""))),0),TRIM(SUBSTITUTE(U13,CHAR(160),""))="Devis 3",IFERROR(VALUE(TRIM(SUBSTITUTE(R13,CHAR(160),""))),0),TRUE,0)*IFERROR(VALUE(TRIM(SUBSTITUTE(D13,CHAR(160),""))),0))</f>
        <v/>
      </c>
      <c r="W13" s="109" t="str" cm="1">
        <f t="array" ref="W13">IF(_xlfn.IFS(TRIM(SUBSTITUTE(U13,CHAR(160),""))="Devis 1",IFERROR(VALUE(TRIM(SUBSTITUTE(M13,CHAR(160),""))),0),TRIM(SUBSTITUTE(U13,CHAR(160),""))="Devis 2",IFERROR(VALUE(TRIM(SUBSTITUTE(P13,CHAR(160),""))),0),TRIM(SUBSTITUTE(U13,CHAR(160),""))="Devis 3",IFERROR(VALUE(TRIM(SUBSTITUTE(S13,CHAR(160),""))),0),TRUE,0)*IFERROR(VALUE(TRIM(SUBSTITUTE(D13,CHAR(160),""))),0)=0,IF(V13&lt;&gt;"",0,""),_xlfn.IFS(TRIM(SUBSTITUTE(U13,CHAR(160),""))="Devis 1",IFERROR(VALUE(TRIM(SUBSTITUTE(M13,CHAR(160),""))),0),TRIM(SUBSTITUTE(U13,CHAR(160),""))="Devis 2",IFERROR(VALUE(TRIM(SUBSTITUTE(P13,CHAR(160),""))),0),TRIM(SUBSTITUTE(U13,CHAR(160),""))="Devis 3",IFERROR(VALUE(TRIM(SUBSTITUTE(S13,CHAR(160),""))),0),TRUE,0)*IFERROR(VALUE(TRIM(SUBSTITUTE(D13,CHAR(160),""))),0))</f>
        <v/>
      </c>
      <c r="X13" s="201" t="str">
        <f t="shared" si="3"/>
        <v/>
      </c>
      <c r="Y13" s="202"/>
      <c r="Z13" s="55" t="str">
        <f t="shared" si="4"/>
        <v/>
      </c>
      <c r="AA13" s="55" t="str">
        <f t="shared" si="5"/>
        <v/>
      </c>
      <c r="AB13" s="56" t="str">
        <f t="shared" si="6"/>
        <v/>
      </c>
      <c r="AC13" s="22" t="str">
        <f t="shared" si="7"/>
        <v/>
      </c>
      <c r="AD13" s="22" t="str">
        <f t="shared" si="8"/>
        <v/>
      </c>
      <c r="AE13" s="22" t="str">
        <f t="shared" si="9"/>
        <v/>
      </c>
      <c r="AF13" s="22" t="str">
        <f t="shared" si="10"/>
        <v/>
      </c>
      <c r="AG13" s="57" t="str">
        <f t="shared" si="11"/>
        <v/>
      </c>
      <c r="AH13" s="22" t="str">
        <f t="shared" si="12"/>
        <v/>
      </c>
      <c r="AI13" s="58" t="str">
        <f t="shared" si="13"/>
        <v/>
      </c>
      <c r="AJ13" s="59" t="str">
        <f t="shared" si="14"/>
        <v/>
      </c>
      <c r="AK13" s="29" t="str">
        <f t="shared" si="15"/>
        <v/>
      </c>
      <c r="AL13" s="53" t="str">
        <f t="shared" si="16"/>
        <v/>
      </c>
      <c r="AM13" s="60" t="str">
        <f t="shared" si="17"/>
        <v/>
      </c>
      <c r="AN13" s="29" t="str">
        <f t="shared" si="18"/>
        <v/>
      </c>
      <c r="AO13" s="53" t="str">
        <f t="shared" si="19"/>
        <v/>
      </c>
      <c r="AP13" s="61" t="str">
        <f t="shared" si="20"/>
        <v/>
      </c>
      <c r="AQ13" s="29" t="str">
        <f t="shared" si="21"/>
        <v/>
      </c>
      <c r="AR13" s="62" t="str">
        <f t="shared" si="22"/>
        <v/>
      </c>
      <c r="AS13" s="55" t="str">
        <f t="shared" si="23"/>
        <v/>
      </c>
      <c r="AT13" s="239"/>
      <c r="AU13" s="63" t="str">
        <f t="shared" si="24"/>
        <v/>
      </c>
      <c r="AV13" s="63" t="str">
        <f t="shared" si="25"/>
        <v/>
      </c>
      <c r="AW13" s="63" t="str">
        <f t="shared" si="26"/>
        <v/>
      </c>
      <c r="AX13" s="110" t="str" cm="1">
        <f t="array" ref="AX13">IF($AB13="","",IF((IFERROR(_xlfn.IFS($AS13="Devis 1",(IFERROR(VALUE(TRIM(SUBSTITUTE(AJ13,CHAR(160),""))),0)),$AS13="Devis 2",(IFERROR(VALUE(TRIM(SUBSTITUTE(AM13,CHAR(160),""))),0)),$AS13="Devis 3",(IFERROR(VALUE(TRIM(SUBSTITUTE(AP13,CHAR(160),""))),0))),0))*(IFERROR(VALUE(TRIM(SUBSTITUTE($AB13,CHAR(160),""))),0))=0,"",(IFERROR(_xlfn.IFS($AS13="Devis 1",(IFERROR(VALUE(TRIM(SUBSTITUTE(AJ13,CHAR(160),""))),0)),$AS13="Devis 2",(IFERROR(VALUE(TRIM(SUBSTITUTE(AM13,CHAR(160),""))),0)),$AS13="Devis 3",(IFERROR(VALUE(TRIM(SUBSTITUTE(AP13,CHAR(160),""))),0))),0))*(IFERROR(VALUE(TRIM(SUBSTITUTE($AB13,CHAR(160),""))),0))))</f>
        <v/>
      </c>
      <c r="AY13" s="110" t="str" cm="1">
        <f t="array" ref="AY13">IF($AB13="","",IF((IFERROR(_xlfn.IFS(TRIM(SUBSTITUTE($AS13,CHAR(160),""))="Devis 1", IFERROR(VALUE(TRIM(SUBSTITUTE(AK13,CHAR(160),""))),0),TRIM(SUBSTITUTE($AS13,CHAR(160),""))="Devis 2", IFERROR(VALUE(TRIM(SUBSTITUTE(AN13,CHAR(160),""))),0),TRIM(SUBSTITUTE($AS13,CHAR(160),""))="Devis 3", IFERROR(VALUE(TRIM(SUBSTITUTE(AQ13,CHAR(160),""))),0)),0) * IFERROR(VALUE(TRIM(SUBSTITUTE($AB13,CHAR(160),""))),0)) = 0,IF(AX13&lt;&gt;"",0,""),(IFERROR(_xlfn.IFS(TRIM(SUBSTITUTE($AS13,CHAR(160),""))="Devis 1", IFERROR(VALUE(TRIM(SUBSTITUTE(AK13,CHAR(160),""))),0),TRIM(SUBSTITUTE($AS13,CHAR(160),""))="Devis 2", IFERROR(VALUE(TRIM(SUBSTITUTE(AN13,CHAR(160),""))),0),TRIM(SUBSTITUTE($AS13,CHAR(160),""))="Devis 3", IFERROR(VALUE(TRIM(SUBSTITUTE(AQ13,CHAR(160),""))),0)),0) * IFERROR(VALUE(TRIM(SUBSTITUTE($AB13,CHAR(160),""))),0))))</f>
        <v/>
      </c>
      <c r="AZ13" s="110" t="str" cm="1">
        <f t="array" ref="AZ13">IF($AB13="","",IF(IFERROR(_xlfn.IFS($AS13="Devis 1",IFERROR(VALUE(TRIM(SUBSTITUTE(AL13,CHAR(160),""))),0),$AS13="Devis 2",IFERROR(VALUE(TRIM(SUBSTITUTE(AO13,CHAR(160),""))),0),$AS13="Devis 3",IFERROR(VALUE(TRIM(SUBSTITUTE(AR13,CHAR(160),""))),0)),0)*IFERROR(VALUE(TRIM(SUBSTITUTE($AB13,CHAR(160),""))),0)=0,"",IFERROR(_xlfn.IFS($AS13="Devis 1",IFERROR(VALUE(TRIM(SUBSTITUTE(AL13,CHAR(160),""))),0),$AS13="Devis 2",IFERROR(VALUE(TRIM(SUBSTITUTE(AO13,CHAR(160),""))),0),$AS13="Devis 3",IFERROR(VALUE(TRIM(SUBSTITUTE(AR13,CHAR(160),""))),0)),0)*IFERROR(VALUE(TRIM(SUBSTITUTE($AB13,CHAR(160),""))),0)))</f>
        <v/>
      </c>
      <c r="BA13" s="64"/>
      <c r="BB13" s="21"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242" t="str" cm="1">
        <f t="array" ref="BC13">IF(OR(AZ13="",X13="",AX13="",V13="",AY13="",W13=""),"",_xlfn.IFS((IFERROR(VALUE(TRIM(SUBSTITUTE(AZ13,CHAR(160),""))),0))&gt;(IFERROR(VALUE(TRIM(SUBSTITUTE(X13,CHAR(160),""))),0)),"KO : Le montant retenu TTC est supérieur au montant présenté TTC. Merci de revoir la ligne de dépense ou plafonner son montant.",(IFERROR(VALUE(TRIM(SUBSTITUTE(AX13,CHAR(160),""))),0))&gt;(IFERROR(VALUE(TRIM(SUBSTITUTE(V13,CHAR(160),""))),0)),"Attention : Le montant retenu HT est supérieur au montant HT présenté. Merci de revoir la ligne de dépense,plafonner son montant,ou justifier la reventillation HT/TVA.",(IFERROR(VALUE(TRIM(SUBSTITUTE(AY13,CHAR(160),""))),0))&gt;(IFERROR(VALUE(TRIM(SUBSTITUTE(W13,CHAR(160),""))),0)),"Attention : Le montant TVA retenu est supérieur au montant TVA présenté. Merci de revoir la ligne de dépense,plafonner son montant,ou justifier la reventillation HT/TVA.",(IFERROR(VALUE(TRIM(SUBSTITUTE(X13,CHAR(160),""))),0))=0,"",(IFERROR(VALUE(TRIM(SUBSTITUTE(AZ13,CHAR(160),""))),0))=(IFERROR(VALUE(TRIM(SUBSTITUTE(X13,CHAR(160),""))),0)),"OK",
OR((IFERROR(VALUE(TRIM(SUBSTITUTE(AZ13,CHAR(160),""))),0))=0,(IFERROR(VALUE(TRIM(SUBSTITUTE(AX13,CHAR(160),""))),0))=0),"Attention : montant présenté entièrement écarté",(IFERROR(VALUE(TRIM(SUBSTITUTE(AZ13,CHAR(160),""))),0))&lt;(IFERROR(VALUE(TRIM(SUBSTITUTE(X13,CHAR(160),""))),0)),"Attention : montant présenté partiellement écarté",TRUE,""))</f>
        <v/>
      </c>
      <c r="BD13" s="63" t="str">
        <f t="shared" si="27"/>
        <v/>
      </c>
      <c r="BE13" s="63" t="str">
        <f t="shared" si="28"/>
        <v/>
      </c>
      <c r="BF13" s="30" t="str">
        <f t="shared" si="29"/>
        <v/>
      </c>
      <c r="BG13" s="65"/>
    </row>
    <row r="14" spans="1:59" ht="15" customHeight="1">
      <c r="A14" s="100">
        <v>5</v>
      </c>
      <c r="B14" s="7"/>
      <c r="C14" s="7"/>
      <c r="D14" s="18"/>
      <c r="E14" s="7"/>
      <c r="F14" s="7"/>
      <c r="G14" s="7"/>
      <c r="H14" s="7"/>
      <c r="I14" s="26"/>
      <c r="J14" s="7"/>
      <c r="K14" s="183"/>
      <c r="L14" s="189"/>
      <c r="M14" s="9"/>
      <c r="N14" s="53" t="str">
        <f t="shared" si="0"/>
        <v/>
      </c>
      <c r="O14" s="13"/>
      <c r="P14" s="9"/>
      <c r="Q14" s="53" t="str">
        <f t="shared" si="1"/>
        <v/>
      </c>
      <c r="R14" s="16"/>
      <c r="S14" s="9"/>
      <c r="T14" s="190" t="str">
        <f t="shared" si="2"/>
        <v/>
      </c>
      <c r="U14" s="199"/>
      <c r="V14" s="198" t="str" cm="1">
        <f t="array" ref="V14">IF((_xlfn.IFS(TRIM(SUBSTITUTE(U14,CHAR(160),""))="Devis 1",IFERROR(VALUE(TRIM(SUBSTITUTE(L14,CHAR(160),""))),0),TRIM(SUBSTITUTE(U14,CHAR(160),""))="Devis 2",IFERROR(VALUE(TRIM(SUBSTITUTE(O14,CHAR(160),""))),0),TRIM(SUBSTITUTE(U14,CHAR(160),""))="Devis 3",IFERROR(VALUE(TRIM(SUBSTITUTE(R14,CHAR(160),""))),0),TRUE,0)*IFERROR(VALUE(TRIM(SUBSTITUTE(D14,CHAR(160),""))),0))=0,"",_xlfn.IFS(TRIM(SUBSTITUTE(U14,CHAR(160),""))="Devis 1",IFERROR(VALUE(TRIM(SUBSTITUTE(L14,CHAR(160),""))),0),TRIM(SUBSTITUTE(U14,CHAR(160),""))="Devis 2",IFERROR(VALUE(TRIM(SUBSTITUTE(O14,CHAR(160),""))),0),TRIM(SUBSTITUTE(U14,CHAR(160),""))="Devis 3",IFERROR(VALUE(TRIM(SUBSTITUTE(R14,CHAR(160),""))),0),TRUE,0)*IFERROR(VALUE(TRIM(SUBSTITUTE(D14,CHAR(160),""))),0))</f>
        <v/>
      </c>
      <c r="W14" s="109" t="str" cm="1">
        <f t="array" ref="W14">IF(_xlfn.IFS(TRIM(SUBSTITUTE(U14,CHAR(160),""))="Devis 1",IFERROR(VALUE(TRIM(SUBSTITUTE(M14,CHAR(160),""))),0),TRIM(SUBSTITUTE(U14,CHAR(160),""))="Devis 2",IFERROR(VALUE(TRIM(SUBSTITUTE(P14,CHAR(160),""))),0),TRIM(SUBSTITUTE(U14,CHAR(160),""))="Devis 3",IFERROR(VALUE(TRIM(SUBSTITUTE(S14,CHAR(160),""))),0),TRUE,0)*IFERROR(VALUE(TRIM(SUBSTITUTE(D14,CHAR(160),""))),0)=0,IF(V14&lt;&gt;"",0,""),_xlfn.IFS(TRIM(SUBSTITUTE(U14,CHAR(160),""))="Devis 1",IFERROR(VALUE(TRIM(SUBSTITUTE(M14,CHAR(160),""))),0),TRIM(SUBSTITUTE(U14,CHAR(160),""))="Devis 2",IFERROR(VALUE(TRIM(SUBSTITUTE(P14,CHAR(160),""))),0),TRIM(SUBSTITUTE(U14,CHAR(160),""))="Devis 3",IFERROR(VALUE(TRIM(SUBSTITUTE(S14,CHAR(160),""))),0),TRUE,0)*IFERROR(VALUE(TRIM(SUBSTITUTE(D14,CHAR(160),""))),0))</f>
        <v/>
      </c>
      <c r="X14" s="201" t="str">
        <f t="shared" si="3"/>
        <v/>
      </c>
      <c r="Y14" s="202"/>
      <c r="Z14" s="55" t="str">
        <f t="shared" si="4"/>
        <v/>
      </c>
      <c r="AA14" s="55" t="str">
        <f t="shared" si="5"/>
        <v/>
      </c>
      <c r="AB14" s="56" t="str">
        <f t="shared" si="6"/>
        <v/>
      </c>
      <c r="AC14" s="22" t="str">
        <f t="shared" si="7"/>
        <v/>
      </c>
      <c r="AD14" s="22" t="str">
        <f t="shared" si="8"/>
        <v/>
      </c>
      <c r="AE14" s="22" t="str">
        <f t="shared" si="9"/>
        <v/>
      </c>
      <c r="AF14" s="22" t="str">
        <f t="shared" si="10"/>
        <v/>
      </c>
      <c r="AG14" s="57" t="str">
        <f t="shared" si="11"/>
        <v/>
      </c>
      <c r="AH14" s="22" t="str">
        <f t="shared" si="12"/>
        <v/>
      </c>
      <c r="AI14" s="58" t="str">
        <f t="shared" si="13"/>
        <v/>
      </c>
      <c r="AJ14" s="59" t="str">
        <f t="shared" si="14"/>
        <v/>
      </c>
      <c r="AK14" s="29" t="str">
        <f t="shared" si="15"/>
        <v/>
      </c>
      <c r="AL14" s="53" t="str">
        <f t="shared" si="16"/>
        <v/>
      </c>
      <c r="AM14" s="60" t="str">
        <f t="shared" si="17"/>
        <v/>
      </c>
      <c r="AN14" s="29" t="str">
        <f t="shared" si="18"/>
        <v/>
      </c>
      <c r="AO14" s="53" t="str">
        <f t="shared" si="19"/>
        <v/>
      </c>
      <c r="AP14" s="61" t="str">
        <f t="shared" si="20"/>
        <v/>
      </c>
      <c r="AQ14" s="29" t="str">
        <f t="shared" si="21"/>
        <v/>
      </c>
      <c r="AR14" s="62" t="str">
        <f t="shared" si="22"/>
        <v/>
      </c>
      <c r="AS14" s="55" t="str">
        <f t="shared" si="23"/>
        <v/>
      </c>
      <c r="AT14" s="239"/>
      <c r="AU14" s="63" t="str">
        <f t="shared" si="24"/>
        <v/>
      </c>
      <c r="AV14" s="63" t="str">
        <f t="shared" si="25"/>
        <v/>
      </c>
      <c r="AW14" s="63" t="str">
        <f t="shared" si="26"/>
        <v/>
      </c>
      <c r="AX14" s="110" t="str" cm="1">
        <f t="array" ref="AX14">IF($AB14="","",IF((IFERROR(_xlfn.IFS($AS14="Devis 1",(IFERROR(VALUE(TRIM(SUBSTITUTE(AJ14,CHAR(160),""))),0)),$AS14="Devis 2",(IFERROR(VALUE(TRIM(SUBSTITUTE(AM14,CHAR(160),""))),0)),$AS14="Devis 3",(IFERROR(VALUE(TRIM(SUBSTITUTE(AP14,CHAR(160),""))),0))),0))*(IFERROR(VALUE(TRIM(SUBSTITUTE($AB14,CHAR(160),""))),0))=0,"",(IFERROR(_xlfn.IFS($AS14="Devis 1",(IFERROR(VALUE(TRIM(SUBSTITUTE(AJ14,CHAR(160),""))),0)),$AS14="Devis 2",(IFERROR(VALUE(TRIM(SUBSTITUTE(AM14,CHAR(160),""))),0)),$AS14="Devis 3",(IFERROR(VALUE(TRIM(SUBSTITUTE(AP14,CHAR(160),""))),0))),0))*(IFERROR(VALUE(TRIM(SUBSTITUTE($AB14,CHAR(160),""))),0))))</f>
        <v/>
      </c>
      <c r="AY14" s="110" t="str" cm="1">
        <f t="array" ref="AY14">IF($AB14="","",IF((IFERROR(_xlfn.IFS(TRIM(SUBSTITUTE($AS14,CHAR(160),""))="Devis 1", IFERROR(VALUE(TRIM(SUBSTITUTE(AK14,CHAR(160),""))),0),TRIM(SUBSTITUTE($AS14,CHAR(160),""))="Devis 2", IFERROR(VALUE(TRIM(SUBSTITUTE(AN14,CHAR(160),""))),0),TRIM(SUBSTITUTE($AS14,CHAR(160),""))="Devis 3", IFERROR(VALUE(TRIM(SUBSTITUTE(AQ14,CHAR(160),""))),0)),0) * IFERROR(VALUE(TRIM(SUBSTITUTE($AB14,CHAR(160),""))),0)) = 0,IF(AX14&lt;&gt;"",0,""),(IFERROR(_xlfn.IFS(TRIM(SUBSTITUTE($AS14,CHAR(160),""))="Devis 1", IFERROR(VALUE(TRIM(SUBSTITUTE(AK14,CHAR(160),""))),0),TRIM(SUBSTITUTE($AS14,CHAR(160),""))="Devis 2", IFERROR(VALUE(TRIM(SUBSTITUTE(AN14,CHAR(160),""))),0),TRIM(SUBSTITUTE($AS14,CHAR(160),""))="Devis 3", IFERROR(VALUE(TRIM(SUBSTITUTE(AQ14,CHAR(160),""))),0)),0) * IFERROR(VALUE(TRIM(SUBSTITUTE($AB14,CHAR(160),""))),0))))</f>
        <v/>
      </c>
      <c r="AZ14" s="110" t="str" cm="1">
        <f t="array" ref="AZ14">IF($AB14="","",IF(IFERROR(_xlfn.IFS($AS14="Devis 1",IFERROR(VALUE(TRIM(SUBSTITUTE(AL14,CHAR(160),""))),0),$AS14="Devis 2",IFERROR(VALUE(TRIM(SUBSTITUTE(AO14,CHAR(160),""))),0),$AS14="Devis 3",IFERROR(VALUE(TRIM(SUBSTITUTE(AR14,CHAR(160),""))),0)),0)*IFERROR(VALUE(TRIM(SUBSTITUTE($AB14,CHAR(160),""))),0)=0,"",IFERROR(_xlfn.IFS($AS14="Devis 1",IFERROR(VALUE(TRIM(SUBSTITUTE(AL14,CHAR(160),""))),0),$AS14="Devis 2",IFERROR(VALUE(TRIM(SUBSTITUTE(AO14,CHAR(160),""))),0),$AS14="Devis 3",IFERROR(VALUE(TRIM(SUBSTITUTE(AR14,CHAR(160),""))),0)),0)*IFERROR(VALUE(TRIM(SUBSTITUTE($AB14,CHAR(160),""))),0)))</f>
        <v/>
      </c>
      <c r="BA14" s="64"/>
      <c r="BB14" s="21"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242" t="str" cm="1">
        <f t="array" ref="BC14">IF(OR(AZ14="",X14="",AX14="",V14="",AY14="",W14=""),"",_xlfn.IFS((IFERROR(VALUE(TRIM(SUBSTITUTE(AZ14,CHAR(160),""))),0))&gt;(IFERROR(VALUE(TRIM(SUBSTITUTE(X14,CHAR(160),""))),0)),"KO : Le montant retenu TTC est supérieur au montant présenté TTC. Merci de revoir la ligne de dépense ou plafonner son montant.",(IFERROR(VALUE(TRIM(SUBSTITUTE(AX14,CHAR(160),""))),0))&gt;(IFERROR(VALUE(TRIM(SUBSTITUTE(V14,CHAR(160),""))),0)),"Attention : Le montant retenu HT est supérieur au montant HT présenté. Merci de revoir la ligne de dépense,plafonner son montant,ou justifier la reventillation HT/TVA.",(IFERROR(VALUE(TRIM(SUBSTITUTE(AY14,CHAR(160),""))),0))&gt;(IFERROR(VALUE(TRIM(SUBSTITUTE(W14,CHAR(160),""))),0)),"Attention : Le montant TVA retenu est supérieur au montant TVA présenté. Merci de revoir la ligne de dépense,plafonner son montant,ou justifier la reventillation HT/TVA.",(IFERROR(VALUE(TRIM(SUBSTITUTE(X14,CHAR(160),""))),0))=0,"",(IFERROR(VALUE(TRIM(SUBSTITUTE(AZ14,CHAR(160),""))),0))=(IFERROR(VALUE(TRIM(SUBSTITUTE(X14,CHAR(160),""))),0)),"OK",
OR((IFERROR(VALUE(TRIM(SUBSTITUTE(AZ14,CHAR(160),""))),0))=0,(IFERROR(VALUE(TRIM(SUBSTITUTE(AX14,CHAR(160),""))),0))=0),"Attention : montant présenté entièrement écarté",(IFERROR(VALUE(TRIM(SUBSTITUTE(AZ14,CHAR(160),""))),0))&lt;(IFERROR(VALUE(TRIM(SUBSTITUTE(X14,CHAR(160),""))),0)),"Attention : montant présenté partiellement écarté",TRUE,""))</f>
        <v/>
      </c>
      <c r="BD14" s="63" t="str">
        <f t="shared" si="27"/>
        <v/>
      </c>
      <c r="BE14" s="63" t="str">
        <f t="shared" si="28"/>
        <v/>
      </c>
      <c r="BF14" s="30" t="str">
        <f t="shared" si="29"/>
        <v/>
      </c>
      <c r="BG14" s="65"/>
    </row>
    <row r="15" spans="1:59" ht="15" customHeight="1">
      <c r="A15" s="100">
        <v>6</v>
      </c>
      <c r="B15" s="7"/>
      <c r="C15" s="7"/>
      <c r="D15" s="18"/>
      <c r="E15" s="7"/>
      <c r="F15" s="7"/>
      <c r="G15" s="7"/>
      <c r="H15" s="7"/>
      <c r="I15" s="26"/>
      <c r="J15" s="7"/>
      <c r="K15" s="183"/>
      <c r="L15" s="189"/>
      <c r="M15" s="9"/>
      <c r="N15" s="53" t="str">
        <f t="shared" si="0"/>
        <v/>
      </c>
      <c r="O15" s="13"/>
      <c r="P15" s="9"/>
      <c r="Q15" s="53" t="str">
        <f t="shared" si="1"/>
        <v/>
      </c>
      <c r="R15" s="16"/>
      <c r="S15" s="9"/>
      <c r="T15" s="190" t="str">
        <f t="shared" si="2"/>
        <v/>
      </c>
      <c r="U15" s="199"/>
      <c r="V15" s="198" t="str" cm="1">
        <f t="array" ref="V15">IF((_xlfn.IFS(TRIM(SUBSTITUTE(U15,CHAR(160),""))="Devis 1",IFERROR(VALUE(TRIM(SUBSTITUTE(L15,CHAR(160),""))),0),TRIM(SUBSTITUTE(U15,CHAR(160),""))="Devis 2",IFERROR(VALUE(TRIM(SUBSTITUTE(O15,CHAR(160),""))),0),TRIM(SUBSTITUTE(U15,CHAR(160),""))="Devis 3",IFERROR(VALUE(TRIM(SUBSTITUTE(R15,CHAR(160),""))),0),TRUE,0)*IFERROR(VALUE(TRIM(SUBSTITUTE(D15,CHAR(160),""))),0))=0,"",_xlfn.IFS(TRIM(SUBSTITUTE(U15,CHAR(160),""))="Devis 1",IFERROR(VALUE(TRIM(SUBSTITUTE(L15,CHAR(160),""))),0),TRIM(SUBSTITUTE(U15,CHAR(160),""))="Devis 2",IFERROR(VALUE(TRIM(SUBSTITUTE(O15,CHAR(160),""))),0),TRIM(SUBSTITUTE(U15,CHAR(160),""))="Devis 3",IFERROR(VALUE(TRIM(SUBSTITUTE(R15,CHAR(160),""))),0),TRUE,0)*IFERROR(VALUE(TRIM(SUBSTITUTE(D15,CHAR(160),""))),0))</f>
        <v/>
      </c>
      <c r="W15" s="109" t="str" cm="1">
        <f t="array" ref="W15">IF(_xlfn.IFS(TRIM(SUBSTITUTE(U15,CHAR(160),""))="Devis 1",IFERROR(VALUE(TRIM(SUBSTITUTE(M15,CHAR(160),""))),0),TRIM(SUBSTITUTE(U15,CHAR(160),""))="Devis 2",IFERROR(VALUE(TRIM(SUBSTITUTE(P15,CHAR(160),""))),0),TRIM(SUBSTITUTE(U15,CHAR(160),""))="Devis 3",IFERROR(VALUE(TRIM(SUBSTITUTE(S15,CHAR(160),""))),0),TRUE,0)*IFERROR(VALUE(TRIM(SUBSTITUTE(D15,CHAR(160),""))),0)=0,IF(V15&lt;&gt;"",0,""),_xlfn.IFS(TRIM(SUBSTITUTE(U15,CHAR(160),""))="Devis 1",IFERROR(VALUE(TRIM(SUBSTITUTE(M15,CHAR(160),""))),0),TRIM(SUBSTITUTE(U15,CHAR(160),""))="Devis 2",IFERROR(VALUE(TRIM(SUBSTITUTE(P15,CHAR(160),""))),0),TRIM(SUBSTITUTE(U15,CHAR(160),""))="Devis 3",IFERROR(VALUE(TRIM(SUBSTITUTE(S15,CHAR(160),""))),0),TRUE,0)*IFERROR(VALUE(TRIM(SUBSTITUTE(D15,CHAR(160),""))),0))</f>
        <v/>
      </c>
      <c r="X15" s="201" t="str">
        <f t="shared" si="3"/>
        <v/>
      </c>
      <c r="Y15" s="202"/>
      <c r="Z15" s="55" t="str">
        <f t="shared" si="4"/>
        <v/>
      </c>
      <c r="AA15" s="55" t="str">
        <f t="shared" si="5"/>
        <v/>
      </c>
      <c r="AB15" s="56" t="str">
        <f t="shared" si="6"/>
        <v/>
      </c>
      <c r="AC15" s="22" t="str">
        <f t="shared" si="7"/>
        <v/>
      </c>
      <c r="AD15" s="22" t="str">
        <f t="shared" si="8"/>
        <v/>
      </c>
      <c r="AE15" s="22" t="str">
        <f t="shared" si="9"/>
        <v/>
      </c>
      <c r="AF15" s="22" t="str">
        <f t="shared" si="10"/>
        <v/>
      </c>
      <c r="AG15" s="57" t="str">
        <f t="shared" si="11"/>
        <v/>
      </c>
      <c r="AH15" s="22" t="str">
        <f t="shared" si="12"/>
        <v/>
      </c>
      <c r="AI15" s="58" t="str">
        <f t="shared" si="13"/>
        <v/>
      </c>
      <c r="AJ15" s="59" t="str">
        <f t="shared" si="14"/>
        <v/>
      </c>
      <c r="AK15" s="29" t="str">
        <f t="shared" si="15"/>
        <v/>
      </c>
      <c r="AL15" s="53" t="str">
        <f t="shared" si="16"/>
        <v/>
      </c>
      <c r="AM15" s="60" t="str">
        <f t="shared" si="17"/>
        <v/>
      </c>
      <c r="AN15" s="29" t="str">
        <f t="shared" si="18"/>
        <v/>
      </c>
      <c r="AO15" s="53" t="str">
        <f t="shared" si="19"/>
        <v/>
      </c>
      <c r="AP15" s="61" t="str">
        <f t="shared" si="20"/>
        <v/>
      </c>
      <c r="AQ15" s="29" t="str">
        <f t="shared" si="21"/>
        <v/>
      </c>
      <c r="AR15" s="62" t="str">
        <f t="shared" si="22"/>
        <v/>
      </c>
      <c r="AS15" s="55" t="str">
        <f t="shared" si="23"/>
        <v/>
      </c>
      <c r="AT15" s="239"/>
      <c r="AU15" s="63" t="str">
        <f t="shared" si="24"/>
        <v/>
      </c>
      <c r="AV15" s="63" t="str">
        <f t="shared" si="25"/>
        <v/>
      </c>
      <c r="AW15" s="63" t="str">
        <f t="shared" si="26"/>
        <v/>
      </c>
      <c r="AX15" s="110" t="str" cm="1">
        <f t="array" ref="AX15">IF($AB15="","",IF((IFERROR(_xlfn.IFS($AS15="Devis 1",(IFERROR(VALUE(TRIM(SUBSTITUTE(AJ15,CHAR(160),""))),0)),$AS15="Devis 2",(IFERROR(VALUE(TRIM(SUBSTITUTE(AM15,CHAR(160),""))),0)),$AS15="Devis 3",(IFERROR(VALUE(TRIM(SUBSTITUTE(AP15,CHAR(160),""))),0))),0))*(IFERROR(VALUE(TRIM(SUBSTITUTE($AB15,CHAR(160),""))),0))=0,"",(IFERROR(_xlfn.IFS($AS15="Devis 1",(IFERROR(VALUE(TRIM(SUBSTITUTE(AJ15,CHAR(160),""))),0)),$AS15="Devis 2",(IFERROR(VALUE(TRIM(SUBSTITUTE(AM15,CHAR(160),""))),0)),$AS15="Devis 3",(IFERROR(VALUE(TRIM(SUBSTITUTE(AP15,CHAR(160),""))),0))),0))*(IFERROR(VALUE(TRIM(SUBSTITUTE($AB15,CHAR(160),""))),0))))</f>
        <v/>
      </c>
      <c r="AY15" s="110" t="str" cm="1">
        <f t="array" ref="AY15">IF($AB15="","",IF((IFERROR(_xlfn.IFS(TRIM(SUBSTITUTE($AS15,CHAR(160),""))="Devis 1", IFERROR(VALUE(TRIM(SUBSTITUTE(AK15,CHAR(160),""))),0),TRIM(SUBSTITUTE($AS15,CHAR(160),""))="Devis 2", IFERROR(VALUE(TRIM(SUBSTITUTE(AN15,CHAR(160),""))),0),TRIM(SUBSTITUTE($AS15,CHAR(160),""))="Devis 3", IFERROR(VALUE(TRIM(SUBSTITUTE(AQ15,CHAR(160),""))),0)),0) * IFERROR(VALUE(TRIM(SUBSTITUTE($AB15,CHAR(160),""))),0)) = 0,IF(AX15&lt;&gt;"",0,""),(IFERROR(_xlfn.IFS(TRIM(SUBSTITUTE($AS15,CHAR(160),""))="Devis 1", IFERROR(VALUE(TRIM(SUBSTITUTE(AK15,CHAR(160),""))),0),TRIM(SUBSTITUTE($AS15,CHAR(160),""))="Devis 2", IFERROR(VALUE(TRIM(SUBSTITUTE(AN15,CHAR(160),""))),0),TRIM(SUBSTITUTE($AS15,CHAR(160),""))="Devis 3", IFERROR(VALUE(TRIM(SUBSTITUTE(AQ15,CHAR(160),""))),0)),0) * IFERROR(VALUE(TRIM(SUBSTITUTE($AB15,CHAR(160),""))),0))))</f>
        <v/>
      </c>
      <c r="AZ15" s="110" t="str" cm="1">
        <f t="array" ref="AZ15">IF($AB15="","",IF(IFERROR(_xlfn.IFS($AS15="Devis 1",IFERROR(VALUE(TRIM(SUBSTITUTE(AL15,CHAR(160),""))),0),$AS15="Devis 2",IFERROR(VALUE(TRIM(SUBSTITUTE(AO15,CHAR(160),""))),0),$AS15="Devis 3",IFERROR(VALUE(TRIM(SUBSTITUTE(AR15,CHAR(160),""))),0)),0)*IFERROR(VALUE(TRIM(SUBSTITUTE($AB15,CHAR(160),""))),0)=0,"",IFERROR(_xlfn.IFS($AS15="Devis 1",IFERROR(VALUE(TRIM(SUBSTITUTE(AL15,CHAR(160),""))),0),$AS15="Devis 2",IFERROR(VALUE(TRIM(SUBSTITUTE(AO15,CHAR(160),""))),0),$AS15="Devis 3",IFERROR(VALUE(TRIM(SUBSTITUTE(AR15,CHAR(160),""))),0)),0)*IFERROR(VALUE(TRIM(SUBSTITUTE($AB15,CHAR(160),""))),0)))</f>
        <v/>
      </c>
      <c r="BA15" s="64"/>
      <c r="BB15" s="21"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242" t="str" cm="1">
        <f t="array" ref="BC15">IF(OR(AZ15="",X15="",AX15="",V15="",AY15="",W15=""),"",_xlfn.IFS((IFERROR(VALUE(TRIM(SUBSTITUTE(AZ15,CHAR(160),""))),0))&gt;(IFERROR(VALUE(TRIM(SUBSTITUTE(X15,CHAR(160),""))),0)),"KO : Le montant retenu TTC est supérieur au montant présenté TTC. Merci de revoir la ligne de dépense ou plafonner son montant.",(IFERROR(VALUE(TRIM(SUBSTITUTE(AX15,CHAR(160),""))),0))&gt;(IFERROR(VALUE(TRIM(SUBSTITUTE(V15,CHAR(160),""))),0)),"Attention : Le montant retenu HT est supérieur au montant HT présenté. Merci de revoir la ligne de dépense,plafonner son montant,ou justifier la reventillation HT/TVA.",(IFERROR(VALUE(TRIM(SUBSTITUTE(AY15,CHAR(160),""))),0))&gt;(IFERROR(VALUE(TRIM(SUBSTITUTE(W15,CHAR(160),""))),0)),"Attention : Le montant TVA retenu est supérieur au montant TVA présenté. Merci de revoir la ligne de dépense,plafonner son montant,ou justifier la reventillation HT/TVA.",(IFERROR(VALUE(TRIM(SUBSTITUTE(X15,CHAR(160),""))),0))=0,"",(IFERROR(VALUE(TRIM(SUBSTITUTE(AZ15,CHAR(160),""))),0))=(IFERROR(VALUE(TRIM(SUBSTITUTE(X15,CHAR(160),""))),0)),"OK",
OR((IFERROR(VALUE(TRIM(SUBSTITUTE(AZ15,CHAR(160),""))),0))=0,(IFERROR(VALUE(TRIM(SUBSTITUTE(AX15,CHAR(160),""))),0))=0),"Attention : montant présenté entièrement écarté",(IFERROR(VALUE(TRIM(SUBSTITUTE(AZ15,CHAR(160),""))),0))&lt;(IFERROR(VALUE(TRIM(SUBSTITUTE(X15,CHAR(160),""))),0)),"Attention : montant présenté partiellement écarté",TRUE,""))</f>
        <v/>
      </c>
      <c r="BD15" s="63" t="str">
        <f t="shared" si="27"/>
        <v/>
      </c>
      <c r="BE15" s="63" t="str">
        <f t="shared" si="28"/>
        <v/>
      </c>
      <c r="BF15" s="30" t="str">
        <f t="shared" si="29"/>
        <v/>
      </c>
      <c r="BG15" s="65"/>
    </row>
    <row r="16" spans="1:59" ht="15" customHeight="1">
      <c r="A16" s="100">
        <v>7</v>
      </c>
      <c r="B16" s="7"/>
      <c r="C16" s="7"/>
      <c r="D16" s="18"/>
      <c r="E16" s="7"/>
      <c r="F16" s="7"/>
      <c r="G16" s="7"/>
      <c r="H16" s="7"/>
      <c r="I16" s="26"/>
      <c r="J16" s="7"/>
      <c r="K16" s="183"/>
      <c r="L16" s="189"/>
      <c r="M16" s="9"/>
      <c r="N16" s="53" t="str">
        <f t="shared" si="0"/>
        <v/>
      </c>
      <c r="O16" s="13"/>
      <c r="P16" s="9"/>
      <c r="Q16" s="53" t="str">
        <f t="shared" si="1"/>
        <v/>
      </c>
      <c r="R16" s="16"/>
      <c r="S16" s="9"/>
      <c r="T16" s="190" t="str">
        <f t="shared" si="2"/>
        <v/>
      </c>
      <c r="U16" s="199"/>
      <c r="V16" s="198" t="str" cm="1">
        <f t="array" ref="V16">IF((_xlfn.IFS(TRIM(SUBSTITUTE(U16,CHAR(160),""))="Devis 1",IFERROR(VALUE(TRIM(SUBSTITUTE(L16,CHAR(160),""))),0),TRIM(SUBSTITUTE(U16,CHAR(160),""))="Devis 2",IFERROR(VALUE(TRIM(SUBSTITUTE(O16,CHAR(160),""))),0),TRIM(SUBSTITUTE(U16,CHAR(160),""))="Devis 3",IFERROR(VALUE(TRIM(SUBSTITUTE(R16,CHAR(160),""))),0),TRUE,0)*IFERROR(VALUE(TRIM(SUBSTITUTE(D16,CHAR(160),""))),0))=0,"",_xlfn.IFS(TRIM(SUBSTITUTE(U16,CHAR(160),""))="Devis 1",IFERROR(VALUE(TRIM(SUBSTITUTE(L16,CHAR(160),""))),0),TRIM(SUBSTITUTE(U16,CHAR(160),""))="Devis 2",IFERROR(VALUE(TRIM(SUBSTITUTE(O16,CHAR(160),""))),0),TRIM(SUBSTITUTE(U16,CHAR(160),""))="Devis 3",IFERROR(VALUE(TRIM(SUBSTITUTE(R16,CHAR(160),""))),0),TRUE,0)*IFERROR(VALUE(TRIM(SUBSTITUTE(D16,CHAR(160),""))),0))</f>
        <v/>
      </c>
      <c r="W16" s="109" t="str" cm="1">
        <f t="array" ref="W16">IF(_xlfn.IFS(TRIM(SUBSTITUTE(U16,CHAR(160),""))="Devis 1",IFERROR(VALUE(TRIM(SUBSTITUTE(M16,CHAR(160),""))),0),TRIM(SUBSTITUTE(U16,CHAR(160),""))="Devis 2",IFERROR(VALUE(TRIM(SUBSTITUTE(P16,CHAR(160),""))),0),TRIM(SUBSTITUTE(U16,CHAR(160),""))="Devis 3",IFERROR(VALUE(TRIM(SUBSTITUTE(S16,CHAR(160),""))),0),TRUE,0)*IFERROR(VALUE(TRIM(SUBSTITUTE(D16,CHAR(160),""))),0)=0,IF(V16&lt;&gt;"",0,""),_xlfn.IFS(TRIM(SUBSTITUTE(U16,CHAR(160),""))="Devis 1",IFERROR(VALUE(TRIM(SUBSTITUTE(M16,CHAR(160),""))),0),TRIM(SUBSTITUTE(U16,CHAR(160),""))="Devis 2",IFERROR(VALUE(TRIM(SUBSTITUTE(P16,CHAR(160),""))),0),TRIM(SUBSTITUTE(U16,CHAR(160),""))="Devis 3",IFERROR(VALUE(TRIM(SUBSTITUTE(S16,CHAR(160),""))),0),TRUE,0)*IFERROR(VALUE(TRIM(SUBSTITUTE(D16,CHAR(160),""))),0))</f>
        <v/>
      </c>
      <c r="X16" s="201" t="str">
        <f t="shared" si="3"/>
        <v/>
      </c>
      <c r="Y16" s="202"/>
      <c r="Z16" s="55" t="str">
        <f t="shared" si="4"/>
        <v/>
      </c>
      <c r="AA16" s="55" t="str">
        <f t="shared" si="5"/>
        <v/>
      </c>
      <c r="AB16" s="56" t="str">
        <f t="shared" si="6"/>
        <v/>
      </c>
      <c r="AC16" s="22" t="str">
        <f t="shared" si="7"/>
        <v/>
      </c>
      <c r="AD16" s="22" t="str">
        <f t="shared" si="8"/>
        <v/>
      </c>
      <c r="AE16" s="22" t="str">
        <f t="shared" si="9"/>
        <v/>
      </c>
      <c r="AF16" s="22" t="str">
        <f t="shared" si="10"/>
        <v/>
      </c>
      <c r="AG16" s="57" t="str">
        <f t="shared" si="11"/>
        <v/>
      </c>
      <c r="AH16" s="22" t="str">
        <f t="shared" si="12"/>
        <v/>
      </c>
      <c r="AI16" s="58" t="str">
        <f t="shared" si="13"/>
        <v/>
      </c>
      <c r="AJ16" s="59" t="str">
        <f t="shared" si="14"/>
        <v/>
      </c>
      <c r="AK16" s="29" t="str">
        <f t="shared" si="15"/>
        <v/>
      </c>
      <c r="AL16" s="53" t="str">
        <f t="shared" si="16"/>
        <v/>
      </c>
      <c r="AM16" s="60" t="str">
        <f t="shared" si="17"/>
        <v/>
      </c>
      <c r="AN16" s="29" t="str">
        <f t="shared" si="18"/>
        <v/>
      </c>
      <c r="AO16" s="53" t="str">
        <f t="shared" si="19"/>
        <v/>
      </c>
      <c r="AP16" s="61" t="str">
        <f t="shared" si="20"/>
        <v/>
      </c>
      <c r="AQ16" s="29" t="str">
        <f t="shared" si="21"/>
        <v/>
      </c>
      <c r="AR16" s="62" t="str">
        <f t="shared" si="22"/>
        <v/>
      </c>
      <c r="AS16" s="55" t="str">
        <f t="shared" si="23"/>
        <v/>
      </c>
      <c r="AT16" s="239"/>
      <c r="AU16" s="63" t="str">
        <f t="shared" si="24"/>
        <v/>
      </c>
      <c r="AV16" s="63" t="str">
        <f t="shared" si="25"/>
        <v/>
      </c>
      <c r="AW16" s="63" t="str">
        <f t="shared" si="26"/>
        <v/>
      </c>
      <c r="AX16" s="110" t="str" cm="1">
        <f t="array" ref="AX16">IF($AB16="","",IF((IFERROR(_xlfn.IFS($AS16="Devis 1",(IFERROR(VALUE(TRIM(SUBSTITUTE(AJ16,CHAR(160),""))),0)),$AS16="Devis 2",(IFERROR(VALUE(TRIM(SUBSTITUTE(AM16,CHAR(160),""))),0)),$AS16="Devis 3",(IFERROR(VALUE(TRIM(SUBSTITUTE(AP16,CHAR(160),""))),0))),0))*(IFERROR(VALUE(TRIM(SUBSTITUTE($AB16,CHAR(160),""))),0))=0,"",(IFERROR(_xlfn.IFS($AS16="Devis 1",(IFERROR(VALUE(TRIM(SUBSTITUTE(AJ16,CHAR(160),""))),0)),$AS16="Devis 2",(IFERROR(VALUE(TRIM(SUBSTITUTE(AM16,CHAR(160),""))),0)),$AS16="Devis 3",(IFERROR(VALUE(TRIM(SUBSTITUTE(AP16,CHAR(160),""))),0))),0))*(IFERROR(VALUE(TRIM(SUBSTITUTE($AB16,CHAR(160),""))),0))))</f>
        <v/>
      </c>
      <c r="AY16" s="110" t="str" cm="1">
        <f t="array" ref="AY16">IF($AB16="","",IF((IFERROR(_xlfn.IFS(TRIM(SUBSTITUTE($AS16,CHAR(160),""))="Devis 1", IFERROR(VALUE(TRIM(SUBSTITUTE(AK16,CHAR(160),""))),0),TRIM(SUBSTITUTE($AS16,CHAR(160),""))="Devis 2", IFERROR(VALUE(TRIM(SUBSTITUTE(AN16,CHAR(160),""))),0),TRIM(SUBSTITUTE($AS16,CHAR(160),""))="Devis 3", IFERROR(VALUE(TRIM(SUBSTITUTE(AQ16,CHAR(160),""))),0)),0) * IFERROR(VALUE(TRIM(SUBSTITUTE($AB16,CHAR(160),""))),0)) = 0,IF(AX16&lt;&gt;"",0,""),(IFERROR(_xlfn.IFS(TRIM(SUBSTITUTE($AS16,CHAR(160),""))="Devis 1", IFERROR(VALUE(TRIM(SUBSTITUTE(AK16,CHAR(160),""))),0),TRIM(SUBSTITUTE($AS16,CHAR(160),""))="Devis 2", IFERROR(VALUE(TRIM(SUBSTITUTE(AN16,CHAR(160),""))),0),TRIM(SUBSTITUTE($AS16,CHAR(160),""))="Devis 3", IFERROR(VALUE(TRIM(SUBSTITUTE(AQ16,CHAR(160),""))),0)),0) * IFERROR(VALUE(TRIM(SUBSTITUTE($AB16,CHAR(160),""))),0))))</f>
        <v/>
      </c>
      <c r="AZ16" s="110" t="str" cm="1">
        <f t="array" ref="AZ16">IF($AB16="","",IF(IFERROR(_xlfn.IFS($AS16="Devis 1",IFERROR(VALUE(TRIM(SUBSTITUTE(AL16,CHAR(160),""))),0),$AS16="Devis 2",IFERROR(VALUE(TRIM(SUBSTITUTE(AO16,CHAR(160),""))),0),$AS16="Devis 3",IFERROR(VALUE(TRIM(SUBSTITUTE(AR16,CHAR(160),""))),0)),0)*IFERROR(VALUE(TRIM(SUBSTITUTE($AB16,CHAR(160),""))),0)=0,"",IFERROR(_xlfn.IFS($AS16="Devis 1",IFERROR(VALUE(TRIM(SUBSTITUTE(AL16,CHAR(160),""))),0),$AS16="Devis 2",IFERROR(VALUE(TRIM(SUBSTITUTE(AO16,CHAR(160),""))),0),$AS16="Devis 3",IFERROR(VALUE(TRIM(SUBSTITUTE(AR16,CHAR(160),""))),0)),0)*IFERROR(VALUE(TRIM(SUBSTITUTE($AB16,CHAR(160),""))),0)))</f>
        <v/>
      </c>
      <c r="BA16" s="64"/>
      <c r="BB16" s="21"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242" t="str" cm="1">
        <f t="array" ref="BC16">IF(OR(AZ16="",X16="",AX16="",V16="",AY16="",W16=""),"",_xlfn.IFS((IFERROR(VALUE(TRIM(SUBSTITUTE(AZ16,CHAR(160),""))),0))&gt;(IFERROR(VALUE(TRIM(SUBSTITUTE(X16,CHAR(160),""))),0)),"KO : Le montant retenu TTC est supérieur au montant présenté TTC. Merci de revoir la ligne de dépense ou plafonner son montant.",(IFERROR(VALUE(TRIM(SUBSTITUTE(AX16,CHAR(160),""))),0))&gt;(IFERROR(VALUE(TRIM(SUBSTITUTE(V16,CHAR(160),""))),0)),"Attention : Le montant retenu HT est supérieur au montant HT présenté. Merci de revoir la ligne de dépense,plafonner son montant,ou justifier la reventillation HT/TVA.",(IFERROR(VALUE(TRIM(SUBSTITUTE(AY16,CHAR(160),""))),0))&gt;(IFERROR(VALUE(TRIM(SUBSTITUTE(W16,CHAR(160),""))),0)),"Attention : Le montant TVA retenu est supérieur au montant TVA présenté. Merci de revoir la ligne de dépense,plafonner son montant,ou justifier la reventillation HT/TVA.",(IFERROR(VALUE(TRIM(SUBSTITUTE(X16,CHAR(160),""))),0))=0,"",(IFERROR(VALUE(TRIM(SUBSTITUTE(AZ16,CHAR(160),""))),0))=(IFERROR(VALUE(TRIM(SUBSTITUTE(X16,CHAR(160),""))),0)),"OK",
OR((IFERROR(VALUE(TRIM(SUBSTITUTE(AZ16,CHAR(160),""))),0))=0,(IFERROR(VALUE(TRIM(SUBSTITUTE(AX16,CHAR(160),""))),0))=0),"Attention : montant présenté entièrement écarté",(IFERROR(VALUE(TRIM(SUBSTITUTE(AZ16,CHAR(160),""))),0))&lt;(IFERROR(VALUE(TRIM(SUBSTITUTE(X16,CHAR(160),""))),0)),"Attention : montant présenté partiellement écarté",TRUE,""))</f>
        <v/>
      </c>
      <c r="BD16" s="63" t="str">
        <f t="shared" si="27"/>
        <v/>
      </c>
      <c r="BE16" s="63" t="str">
        <f t="shared" si="28"/>
        <v/>
      </c>
      <c r="BF16" s="30" t="str">
        <f t="shared" si="29"/>
        <v/>
      </c>
      <c r="BG16" s="65"/>
    </row>
    <row r="17" spans="1:59" ht="15" customHeight="1">
      <c r="A17" s="100">
        <v>8</v>
      </c>
      <c r="B17" s="7"/>
      <c r="C17" s="7"/>
      <c r="D17" s="18"/>
      <c r="E17" s="7"/>
      <c r="F17" s="7"/>
      <c r="G17" s="7"/>
      <c r="H17" s="7"/>
      <c r="I17" s="26"/>
      <c r="J17" s="7"/>
      <c r="K17" s="183"/>
      <c r="L17" s="189"/>
      <c r="M17" s="9"/>
      <c r="N17" s="53" t="str">
        <f t="shared" si="0"/>
        <v/>
      </c>
      <c r="O17" s="13"/>
      <c r="P17" s="9"/>
      <c r="Q17" s="53" t="str">
        <f t="shared" si="1"/>
        <v/>
      </c>
      <c r="R17" s="16"/>
      <c r="S17" s="9"/>
      <c r="T17" s="190" t="str">
        <f t="shared" si="2"/>
        <v/>
      </c>
      <c r="U17" s="199"/>
      <c r="V17" s="198" t="str" cm="1">
        <f t="array" ref="V17">IF((_xlfn.IFS(TRIM(SUBSTITUTE(U17,CHAR(160),""))="Devis 1",IFERROR(VALUE(TRIM(SUBSTITUTE(L17,CHAR(160),""))),0),TRIM(SUBSTITUTE(U17,CHAR(160),""))="Devis 2",IFERROR(VALUE(TRIM(SUBSTITUTE(O17,CHAR(160),""))),0),TRIM(SUBSTITUTE(U17,CHAR(160),""))="Devis 3",IFERROR(VALUE(TRIM(SUBSTITUTE(R17,CHAR(160),""))),0),TRUE,0)*IFERROR(VALUE(TRIM(SUBSTITUTE(D17,CHAR(160),""))),0))=0,"",_xlfn.IFS(TRIM(SUBSTITUTE(U17,CHAR(160),""))="Devis 1",IFERROR(VALUE(TRIM(SUBSTITUTE(L17,CHAR(160),""))),0),TRIM(SUBSTITUTE(U17,CHAR(160),""))="Devis 2",IFERROR(VALUE(TRIM(SUBSTITUTE(O17,CHAR(160),""))),0),TRIM(SUBSTITUTE(U17,CHAR(160),""))="Devis 3",IFERROR(VALUE(TRIM(SUBSTITUTE(R17,CHAR(160),""))),0),TRUE,0)*IFERROR(VALUE(TRIM(SUBSTITUTE(D17,CHAR(160),""))),0))</f>
        <v/>
      </c>
      <c r="W17" s="109" t="str" cm="1">
        <f t="array" ref="W17">IF(_xlfn.IFS(TRIM(SUBSTITUTE(U17,CHAR(160),""))="Devis 1",IFERROR(VALUE(TRIM(SUBSTITUTE(M17,CHAR(160),""))),0),TRIM(SUBSTITUTE(U17,CHAR(160),""))="Devis 2",IFERROR(VALUE(TRIM(SUBSTITUTE(P17,CHAR(160),""))),0),TRIM(SUBSTITUTE(U17,CHAR(160),""))="Devis 3",IFERROR(VALUE(TRIM(SUBSTITUTE(S17,CHAR(160),""))),0),TRUE,0)*IFERROR(VALUE(TRIM(SUBSTITUTE(D17,CHAR(160),""))),0)=0,IF(V17&lt;&gt;"",0,""),_xlfn.IFS(TRIM(SUBSTITUTE(U17,CHAR(160),""))="Devis 1",IFERROR(VALUE(TRIM(SUBSTITUTE(M17,CHAR(160),""))),0),TRIM(SUBSTITUTE(U17,CHAR(160),""))="Devis 2",IFERROR(VALUE(TRIM(SUBSTITUTE(P17,CHAR(160),""))),0),TRIM(SUBSTITUTE(U17,CHAR(160),""))="Devis 3",IFERROR(VALUE(TRIM(SUBSTITUTE(S17,CHAR(160),""))),0),TRUE,0)*IFERROR(VALUE(TRIM(SUBSTITUTE(D17,CHAR(160),""))),0))</f>
        <v/>
      </c>
      <c r="X17" s="201" t="str">
        <f t="shared" si="3"/>
        <v/>
      </c>
      <c r="Y17" s="202"/>
      <c r="Z17" s="55" t="str">
        <f t="shared" si="4"/>
        <v/>
      </c>
      <c r="AA17" s="55" t="str">
        <f t="shared" si="5"/>
        <v/>
      </c>
      <c r="AB17" s="56" t="str">
        <f t="shared" si="6"/>
        <v/>
      </c>
      <c r="AC17" s="22" t="str">
        <f t="shared" si="7"/>
        <v/>
      </c>
      <c r="AD17" s="22" t="str">
        <f t="shared" si="8"/>
        <v/>
      </c>
      <c r="AE17" s="22" t="str">
        <f t="shared" si="9"/>
        <v/>
      </c>
      <c r="AF17" s="22" t="str">
        <f t="shared" si="10"/>
        <v/>
      </c>
      <c r="AG17" s="57" t="str">
        <f t="shared" si="11"/>
        <v/>
      </c>
      <c r="AH17" s="22" t="str">
        <f t="shared" si="12"/>
        <v/>
      </c>
      <c r="AI17" s="58" t="str">
        <f t="shared" si="13"/>
        <v/>
      </c>
      <c r="AJ17" s="59" t="str">
        <f t="shared" si="14"/>
        <v/>
      </c>
      <c r="AK17" s="29" t="str">
        <f t="shared" si="15"/>
        <v/>
      </c>
      <c r="AL17" s="53" t="str">
        <f t="shared" si="16"/>
        <v/>
      </c>
      <c r="AM17" s="60" t="str">
        <f t="shared" si="17"/>
        <v/>
      </c>
      <c r="AN17" s="29" t="str">
        <f t="shared" si="18"/>
        <v/>
      </c>
      <c r="AO17" s="53" t="str">
        <f t="shared" si="19"/>
        <v/>
      </c>
      <c r="AP17" s="61" t="str">
        <f t="shared" si="20"/>
        <v/>
      </c>
      <c r="AQ17" s="29" t="str">
        <f t="shared" si="21"/>
        <v/>
      </c>
      <c r="AR17" s="62" t="str">
        <f t="shared" si="22"/>
        <v/>
      </c>
      <c r="AS17" s="55" t="str">
        <f t="shared" si="23"/>
        <v/>
      </c>
      <c r="AT17" s="239"/>
      <c r="AU17" s="63" t="str">
        <f t="shared" si="24"/>
        <v/>
      </c>
      <c r="AV17" s="63" t="str">
        <f t="shared" si="25"/>
        <v/>
      </c>
      <c r="AW17" s="63" t="str">
        <f t="shared" si="26"/>
        <v/>
      </c>
      <c r="AX17" s="110" t="str" cm="1">
        <f t="array" ref="AX17">IF($AB17="","",IF((IFERROR(_xlfn.IFS($AS17="Devis 1",(IFERROR(VALUE(TRIM(SUBSTITUTE(AJ17,CHAR(160),""))),0)),$AS17="Devis 2",(IFERROR(VALUE(TRIM(SUBSTITUTE(AM17,CHAR(160),""))),0)),$AS17="Devis 3",(IFERROR(VALUE(TRIM(SUBSTITUTE(AP17,CHAR(160),""))),0))),0))*(IFERROR(VALUE(TRIM(SUBSTITUTE($AB17,CHAR(160),""))),0))=0,"",(IFERROR(_xlfn.IFS($AS17="Devis 1",(IFERROR(VALUE(TRIM(SUBSTITUTE(AJ17,CHAR(160),""))),0)),$AS17="Devis 2",(IFERROR(VALUE(TRIM(SUBSTITUTE(AM17,CHAR(160),""))),0)),$AS17="Devis 3",(IFERROR(VALUE(TRIM(SUBSTITUTE(AP17,CHAR(160),""))),0))),0))*(IFERROR(VALUE(TRIM(SUBSTITUTE($AB17,CHAR(160),""))),0))))</f>
        <v/>
      </c>
      <c r="AY17" s="110" t="str" cm="1">
        <f t="array" ref="AY17">IF($AB17="","",IF((IFERROR(_xlfn.IFS(TRIM(SUBSTITUTE($AS17,CHAR(160),""))="Devis 1", IFERROR(VALUE(TRIM(SUBSTITUTE(AK17,CHAR(160),""))),0),TRIM(SUBSTITUTE($AS17,CHAR(160),""))="Devis 2", IFERROR(VALUE(TRIM(SUBSTITUTE(AN17,CHAR(160),""))),0),TRIM(SUBSTITUTE($AS17,CHAR(160),""))="Devis 3", IFERROR(VALUE(TRIM(SUBSTITUTE(AQ17,CHAR(160),""))),0)),0) * IFERROR(VALUE(TRIM(SUBSTITUTE($AB17,CHAR(160),""))),0)) = 0,IF(AX17&lt;&gt;"",0,""),(IFERROR(_xlfn.IFS(TRIM(SUBSTITUTE($AS17,CHAR(160),""))="Devis 1", IFERROR(VALUE(TRIM(SUBSTITUTE(AK17,CHAR(160),""))),0),TRIM(SUBSTITUTE($AS17,CHAR(160),""))="Devis 2", IFERROR(VALUE(TRIM(SUBSTITUTE(AN17,CHAR(160),""))),0),TRIM(SUBSTITUTE($AS17,CHAR(160),""))="Devis 3", IFERROR(VALUE(TRIM(SUBSTITUTE(AQ17,CHAR(160),""))),0)),0) * IFERROR(VALUE(TRIM(SUBSTITUTE($AB17,CHAR(160),""))),0))))</f>
        <v/>
      </c>
      <c r="AZ17" s="110" t="str" cm="1">
        <f t="array" ref="AZ17">IF($AB17="","",IF(IFERROR(_xlfn.IFS($AS17="Devis 1",IFERROR(VALUE(TRIM(SUBSTITUTE(AL17,CHAR(160),""))),0),$AS17="Devis 2",IFERROR(VALUE(TRIM(SUBSTITUTE(AO17,CHAR(160),""))),0),$AS17="Devis 3",IFERROR(VALUE(TRIM(SUBSTITUTE(AR17,CHAR(160),""))),0)),0)*IFERROR(VALUE(TRIM(SUBSTITUTE($AB17,CHAR(160),""))),0)=0,"",IFERROR(_xlfn.IFS($AS17="Devis 1",IFERROR(VALUE(TRIM(SUBSTITUTE(AL17,CHAR(160),""))),0),$AS17="Devis 2",IFERROR(VALUE(TRIM(SUBSTITUTE(AO17,CHAR(160),""))),0),$AS17="Devis 3",IFERROR(VALUE(TRIM(SUBSTITUTE(AR17,CHAR(160),""))),0)),0)*IFERROR(VALUE(TRIM(SUBSTITUTE($AB17,CHAR(160),""))),0)))</f>
        <v/>
      </c>
      <c r="BA17" s="64"/>
      <c r="BB17" s="21"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242" t="str" cm="1">
        <f t="array" ref="BC17">IF(OR(AZ17="",X17="",AX17="",V17="",AY17="",W17=""),"",_xlfn.IFS((IFERROR(VALUE(TRIM(SUBSTITUTE(AZ17,CHAR(160),""))),0))&gt;(IFERROR(VALUE(TRIM(SUBSTITUTE(X17,CHAR(160),""))),0)),"KO : Le montant retenu TTC est supérieur au montant présenté TTC. Merci de revoir la ligne de dépense ou plafonner son montant.",(IFERROR(VALUE(TRIM(SUBSTITUTE(AX17,CHAR(160),""))),0))&gt;(IFERROR(VALUE(TRIM(SUBSTITUTE(V17,CHAR(160),""))),0)),"Attention : Le montant retenu HT est supérieur au montant HT présenté. Merci de revoir la ligne de dépense,plafonner son montant,ou justifier la reventillation HT/TVA.",(IFERROR(VALUE(TRIM(SUBSTITUTE(AY17,CHAR(160),""))),0))&gt;(IFERROR(VALUE(TRIM(SUBSTITUTE(W17,CHAR(160),""))),0)),"Attention : Le montant TVA retenu est supérieur au montant TVA présenté. Merci de revoir la ligne de dépense,plafonner son montant,ou justifier la reventillation HT/TVA.",(IFERROR(VALUE(TRIM(SUBSTITUTE(X17,CHAR(160),""))),0))=0,"",(IFERROR(VALUE(TRIM(SUBSTITUTE(AZ17,CHAR(160),""))),0))=(IFERROR(VALUE(TRIM(SUBSTITUTE(X17,CHAR(160),""))),0)),"OK",
OR((IFERROR(VALUE(TRIM(SUBSTITUTE(AZ17,CHAR(160),""))),0))=0,(IFERROR(VALUE(TRIM(SUBSTITUTE(AX17,CHAR(160),""))),0))=0),"Attention : montant présenté entièrement écarté",(IFERROR(VALUE(TRIM(SUBSTITUTE(AZ17,CHAR(160),""))),0))&lt;(IFERROR(VALUE(TRIM(SUBSTITUTE(X17,CHAR(160),""))),0)),"Attention : montant présenté partiellement écarté",TRUE,""))</f>
        <v/>
      </c>
      <c r="BD17" s="63" t="str">
        <f t="shared" si="27"/>
        <v/>
      </c>
      <c r="BE17" s="63" t="str">
        <f t="shared" si="28"/>
        <v/>
      </c>
      <c r="BF17" s="30" t="str">
        <f t="shared" si="29"/>
        <v/>
      </c>
      <c r="BG17" s="65"/>
    </row>
    <row r="18" spans="1:59" ht="15" customHeight="1">
      <c r="A18" s="100">
        <v>9</v>
      </c>
      <c r="B18" s="7"/>
      <c r="C18" s="7"/>
      <c r="D18" s="18"/>
      <c r="E18" s="7"/>
      <c r="F18" s="7"/>
      <c r="G18" s="7"/>
      <c r="H18" s="7"/>
      <c r="I18" s="26"/>
      <c r="J18" s="7"/>
      <c r="K18" s="183"/>
      <c r="L18" s="189"/>
      <c r="M18" s="9"/>
      <c r="N18" s="53" t="str">
        <f t="shared" si="0"/>
        <v/>
      </c>
      <c r="O18" s="13"/>
      <c r="P18" s="9"/>
      <c r="Q18" s="53" t="str">
        <f t="shared" si="1"/>
        <v/>
      </c>
      <c r="R18" s="16"/>
      <c r="S18" s="9"/>
      <c r="T18" s="190" t="str">
        <f t="shared" si="2"/>
        <v/>
      </c>
      <c r="U18" s="199"/>
      <c r="V18" s="198" t="str" cm="1">
        <f t="array" ref="V18">IF((_xlfn.IFS(TRIM(SUBSTITUTE(U18,CHAR(160),""))="Devis 1",IFERROR(VALUE(TRIM(SUBSTITUTE(L18,CHAR(160),""))),0),TRIM(SUBSTITUTE(U18,CHAR(160),""))="Devis 2",IFERROR(VALUE(TRIM(SUBSTITUTE(O18,CHAR(160),""))),0),TRIM(SUBSTITUTE(U18,CHAR(160),""))="Devis 3",IFERROR(VALUE(TRIM(SUBSTITUTE(R18,CHAR(160),""))),0),TRUE,0)*IFERROR(VALUE(TRIM(SUBSTITUTE(D18,CHAR(160),""))),0))=0,"",_xlfn.IFS(TRIM(SUBSTITUTE(U18,CHAR(160),""))="Devis 1",IFERROR(VALUE(TRIM(SUBSTITUTE(L18,CHAR(160),""))),0),TRIM(SUBSTITUTE(U18,CHAR(160),""))="Devis 2",IFERROR(VALUE(TRIM(SUBSTITUTE(O18,CHAR(160),""))),0),TRIM(SUBSTITUTE(U18,CHAR(160),""))="Devis 3",IFERROR(VALUE(TRIM(SUBSTITUTE(R18,CHAR(160),""))),0),TRUE,0)*IFERROR(VALUE(TRIM(SUBSTITUTE(D18,CHAR(160),""))),0))</f>
        <v/>
      </c>
      <c r="W18" s="109" t="str" cm="1">
        <f t="array" ref="W18">IF(_xlfn.IFS(TRIM(SUBSTITUTE(U18,CHAR(160),""))="Devis 1",IFERROR(VALUE(TRIM(SUBSTITUTE(M18,CHAR(160),""))),0),TRIM(SUBSTITUTE(U18,CHAR(160),""))="Devis 2",IFERROR(VALUE(TRIM(SUBSTITUTE(P18,CHAR(160),""))),0),TRIM(SUBSTITUTE(U18,CHAR(160),""))="Devis 3",IFERROR(VALUE(TRIM(SUBSTITUTE(S18,CHAR(160),""))),0),TRUE,0)*IFERROR(VALUE(TRIM(SUBSTITUTE(D18,CHAR(160),""))),0)=0,IF(V18&lt;&gt;"",0,""),_xlfn.IFS(TRIM(SUBSTITUTE(U18,CHAR(160),""))="Devis 1",IFERROR(VALUE(TRIM(SUBSTITUTE(M18,CHAR(160),""))),0),TRIM(SUBSTITUTE(U18,CHAR(160),""))="Devis 2",IFERROR(VALUE(TRIM(SUBSTITUTE(P18,CHAR(160),""))),0),TRIM(SUBSTITUTE(U18,CHAR(160),""))="Devis 3",IFERROR(VALUE(TRIM(SUBSTITUTE(S18,CHAR(160),""))),0),TRUE,0)*IFERROR(VALUE(TRIM(SUBSTITUTE(D18,CHAR(160),""))),0))</f>
        <v/>
      </c>
      <c r="X18" s="201" t="str">
        <f t="shared" si="3"/>
        <v/>
      </c>
      <c r="Y18" s="202"/>
      <c r="Z18" s="55" t="str">
        <f t="shared" si="4"/>
        <v/>
      </c>
      <c r="AA18" s="55" t="str">
        <f t="shared" si="5"/>
        <v/>
      </c>
      <c r="AB18" s="56" t="str">
        <f t="shared" si="6"/>
        <v/>
      </c>
      <c r="AC18" s="22" t="str">
        <f t="shared" si="7"/>
        <v/>
      </c>
      <c r="AD18" s="22" t="str">
        <f t="shared" si="8"/>
        <v/>
      </c>
      <c r="AE18" s="22" t="str">
        <f t="shared" si="9"/>
        <v/>
      </c>
      <c r="AF18" s="22" t="str">
        <f t="shared" si="10"/>
        <v/>
      </c>
      <c r="AG18" s="57" t="str">
        <f t="shared" si="11"/>
        <v/>
      </c>
      <c r="AH18" s="22" t="str">
        <f t="shared" si="12"/>
        <v/>
      </c>
      <c r="AI18" s="58" t="str">
        <f t="shared" si="13"/>
        <v/>
      </c>
      <c r="AJ18" s="59" t="str">
        <f t="shared" si="14"/>
        <v/>
      </c>
      <c r="AK18" s="29" t="str">
        <f t="shared" si="15"/>
        <v/>
      </c>
      <c r="AL18" s="53" t="str">
        <f t="shared" si="16"/>
        <v/>
      </c>
      <c r="AM18" s="60" t="str">
        <f t="shared" si="17"/>
        <v/>
      </c>
      <c r="AN18" s="29" t="str">
        <f t="shared" si="18"/>
        <v/>
      </c>
      <c r="AO18" s="53" t="str">
        <f t="shared" si="19"/>
        <v/>
      </c>
      <c r="AP18" s="61" t="str">
        <f t="shared" si="20"/>
        <v/>
      </c>
      <c r="AQ18" s="29" t="str">
        <f t="shared" si="21"/>
        <v/>
      </c>
      <c r="AR18" s="62" t="str">
        <f t="shared" si="22"/>
        <v/>
      </c>
      <c r="AS18" s="55" t="str">
        <f t="shared" si="23"/>
        <v/>
      </c>
      <c r="AT18" s="239"/>
      <c r="AU18" s="63" t="str">
        <f t="shared" si="24"/>
        <v/>
      </c>
      <c r="AV18" s="63" t="str">
        <f t="shared" si="25"/>
        <v/>
      </c>
      <c r="AW18" s="63" t="str">
        <f t="shared" si="26"/>
        <v/>
      </c>
      <c r="AX18" s="110" t="str" cm="1">
        <f t="array" ref="AX18">IF($AB18="","",IF((IFERROR(_xlfn.IFS($AS18="Devis 1",(IFERROR(VALUE(TRIM(SUBSTITUTE(AJ18,CHAR(160),""))),0)),$AS18="Devis 2",(IFERROR(VALUE(TRIM(SUBSTITUTE(AM18,CHAR(160),""))),0)),$AS18="Devis 3",(IFERROR(VALUE(TRIM(SUBSTITUTE(AP18,CHAR(160),""))),0))),0))*(IFERROR(VALUE(TRIM(SUBSTITUTE($AB18,CHAR(160),""))),0))=0,"",(IFERROR(_xlfn.IFS($AS18="Devis 1",(IFERROR(VALUE(TRIM(SUBSTITUTE(AJ18,CHAR(160),""))),0)),$AS18="Devis 2",(IFERROR(VALUE(TRIM(SUBSTITUTE(AM18,CHAR(160),""))),0)),$AS18="Devis 3",(IFERROR(VALUE(TRIM(SUBSTITUTE(AP18,CHAR(160),""))),0))),0))*(IFERROR(VALUE(TRIM(SUBSTITUTE($AB18,CHAR(160),""))),0))))</f>
        <v/>
      </c>
      <c r="AY18" s="110" t="str" cm="1">
        <f t="array" ref="AY18">IF($AB18="","",IF((IFERROR(_xlfn.IFS(TRIM(SUBSTITUTE($AS18,CHAR(160),""))="Devis 1", IFERROR(VALUE(TRIM(SUBSTITUTE(AK18,CHAR(160),""))),0),TRIM(SUBSTITUTE($AS18,CHAR(160),""))="Devis 2", IFERROR(VALUE(TRIM(SUBSTITUTE(AN18,CHAR(160),""))),0),TRIM(SUBSTITUTE($AS18,CHAR(160),""))="Devis 3", IFERROR(VALUE(TRIM(SUBSTITUTE(AQ18,CHAR(160),""))),0)),0) * IFERROR(VALUE(TRIM(SUBSTITUTE($AB18,CHAR(160),""))),0)) = 0,IF(AX18&lt;&gt;"",0,""),(IFERROR(_xlfn.IFS(TRIM(SUBSTITUTE($AS18,CHAR(160),""))="Devis 1", IFERROR(VALUE(TRIM(SUBSTITUTE(AK18,CHAR(160),""))),0),TRIM(SUBSTITUTE($AS18,CHAR(160),""))="Devis 2", IFERROR(VALUE(TRIM(SUBSTITUTE(AN18,CHAR(160),""))),0),TRIM(SUBSTITUTE($AS18,CHAR(160),""))="Devis 3", IFERROR(VALUE(TRIM(SUBSTITUTE(AQ18,CHAR(160),""))),0)),0) * IFERROR(VALUE(TRIM(SUBSTITUTE($AB18,CHAR(160),""))),0))))</f>
        <v/>
      </c>
      <c r="AZ18" s="110" t="str" cm="1">
        <f t="array" ref="AZ18">IF($AB18="","",IF(IFERROR(_xlfn.IFS($AS18="Devis 1",IFERROR(VALUE(TRIM(SUBSTITUTE(AL18,CHAR(160),""))),0),$AS18="Devis 2",IFERROR(VALUE(TRIM(SUBSTITUTE(AO18,CHAR(160),""))),0),$AS18="Devis 3",IFERROR(VALUE(TRIM(SUBSTITUTE(AR18,CHAR(160),""))),0)),0)*IFERROR(VALUE(TRIM(SUBSTITUTE($AB18,CHAR(160),""))),0)=0,"",IFERROR(_xlfn.IFS($AS18="Devis 1",IFERROR(VALUE(TRIM(SUBSTITUTE(AL18,CHAR(160),""))),0),$AS18="Devis 2",IFERROR(VALUE(TRIM(SUBSTITUTE(AO18,CHAR(160),""))),0),$AS18="Devis 3",IFERROR(VALUE(TRIM(SUBSTITUTE(AR18,CHAR(160),""))),0)),0)*IFERROR(VALUE(TRIM(SUBSTITUTE($AB18,CHAR(160),""))),0)))</f>
        <v/>
      </c>
      <c r="BA18" s="64"/>
      <c r="BB18" s="21"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242" t="str" cm="1">
        <f t="array" ref="BC18">IF(OR(AZ18="",X18="",AX18="",V18="",AY18="",W18=""),"",_xlfn.IFS((IFERROR(VALUE(TRIM(SUBSTITUTE(AZ18,CHAR(160),""))),0))&gt;(IFERROR(VALUE(TRIM(SUBSTITUTE(X18,CHAR(160),""))),0)),"KO : Le montant retenu TTC est supérieur au montant présenté TTC. Merci de revoir la ligne de dépense ou plafonner son montant.",(IFERROR(VALUE(TRIM(SUBSTITUTE(AX18,CHAR(160),""))),0))&gt;(IFERROR(VALUE(TRIM(SUBSTITUTE(V18,CHAR(160),""))),0)),"Attention : Le montant retenu HT est supérieur au montant HT présenté. Merci de revoir la ligne de dépense,plafonner son montant,ou justifier la reventillation HT/TVA.",(IFERROR(VALUE(TRIM(SUBSTITUTE(AY18,CHAR(160),""))),0))&gt;(IFERROR(VALUE(TRIM(SUBSTITUTE(W18,CHAR(160),""))),0)),"Attention : Le montant TVA retenu est supérieur au montant TVA présenté. Merci de revoir la ligne de dépense,plafonner son montant,ou justifier la reventillation HT/TVA.",(IFERROR(VALUE(TRIM(SUBSTITUTE(X18,CHAR(160),""))),0))=0,"",(IFERROR(VALUE(TRIM(SUBSTITUTE(AZ18,CHAR(160),""))),0))=(IFERROR(VALUE(TRIM(SUBSTITUTE(X18,CHAR(160),""))),0)),"OK",
OR((IFERROR(VALUE(TRIM(SUBSTITUTE(AZ18,CHAR(160),""))),0))=0,(IFERROR(VALUE(TRIM(SUBSTITUTE(AX18,CHAR(160),""))),0))=0),"Attention : montant présenté entièrement écarté",(IFERROR(VALUE(TRIM(SUBSTITUTE(AZ18,CHAR(160),""))),0))&lt;(IFERROR(VALUE(TRIM(SUBSTITUTE(X18,CHAR(160),""))),0)),"Attention : montant présenté partiellement écarté",TRUE,""))</f>
        <v/>
      </c>
      <c r="BD18" s="63" t="str">
        <f t="shared" si="27"/>
        <v/>
      </c>
      <c r="BE18" s="63" t="str">
        <f t="shared" si="28"/>
        <v/>
      </c>
      <c r="BF18" s="30" t="str">
        <f t="shared" si="29"/>
        <v/>
      </c>
      <c r="BG18" s="65"/>
    </row>
    <row r="19" spans="1:59" ht="15" customHeight="1">
      <c r="A19" s="100">
        <v>10</v>
      </c>
      <c r="B19" s="7"/>
      <c r="C19" s="7"/>
      <c r="D19" s="18"/>
      <c r="E19" s="7"/>
      <c r="F19" s="7"/>
      <c r="G19" s="7"/>
      <c r="H19" s="7"/>
      <c r="I19" s="26"/>
      <c r="J19" s="7"/>
      <c r="K19" s="183"/>
      <c r="L19" s="189"/>
      <c r="M19" s="9"/>
      <c r="N19" s="53" t="str">
        <f t="shared" si="0"/>
        <v/>
      </c>
      <c r="O19" s="13"/>
      <c r="P19" s="9"/>
      <c r="Q19" s="53" t="str">
        <f t="shared" si="1"/>
        <v/>
      </c>
      <c r="R19" s="16"/>
      <c r="S19" s="9"/>
      <c r="T19" s="190" t="str">
        <f t="shared" si="2"/>
        <v/>
      </c>
      <c r="U19" s="199"/>
      <c r="V19" s="198" t="str" cm="1">
        <f t="array" ref="V19">IF((_xlfn.IFS(TRIM(SUBSTITUTE(U19,CHAR(160),""))="Devis 1",IFERROR(VALUE(TRIM(SUBSTITUTE(L19,CHAR(160),""))),0),TRIM(SUBSTITUTE(U19,CHAR(160),""))="Devis 2",IFERROR(VALUE(TRIM(SUBSTITUTE(O19,CHAR(160),""))),0),TRIM(SUBSTITUTE(U19,CHAR(160),""))="Devis 3",IFERROR(VALUE(TRIM(SUBSTITUTE(R19,CHAR(160),""))),0),TRUE,0)*IFERROR(VALUE(TRIM(SUBSTITUTE(D19,CHAR(160),""))),0))=0,"",_xlfn.IFS(TRIM(SUBSTITUTE(U19,CHAR(160),""))="Devis 1",IFERROR(VALUE(TRIM(SUBSTITUTE(L19,CHAR(160),""))),0),TRIM(SUBSTITUTE(U19,CHAR(160),""))="Devis 2",IFERROR(VALUE(TRIM(SUBSTITUTE(O19,CHAR(160),""))),0),TRIM(SUBSTITUTE(U19,CHAR(160),""))="Devis 3",IFERROR(VALUE(TRIM(SUBSTITUTE(R19,CHAR(160),""))),0),TRUE,0)*IFERROR(VALUE(TRIM(SUBSTITUTE(D19,CHAR(160),""))),0))</f>
        <v/>
      </c>
      <c r="W19" s="109" t="str" cm="1">
        <f t="array" ref="W19">IF(_xlfn.IFS(TRIM(SUBSTITUTE(U19,CHAR(160),""))="Devis 1",IFERROR(VALUE(TRIM(SUBSTITUTE(M19,CHAR(160),""))),0),TRIM(SUBSTITUTE(U19,CHAR(160),""))="Devis 2",IFERROR(VALUE(TRIM(SUBSTITUTE(P19,CHAR(160),""))),0),TRIM(SUBSTITUTE(U19,CHAR(160),""))="Devis 3",IFERROR(VALUE(TRIM(SUBSTITUTE(S19,CHAR(160),""))),0),TRUE,0)*IFERROR(VALUE(TRIM(SUBSTITUTE(D19,CHAR(160),""))),0)=0,IF(V19&lt;&gt;"",0,""),_xlfn.IFS(TRIM(SUBSTITUTE(U19,CHAR(160),""))="Devis 1",IFERROR(VALUE(TRIM(SUBSTITUTE(M19,CHAR(160),""))),0),TRIM(SUBSTITUTE(U19,CHAR(160),""))="Devis 2",IFERROR(VALUE(TRIM(SUBSTITUTE(P19,CHAR(160),""))),0),TRIM(SUBSTITUTE(U19,CHAR(160),""))="Devis 3",IFERROR(VALUE(TRIM(SUBSTITUTE(S19,CHAR(160),""))),0),TRUE,0)*IFERROR(VALUE(TRIM(SUBSTITUTE(D19,CHAR(160),""))),0))</f>
        <v/>
      </c>
      <c r="X19" s="201" t="str">
        <f t="shared" si="3"/>
        <v/>
      </c>
      <c r="Y19" s="202"/>
      <c r="Z19" s="55" t="str">
        <f t="shared" si="4"/>
        <v/>
      </c>
      <c r="AA19" s="55" t="str">
        <f t="shared" si="5"/>
        <v/>
      </c>
      <c r="AB19" s="56" t="str">
        <f t="shared" si="6"/>
        <v/>
      </c>
      <c r="AC19" s="22" t="str">
        <f t="shared" si="7"/>
        <v/>
      </c>
      <c r="AD19" s="22" t="str">
        <f t="shared" si="8"/>
        <v/>
      </c>
      <c r="AE19" s="22" t="str">
        <f t="shared" si="9"/>
        <v/>
      </c>
      <c r="AF19" s="22" t="str">
        <f t="shared" si="10"/>
        <v/>
      </c>
      <c r="AG19" s="57" t="str">
        <f t="shared" si="11"/>
        <v/>
      </c>
      <c r="AH19" s="22" t="str">
        <f t="shared" si="12"/>
        <v/>
      </c>
      <c r="AI19" s="58" t="str">
        <f t="shared" si="13"/>
        <v/>
      </c>
      <c r="AJ19" s="59" t="str">
        <f t="shared" si="14"/>
        <v/>
      </c>
      <c r="AK19" s="29" t="str">
        <f t="shared" si="15"/>
        <v/>
      </c>
      <c r="AL19" s="53" t="str">
        <f t="shared" si="16"/>
        <v/>
      </c>
      <c r="AM19" s="60" t="str">
        <f t="shared" si="17"/>
        <v/>
      </c>
      <c r="AN19" s="29" t="str">
        <f t="shared" si="18"/>
        <v/>
      </c>
      <c r="AO19" s="53" t="str">
        <f t="shared" si="19"/>
        <v/>
      </c>
      <c r="AP19" s="61" t="str">
        <f t="shared" si="20"/>
        <v/>
      </c>
      <c r="AQ19" s="29" t="str">
        <f t="shared" si="21"/>
        <v/>
      </c>
      <c r="AR19" s="62" t="str">
        <f t="shared" si="22"/>
        <v/>
      </c>
      <c r="AS19" s="55" t="str">
        <f t="shared" si="23"/>
        <v/>
      </c>
      <c r="AT19" s="239"/>
      <c r="AU19" s="63" t="str">
        <f t="shared" si="24"/>
        <v/>
      </c>
      <c r="AV19" s="63" t="str">
        <f t="shared" si="25"/>
        <v/>
      </c>
      <c r="AW19" s="63" t="str">
        <f t="shared" si="26"/>
        <v/>
      </c>
      <c r="AX19" s="110" t="str" cm="1">
        <f t="array" ref="AX19">IF($AB19="","",IF((IFERROR(_xlfn.IFS($AS19="Devis 1",(IFERROR(VALUE(TRIM(SUBSTITUTE(AJ19,CHAR(160),""))),0)),$AS19="Devis 2",(IFERROR(VALUE(TRIM(SUBSTITUTE(AM19,CHAR(160),""))),0)),$AS19="Devis 3",(IFERROR(VALUE(TRIM(SUBSTITUTE(AP19,CHAR(160),""))),0))),0))*(IFERROR(VALUE(TRIM(SUBSTITUTE($AB19,CHAR(160),""))),0))=0,"",(IFERROR(_xlfn.IFS($AS19="Devis 1",(IFERROR(VALUE(TRIM(SUBSTITUTE(AJ19,CHAR(160),""))),0)),$AS19="Devis 2",(IFERROR(VALUE(TRIM(SUBSTITUTE(AM19,CHAR(160),""))),0)),$AS19="Devis 3",(IFERROR(VALUE(TRIM(SUBSTITUTE(AP19,CHAR(160),""))),0))),0))*(IFERROR(VALUE(TRIM(SUBSTITUTE($AB19,CHAR(160),""))),0))))</f>
        <v/>
      </c>
      <c r="AY19" s="110" t="str" cm="1">
        <f t="array" ref="AY19">IF($AB19="","",IF((IFERROR(_xlfn.IFS(TRIM(SUBSTITUTE($AS19,CHAR(160),""))="Devis 1", IFERROR(VALUE(TRIM(SUBSTITUTE(AK19,CHAR(160),""))),0),TRIM(SUBSTITUTE($AS19,CHAR(160),""))="Devis 2", IFERROR(VALUE(TRIM(SUBSTITUTE(AN19,CHAR(160),""))),0),TRIM(SUBSTITUTE($AS19,CHAR(160),""))="Devis 3", IFERROR(VALUE(TRIM(SUBSTITUTE(AQ19,CHAR(160),""))),0)),0) * IFERROR(VALUE(TRIM(SUBSTITUTE($AB19,CHAR(160),""))),0)) = 0,IF(AX19&lt;&gt;"",0,""),(IFERROR(_xlfn.IFS(TRIM(SUBSTITUTE($AS19,CHAR(160),""))="Devis 1", IFERROR(VALUE(TRIM(SUBSTITUTE(AK19,CHAR(160),""))),0),TRIM(SUBSTITUTE($AS19,CHAR(160),""))="Devis 2", IFERROR(VALUE(TRIM(SUBSTITUTE(AN19,CHAR(160),""))),0),TRIM(SUBSTITUTE($AS19,CHAR(160),""))="Devis 3", IFERROR(VALUE(TRIM(SUBSTITUTE(AQ19,CHAR(160),""))),0)),0) * IFERROR(VALUE(TRIM(SUBSTITUTE($AB19,CHAR(160),""))),0))))</f>
        <v/>
      </c>
      <c r="AZ19" s="110" t="str" cm="1">
        <f t="array" ref="AZ19">IF($AB19="","",IF(IFERROR(_xlfn.IFS($AS19="Devis 1",IFERROR(VALUE(TRIM(SUBSTITUTE(AL19,CHAR(160),""))),0),$AS19="Devis 2",IFERROR(VALUE(TRIM(SUBSTITUTE(AO19,CHAR(160),""))),0),$AS19="Devis 3",IFERROR(VALUE(TRIM(SUBSTITUTE(AR19,CHAR(160),""))),0)),0)*IFERROR(VALUE(TRIM(SUBSTITUTE($AB19,CHAR(160),""))),0)=0,"",IFERROR(_xlfn.IFS($AS19="Devis 1",IFERROR(VALUE(TRIM(SUBSTITUTE(AL19,CHAR(160),""))),0),$AS19="Devis 2",IFERROR(VALUE(TRIM(SUBSTITUTE(AO19,CHAR(160),""))),0),$AS19="Devis 3",IFERROR(VALUE(TRIM(SUBSTITUTE(AR19,CHAR(160),""))),0)),0)*IFERROR(VALUE(TRIM(SUBSTITUTE($AB19,CHAR(160),""))),0)))</f>
        <v/>
      </c>
      <c r="BA19" s="64"/>
      <c r="BB19" s="21"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242" t="str" cm="1">
        <f t="array" ref="BC19">IF(OR(AZ19="",X19="",AX19="",V19="",AY19="",W19=""),"",_xlfn.IFS((IFERROR(VALUE(TRIM(SUBSTITUTE(AZ19,CHAR(160),""))),0))&gt;(IFERROR(VALUE(TRIM(SUBSTITUTE(X19,CHAR(160),""))),0)),"KO : Le montant retenu TTC est supérieur au montant présenté TTC. Merci de revoir la ligne de dépense ou plafonner son montant.",(IFERROR(VALUE(TRIM(SUBSTITUTE(AX19,CHAR(160),""))),0))&gt;(IFERROR(VALUE(TRIM(SUBSTITUTE(V19,CHAR(160),""))),0)),"Attention : Le montant retenu HT est supérieur au montant HT présenté. Merci de revoir la ligne de dépense,plafonner son montant,ou justifier la reventillation HT/TVA.",(IFERROR(VALUE(TRIM(SUBSTITUTE(AY19,CHAR(160),""))),0))&gt;(IFERROR(VALUE(TRIM(SUBSTITUTE(W19,CHAR(160),""))),0)),"Attention : Le montant TVA retenu est supérieur au montant TVA présenté. Merci de revoir la ligne de dépense,plafonner son montant,ou justifier la reventillation HT/TVA.",(IFERROR(VALUE(TRIM(SUBSTITUTE(X19,CHAR(160),""))),0))=0,"",(IFERROR(VALUE(TRIM(SUBSTITUTE(AZ19,CHAR(160),""))),0))=(IFERROR(VALUE(TRIM(SUBSTITUTE(X19,CHAR(160),""))),0)),"OK",
OR((IFERROR(VALUE(TRIM(SUBSTITUTE(AZ19,CHAR(160),""))),0))=0,(IFERROR(VALUE(TRIM(SUBSTITUTE(AX19,CHAR(160),""))),0))=0),"Attention : montant présenté entièrement écarté",(IFERROR(VALUE(TRIM(SUBSTITUTE(AZ19,CHAR(160),""))),0))&lt;(IFERROR(VALUE(TRIM(SUBSTITUTE(X19,CHAR(160),""))),0)),"Attention : montant présenté partiellement écarté",TRUE,""))</f>
        <v/>
      </c>
      <c r="BD19" s="63" t="str">
        <f t="shared" si="27"/>
        <v/>
      </c>
      <c r="BE19" s="63" t="str">
        <f t="shared" si="28"/>
        <v/>
      </c>
      <c r="BF19" s="30" t="str">
        <f t="shared" si="29"/>
        <v/>
      </c>
      <c r="BG19" s="65"/>
    </row>
    <row r="20" spans="1:59" ht="15" customHeight="1">
      <c r="A20" s="100">
        <v>11</v>
      </c>
      <c r="B20" s="7"/>
      <c r="C20" s="7"/>
      <c r="D20" s="18"/>
      <c r="E20" s="7"/>
      <c r="F20" s="7"/>
      <c r="G20" s="7"/>
      <c r="H20" s="7"/>
      <c r="I20" s="26"/>
      <c r="J20" s="7"/>
      <c r="K20" s="183"/>
      <c r="L20" s="189"/>
      <c r="M20" s="9"/>
      <c r="N20" s="53" t="str">
        <f t="shared" si="0"/>
        <v/>
      </c>
      <c r="O20" s="13"/>
      <c r="P20" s="9"/>
      <c r="Q20" s="53" t="str">
        <f t="shared" si="1"/>
        <v/>
      </c>
      <c r="R20" s="16"/>
      <c r="S20" s="9"/>
      <c r="T20" s="190" t="str">
        <f t="shared" si="2"/>
        <v/>
      </c>
      <c r="U20" s="199"/>
      <c r="V20" s="198" t="str" cm="1">
        <f t="array" ref="V20">IF((_xlfn.IFS(TRIM(SUBSTITUTE(U20,CHAR(160),""))="Devis 1",IFERROR(VALUE(TRIM(SUBSTITUTE(L20,CHAR(160),""))),0),TRIM(SUBSTITUTE(U20,CHAR(160),""))="Devis 2",IFERROR(VALUE(TRIM(SUBSTITUTE(O20,CHAR(160),""))),0),TRIM(SUBSTITUTE(U20,CHAR(160),""))="Devis 3",IFERROR(VALUE(TRIM(SUBSTITUTE(R20,CHAR(160),""))),0),TRUE,0)*IFERROR(VALUE(TRIM(SUBSTITUTE(D20,CHAR(160),""))),0))=0,"",_xlfn.IFS(TRIM(SUBSTITUTE(U20,CHAR(160),""))="Devis 1",IFERROR(VALUE(TRIM(SUBSTITUTE(L20,CHAR(160),""))),0),TRIM(SUBSTITUTE(U20,CHAR(160),""))="Devis 2",IFERROR(VALUE(TRIM(SUBSTITUTE(O20,CHAR(160),""))),0),TRIM(SUBSTITUTE(U20,CHAR(160),""))="Devis 3",IFERROR(VALUE(TRIM(SUBSTITUTE(R20,CHAR(160),""))),0),TRUE,0)*IFERROR(VALUE(TRIM(SUBSTITUTE(D20,CHAR(160),""))),0))</f>
        <v/>
      </c>
      <c r="W20" s="109" t="str" cm="1">
        <f t="array" ref="W20">IF(_xlfn.IFS(TRIM(SUBSTITUTE(U20,CHAR(160),""))="Devis 1",IFERROR(VALUE(TRIM(SUBSTITUTE(M20,CHAR(160),""))),0),TRIM(SUBSTITUTE(U20,CHAR(160),""))="Devis 2",IFERROR(VALUE(TRIM(SUBSTITUTE(P20,CHAR(160),""))),0),TRIM(SUBSTITUTE(U20,CHAR(160),""))="Devis 3",IFERROR(VALUE(TRIM(SUBSTITUTE(S20,CHAR(160),""))),0),TRUE,0)*IFERROR(VALUE(TRIM(SUBSTITUTE(D20,CHAR(160),""))),0)=0,IF(V20&lt;&gt;"",0,""),_xlfn.IFS(TRIM(SUBSTITUTE(U20,CHAR(160),""))="Devis 1",IFERROR(VALUE(TRIM(SUBSTITUTE(M20,CHAR(160),""))),0),TRIM(SUBSTITUTE(U20,CHAR(160),""))="Devis 2",IFERROR(VALUE(TRIM(SUBSTITUTE(P20,CHAR(160),""))),0),TRIM(SUBSTITUTE(U20,CHAR(160),""))="Devis 3",IFERROR(VALUE(TRIM(SUBSTITUTE(S20,CHAR(160),""))),0),TRUE,0)*IFERROR(VALUE(TRIM(SUBSTITUTE(D20,CHAR(160),""))),0))</f>
        <v/>
      </c>
      <c r="X20" s="201" t="str">
        <f t="shared" si="3"/>
        <v/>
      </c>
      <c r="Y20" s="202"/>
      <c r="Z20" s="55" t="str">
        <f t="shared" si="4"/>
        <v/>
      </c>
      <c r="AA20" s="55" t="str">
        <f t="shared" si="5"/>
        <v/>
      </c>
      <c r="AB20" s="56" t="str">
        <f t="shared" si="6"/>
        <v/>
      </c>
      <c r="AC20" s="22" t="str">
        <f t="shared" si="7"/>
        <v/>
      </c>
      <c r="AD20" s="22" t="str">
        <f t="shared" si="8"/>
        <v/>
      </c>
      <c r="AE20" s="22" t="str">
        <f t="shared" si="9"/>
        <v/>
      </c>
      <c r="AF20" s="22" t="str">
        <f t="shared" si="10"/>
        <v/>
      </c>
      <c r="AG20" s="57" t="str">
        <f t="shared" si="11"/>
        <v/>
      </c>
      <c r="AH20" s="22" t="str">
        <f t="shared" si="12"/>
        <v/>
      </c>
      <c r="AI20" s="58" t="str">
        <f t="shared" si="13"/>
        <v/>
      </c>
      <c r="AJ20" s="59" t="str">
        <f t="shared" si="14"/>
        <v/>
      </c>
      <c r="AK20" s="29" t="str">
        <f t="shared" si="15"/>
        <v/>
      </c>
      <c r="AL20" s="53" t="str">
        <f t="shared" si="16"/>
        <v/>
      </c>
      <c r="AM20" s="60" t="str">
        <f t="shared" si="17"/>
        <v/>
      </c>
      <c r="AN20" s="29" t="str">
        <f t="shared" si="18"/>
        <v/>
      </c>
      <c r="AO20" s="53" t="str">
        <f t="shared" si="19"/>
        <v/>
      </c>
      <c r="AP20" s="61" t="str">
        <f t="shared" si="20"/>
        <v/>
      </c>
      <c r="AQ20" s="29" t="str">
        <f t="shared" si="21"/>
        <v/>
      </c>
      <c r="AR20" s="62" t="str">
        <f t="shared" si="22"/>
        <v/>
      </c>
      <c r="AS20" s="55" t="str">
        <f t="shared" si="23"/>
        <v/>
      </c>
      <c r="AT20" s="239"/>
      <c r="AU20" s="63" t="str">
        <f t="shared" si="24"/>
        <v/>
      </c>
      <c r="AV20" s="63" t="str">
        <f t="shared" si="25"/>
        <v/>
      </c>
      <c r="AW20" s="63" t="str">
        <f t="shared" si="26"/>
        <v/>
      </c>
      <c r="AX20" s="110" t="str" cm="1">
        <f t="array" ref="AX20">IF($AB20="","",IF((IFERROR(_xlfn.IFS($AS20="Devis 1",(IFERROR(VALUE(TRIM(SUBSTITUTE(AJ20,CHAR(160),""))),0)),$AS20="Devis 2",(IFERROR(VALUE(TRIM(SUBSTITUTE(AM20,CHAR(160),""))),0)),$AS20="Devis 3",(IFERROR(VALUE(TRIM(SUBSTITUTE(AP20,CHAR(160),""))),0))),0))*(IFERROR(VALUE(TRIM(SUBSTITUTE($AB20,CHAR(160),""))),0))=0,"",(IFERROR(_xlfn.IFS($AS20="Devis 1",(IFERROR(VALUE(TRIM(SUBSTITUTE(AJ20,CHAR(160),""))),0)),$AS20="Devis 2",(IFERROR(VALUE(TRIM(SUBSTITUTE(AM20,CHAR(160),""))),0)),$AS20="Devis 3",(IFERROR(VALUE(TRIM(SUBSTITUTE(AP20,CHAR(160),""))),0))),0))*(IFERROR(VALUE(TRIM(SUBSTITUTE($AB20,CHAR(160),""))),0))))</f>
        <v/>
      </c>
      <c r="AY20" s="110" t="str" cm="1">
        <f t="array" ref="AY20">IF($AB20="","",IF((IFERROR(_xlfn.IFS(TRIM(SUBSTITUTE($AS20,CHAR(160),""))="Devis 1", IFERROR(VALUE(TRIM(SUBSTITUTE(AK20,CHAR(160),""))),0),TRIM(SUBSTITUTE($AS20,CHAR(160),""))="Devis 2", IFERROR(VALUE(TRIM(SUBSTITUTE(AN20,CHAR(160),""))),0),TRIM(SUBSTITUTE($AS20,CHAR(160),""))="Devis 3", IFERROR(VALUE(TRIM(SUBSTITUTE(AQ20,CHAR(160),""))),0)),0) * IFERROR(VALUE(TRIM(SUBSTITUTE($AB20,CHAR(160),""))),0)) = 0,IF(AX20&lt;&gt;"",0,""),(IFERROR(_xlfn.IFS(TRIM(SUBSTITUTE($AS20,CHAR(160),""))="Devis 1", IFERROR(VALUE(TRIM(SUBSTITUTE(AK20,CHAR(160),""))),0),TRIM(SUBSTITUTE($AS20,CHAR(160),""))="Devis 2", IFERROR(VALUE(TRIM(SUBSTITUTE(AN20,CHAR(160),""))),0),TRIM(SUBSTITUTE($AS20,CHAR(160),""))="Devis 3", IFERROR(VALUE(TRIM(SUBSTITUTE(AQ20,CHAR(160),""))),0)),0) * IFERROR(VALUE(TRIM(SUBSTITUTE($AB20,CHAR(160),""))),0))))</f>
        <v/>
      </c>
      <c r="AZ20" s="110" t="str" cm="1">
        <f t="array" ref="AZ20">IF($AB20="","",IF(IFERROR(_xlfn.IFS($AS20="Devis 1",IFERROR(VALUE(TRIM(SUBSTITUTE(AL20,CHAR(160),""))),0),$AS20="Devis 2",IFERROR(VALUE(TRIM(SUBSTITUTE(AO20,CHAR(160),""))),0),$AS20="Devis 3",IFERROR(VALUE(TRIM(SUBSTITUTE(AR20,CHAR(160),""))),0)),0)*IFERROR(VALUE(TRIM(SUBSTITUTE($AB20,CHAR(160),""))),0)=0,"",IFERROR(_xlfn.IFS($AS20="Devis 1",IFERROR(VALUE(TRIM(SUBSTITUTE(AL20,CHAR(160),""))),0),$AS20="Devis 2",IFERROR(VALUE(TRIM(SUBSTITUTE(AO20,CHAR(160),""))),0),$AS20="Devis 3",IFERROR(VALUE(TRIM(SUBSTITUTE(AR20,CHAR(160),""))),0)),0)*IFERROR(VALUE(TRIM(SUBSTITUTE($AB20,CHAR(160),""))),0)))</f>
        <v/>
      </c>
      <c r="BA20" s="64"/>
      <c r="BB20" s="21"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242" t="str" cm="1">
        <f t="array" ref="BC20">IF(OR(AZ20="",X20="",AX20="",V20="",AY20="",W20=""),"",_xlfn.IFS((IFERROR(VALUE(TRIM(SUBSTITUTE(AZ20,CHAR(160),""))),0))&gt;(IFERROR(VALUE(TRIM(SUBSTITUTE(X20,CHAR(160),""))),0)),"KO : Le montant retenu TTC est supérieur au montant présenté TTC. Merci de revoir la ligne de dépense ou plafonner son montant.",(IFERROR(VALUE(TRIM(SUBSTITUTE(AX20,CHAR(160),""))),0))&gt;(IFERROR(VALUE(TRIM(SUBSTITUTE(V20,CHAR(160),""))),0)),"Attention : Le montant retenu HT est supérieur au montant HT présenté. Merci de revoir la ligne de dépense,plafonner son montant,ou justifier la reventillation HT/TVA.",(IFERROR(VALUE(TRIM(SUBSTITUTE(AY20,CHAR(160),""))),0))&gt;(IFERROR(VALUE(TRIM(SUBSTITUTE(W20,CHAR(160),""))),0)),"Attention : Le montant TVA retenu est supérieur au montant TVA présenté. Merci de revoir la ligne de dépense,plafonner son montant,ou justifier la reventillation HT/TVA.",(IFERROR(VALUE(TRIM(SUBSTITUTE(X20,CHAR(160),""))),0))=0,"",(IFERROR(VALUE(TRIM(SUBSTITUTE(AZ20,CHAR(160),""))),0))=(IFERROR(VALUE(TRIM(SUBSTITUTE(X20,CHAR(160),""))),0)),"OK",
OR((IFERROR(VALUE(TRIM(SUBSTITUTE(AZ20,CHAR(160),""))),0))=0,(IFERROR(VALUE(TRIM(SUBSTITUTE(AX20,CHAR(160),""))),0))=0),"Attention : montant présenté entièrement écarté",(IFERROR(VALUE(TRIM(SUBSTITUTE(AZ20,CHAR(160),""))),0))&lt;(IFERROR(VALUE(TRIM(SUBSTITUTE(X20,CHAR(160),""))),0)),"Attention : montant présenté partiellement écarté",TRUE,""))</f>
        <v/>
      </c>
      <c r="BD20" s="63" t="str">
        <f t="shared" si="27"/>
        <v/>
      </c>
      <c r="BE20" s="63" t="str">
        <f t="shared" si="28"/>
        <v/>
      </c>
      <c r="BF20" s="30" t="str">
        <f t="shared" si="29"/>
        <v/>
      </c>
      <c r="BG20" s="65"/>
    </row>
    <row r="21" spans="1:59" ht="15" customHeight="1">
      <c r="A21" s="100">
        <v>12</v>
      </c>
      <c r="B21" s="7"/>
      <c r="C21" s="7"/>
      <c r="D21" s="18"/>
      <c r="E21" s="7"/>
      <c r="F21" s="7"/>
      <c r="G21" s="7"/>
      <c r="H21" s="7"/>
      <c r="I21" s="26"/>
      <c r="J21" s="7"/>
      <c r="K21" s="183"/>
      <c r="L21" s="189"/>
      <c r="M21" s="9"/>
      <c r="N21" s="53" t="str">
        <f t="shared" si="0"/>
        <v/>
      </c>
      <c r="O21" s="13"/>
      <c r="P21" s="9"/>
      <c r="Q21" s="53" t="str">
        <f t="shared" si="1"/>
        <v/>
      </c>
      <c r="R21" s="16"/>
      <c r="S21" s="9"/>
      <c r="T21" s="190" t="str">
        <f t="shared" si="2"/>
        <v/>
      </c>
      <c r="U21" s="199"/>
      <c r="V21" s="198" t="str" cm="1">
        <f t="array" ref="V21">IF((_xlfn.IFS(TRIM(SUBSTITUTE(U21,CHAR(160),""))="Devis 1",IFERROR(VALUE(TRIM(SUBSTITUTE(L21,CHAR(160),""))),0),TRIM(SUBSTITUTE(U21,CHAR(160),""))="Devis 2",IFERROR(VALUE(TRIM(SUBSTITUTE(O21,CHAR(160),""))),0),TRIM(SUBSTITUTE(U21,CHAR(160),""))="Devis 3",IFERROR(VALUE(TRIM(SUBSTITUTE(R21,CHAR(160),""))),0),TRUE,0)*IFERROR(VALUE(TRIM(SUBSTITUTE(D21,CHAR(160),""))),0))=0,"",_xlfn.IFS(TRIM(SUBSTITUTE(U21,CHAR(160),""))="Devis 1",IFERROR(VALUE(TRIM(SUBSTITUTE(L21,CHAR(160),""))),0),TRIM(SUBSTITUTE(U21,CHAR(160),""))="Devis 2",IFERROR(VALUE(TRIM(SUBSTITUTE(O21,CHAR(160),""))),0),TRIM(SUBSTITUTE(U21,CHAR(160),""))="Devis 3",IFERROR(VALUE(TRIM(SUBSTITUTE(R21,CHAR(160),""))),0),TRUE,0)*IFERROR(VALUE(TRIM(SUBSTITUTE(D21,CHAR(160),""))),0))</f>
        <v/>
      </c>
      <c r="W21" s="109" t="str" cm="1">
        <f t="array" ref="W21">IF(_xlfn.IFS(TRIM(SUBSTITUTE(U21,CHAR(160),""))="Devis 1",IFERROR(VALUE(TRIM(SUBSTITUTE(M21,CHAR(160),""))),0),TRIM(SUBSTITUTE(U21,CHAR(160),""))="Devis 2",IFERROR(VALUE(TRIM(SUBSTITUTE(P21,CHAR(160),""))),0),TRIM(SUBSTITUTE(U21,CHAR(160),""))="Devis 3",IFERROR(VALUE(TRIM(SUBSTITUTE(S21,CHAR(160),""))),0),TRUE,0)*IFERROR(VALUE(TRIM(SUBSTITUTE(D21,CHAR(160),""))),0)=0,IF(V21&lt;&gt;"",0,""),_xlfn.IFS(TRIM(SUBSTITUTE(U21,CHAR(160),""))="Devis 1",IFERROR(VALUE(TRIM(SUBSTITUTE(M21,CHAR(160),""))),0),TRIM(SUBSTITUTE(U21,CHAR(160),""))="Devis 2",IFERROR(VALUE(TRIM(SUBSTITUTE(P21,CHAR(160),""))),0),TRIM(SUBSTITUTE(U21,CHAR(160),""))="Devis 3",IFERROR(VALUE(TRIM(SUBSTITUTE(S21,CHAR(160),""))),0),TRUE,0)*IFERROR(VALUE(TRIM(SUBSTITUTE(D21,CHAR(160),""))),0))</f>
        <v/>
      </c>
      <c r="X21" s="201" t="str">
        <f t="shared" si="3"/>
        <v/>
      </c>
      <c r="Y21" s="202"/>
      <c r="Z21" s="55" t="str">
        <f t="shared" si="4"/>
        <v/>
      </c>
      <c r="AA21" s="55" t="str">
        <f t="shared" si="5"/>
        <v/>
      </c>
      <c r="AB21" s="56" t="str">
        <f t="shared" si="6"/>
        <v/>
      </c>
      <c r="AC21" s="22" t="str">
        <f t="shared" si="7"/>
        <v/>
      </c>
      <c r="AD21" s="22" t="str">
        <f t="shared" si="8"/>
        <v/>
      </c>
      <c r="AE21" s="22" t="str">
        <f t="shared" si="9"/>
        <v/>
      </c>
      <c r="AF21" s="22" t="str">
        <f t="shared" si="10"/>
        <v/>
      </c>
      <c r="AG21" s="57" t="str">
        <f t="shared" si="11"/>
        <v/>
      </c>
      <c r="AH21" s="22" t="str">
        <f t="shared" si="12"/>
        <v/>
      </c>
      <c r="AI21" s="58" t="str">
        <f t="shared" si="13"/>
        <v/>
      </c>
      <c r="AJ21" s="59" t="str">
        <f t="shared" si="14"/>
        <v/>
      </c>
      <c r="AK21" s="29" t="str">
        <f t="shared" si="15"/>
        <v/>
      </c>
      <c r="AL21" s="53" t="str">
        <f t="shared" si="16"/>
        <v/>
      </c>
      <c r="AM21" s="60" t="str">
        <f t="shared" si="17"/>
        <v/>
      </c>
      <c r="AN21" s="29" t="str">
        <f t="shared" si="18"/>
        <v/>
      </c>
      <c r="AO21" s="53" t="str">
        <f t="shared" si="19"/>
        <v/>
      </c>
      <c r="AP21" s="61" t="str">
        <f t="shared" si="20"/>
        <v/>
      </c>
      <c r="AQ21" s="29" t="str">
        <f t="shared" si="21"/>
        <v/>
      </c>
      <c r="AR21" s="62" t="str">
        <f t="shared" si="22"/>
        <v/>
      </c>
      <c r="AS21" s="55" t="str">
        <f t="shared" si="23"/>
        <v/>
      </c>
      <c r="AT21" s="239"/>
      <c r="AU21" s="63" t="str">
        <f t="shared" si="24"/>
        <v/>
      </c>
      <c r="AV21" s="63" t="str">
        <f t="shared" si="25"/>
        <v/>
      </c>
      <c r="AW21" s="63" t="str">
        <f t="shared" si="26"/>
        <v/>
      </c>
      <c r="AX21" s="110" t="str" cm="1">
        <f t="array" ref="AX21">IF($AB21="","",IF((IFERROR(_xlfn.IFS($AS21="Devis 1",(IFERROR(VALUE(TRIM(SUBSTITUTE(AJ21,CHAR(160),""))),0)),$AS21="Devis 2",(IFERROR(VALUE(TRIM(SUBSTITUTE(AM21,CHAR(160),""))),0)),$AS21="Devis 3",(IFERROR(VALUE(TRIM(SUBSTITUTE(AP21,CHAR(160),""))),0))),0))*(IFERROR(VALUE(TRIM(SUBSTITUTE($AB21,CHAR(160),""))),0))=0,"",(IFERROR(_xlfn.IFS($AS21="Devis 1",(IFERROR(VALUE(TRIM(SUBSTITUTE(AJ21,CHAR(160),""))),0)),$AS21="Devis 2",(IFERROR(VALUE(TRIM(SUBSTITUTE(AM21,CHAR(160),""))),0)),$AS21="Devis 3",(IFERROR(VALUE(TRIM(SUBSTITUTE(AP21,CHAR(160),""))),0))),0))*(IFERROR(VALUE(TRIM(SUBSTITUTE($AB21,CHAR(160),""))),0))))</f>
        <v/>
      </c>
      <c r="AY21" s="110" t="str" cm="1">
        <f t="array" ref="AY21">IF($AB21="","",IF((IFERROR(_xlfn.IFS(TRIM(SUBSTITUTE($AS21,CHAR(160),""))="Devis 1", IFERROR(VALUE(TRIM(SUBSTITUTE(AK21,CHAR(160),""))),0),TRIM(SUBSTITUTE($AS21,CHAR(160),""))="Devis 2", IFERROR(VALUE(TRIM(SUBSTITUTE(AN21,CHAR(160),""))),0),TRIM(SUBSTITUTE($AS21,CHAR(160),""))="Devis 3", IFERROR(VALUE(TRIM(SUBSTITUTE(AQ21,CHAR(160),""))),0)),0) * IFERROR(VALUE(TRIM(SUBSTITUTE($AB21,CHAR(160),""))),0)) = 0,IF(AX21&lt;&gt;"",0,""),(IFERROR(_xlfn.IFS(TRIM(SUBSTITUTE($AS21,CHAR(160),""))="Devis 1", IFERROR(VALUE(TRIM(SUBSTITUTE(AK21,CHAR(160),""))),0),TRIM(SUBSTITUTE($AS21,CHAR(160),""))="Devis 2", IFERROR(VALUE(TRIM(SUBSTITUTE(AN21,CHAR(160),""))),0),TRIM(SUBSTITUTE($AS21,CHAR(160),""))="Devis 3", IFERROR(VALUE(TRIM(SUBSTITUTE(AQ21,CHAR(160),""))),0)),0) * IFERROR(VALUE(TRIM(SUBSTITUTE($AB21,CHAR(160),""))),0))))</f>
        <v/>
      </c>
      <c r="AZ21" s="110" t="str" cm="1">
        <f t="array" ref="AZ21">IF($AB21="","",IF(IFERROR(_xlfn.IFS($AS21="Devis 1",IFERROR(VALUE(TRIM(SUBSTITUTE(AL21,CHAR(160),""))),0),$AS21="Devis 2",IFERROR(VALUE(TRIM(SUBSTITUTE(AO21,CHAR(160),""))),0),$AS21="Devis 3",IFERROR(VALUE(TRIM(SUBSTITUTE(AR21,CHAR(160),""))),0)),0)*IFERROR(VALUE(TRIM(SUBSTITUTE($AB21,CHAR(160),""))),0)=0,"",IFERROR(_xlfn.IFS($AS21="Devis 1",IFERROR(VALUE(TRIM(SUBSTITUTE(AL21,CHAR(160),""))),0),$AS21="Devis 2",IFERROR(VALUE(TRIM(SUBSTITUTE(AO21,CHAR(160),""))),0),$AS21="Devis 3",IFERROR(VALUE(TRIM(SUBSTITUTE(AR21,CHAR(160),""))),0)),0)*IFERROR(VALUE(TRIM(SUBSTITUTE($AB21,CHAR(160),""))),0)))</f>
        <v/>
      </c>
      <c r="BA21" s="64"/>
      <c r="BB21" s="21"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242" t="str" cm="1">
        <f t="array" ref="BC21">IF(OR(AZ21="",X21="",AX21="",V21="",AY21="",W21=""),"",_xlfn.IFS((IFERROR(VALUE(TRIM(SUBSTITUTE(AZ21,CHAR(160),""))),0))&gt;(IFERROR(VALUE(TRIM(SUBSTITUTE(X21,CHAR(160),""))),0)),"KO : Le montant retenu TTC est supérieur au montant présenté TTC. Merci de revoir la ligne de dépense ou plafonner son montant.",(IFERROR(VALUE(TRIM(SUBSTITUTE(AX21,CHAR(160),""))),0))&gt;(IFERROR(VALUE(TRIM(SUBSTITUTE(V21,CHAR(160),""))),0)),"Attention : Le montant retenu HT est supérieur au montant HT présenté. Merci de revoir la ligne de dépense,plafonner son montant,ou justifier la reventillation HT/TVA.",(IFERROR(VALUE(TRIM(SUBSTITUTE(AY21,CHAR(160),""))),0))&gt;(IFERROR(VALUE(TRIM(SUBSTITUTE(W21,CHAR(160),""))),0)),"Attention : Le montant TVA retenu est supérieur au montant TVA présenté. Merci de revoir la ligne de dépense,plafonner son montant,ou justifier la reventillation HT/TVA.",(IFERROR(VALUE(TRIM(SUBSTITUTE(X21,CHAR(160),""))),0))=0,"",(IFERROR(VALUE(TRIM(SUBSTITUTE(AZ21,CHAR(160),""))),0))=(IFERROR(VALUE(TRIM(SUBSTITUTE(X21,CHAR(160),""))),0)),"OK",
OR((IFERROR(VALUE(TRIM(SUBSTITUTE(AZ21,CHAR(160),""))),0))=0,(IFERROR(VALUE(TRIM(SUBSTITUTE(AX21,CHAR(160),""))),0))=0),"Attention : montant présenté entièrement écarté",(IFERROR(VALUE(TRIM(SUBSTITUTE(AZ21,CHAR(160),""))),0))&lt;(IFERROR(VALUE(TRIM(SUBSTITUTE(X21,CHAR(160),""))),0)),"Attention : montant présenté partiellement écarté",TRUE,""))</f>
        <v/>
      </c>
      <c r="BD21" s="63" t="str">
        <f t="shared" si="27"/>
        <v/>
      </c>
      <c r="BE21" s="63" t="str">
        <f t="shared" si="28"/>
        <v/>
      </c>
      <c r="BF21" s="30" t="str">
        <f t="shared" si="29"/>
        <v/>
      </c>
      <c r="BG21" s="65"/>
    </row>
    <row r="22" spans="1:59" ht="15" customHeight="1">
      <c r="A22" s="100">
        <v>13</v>
      </c>
      <c r="B22" s="7"/>
      <c r="C22" s="7"/>
      <c r="D22" s="18"/>
      <c r="E22" s="7"/>
      <c r="F22" s="7"/>
      <c r="G22" s="7"/>
      <c r="H22" s="7"/>
      <c r="I22" s="26"/>
      <c r="J22" s="7"/>
      <c r="K22" s="183"/>
      <c r="L22" s="189"/>
      <c r="M22" s="9"/>
      <c r="N22" s="53" t="str">
        <f t="shared" si="0"/>
        <v/>
      </c>
      <c r="O22" s="13"/>
      <c r="P22" s="9"/>
      <c r="Q22" s="53" t="str">
        <f t="shared" si="1"/>
        <v/>
      </c>
      <c r="R22" s="16"/>
      <c r="S22" s="9"/>
      <c r="T22" s="190" t="str">
        <f t="shared" si="2"/>
        <v/>
      </c>
      <c r="U22" s="199"/>
      <c r="V22" s="198" t="str" cm="1">
        <f t="array" ref="V22">IF((_xlfn.IFS(TRIM(SUBSTITUTE(U22,CHAR(160),""))="Devis 1",IFERROR(VALUE(TRIM(SUBSTITUTE(L22,CHAR(160),""))),0),TRIM(SUBSTITUTE(U22,CHAR(160),""))="Devis 2",IFERROR(VALUE(TRIM(SUBSTITUTE(O22,CHAR(160),""))),0),TRIM(SUBSTITUTE(U22,CHAR(160),""))="Devis 3",IFERROR(VALUE(TRIM(SUBSTITUTE(R22,CHAR(160),""))),0),TRUE,0)*IFERROR(VALUE(TRIM(SUBSTITUTE(D22,CHAR(160),""))),0))=0,"",_xlfn.IFS(TRIM(SUBSTITUTE(U22,CHAR(160),""))="Devis 1",IFERROR(VALUE(TRIM(SUBSTITUTE(L22,CHAR(160),""))),0),TRIM(SUBSTITUTE(U22,CHAR(160),""))="Devis 2",IFERROR(VALUE(TRIM(SUBSTITUTE(O22,CHAR(160),""))),0),TRIM(SUBSTITUTE(U22,CHAR(160),""))="Devis 3",IFERROR(VALUE(TRIM(SUBSTITUTE(R22,CHAR(160),""))),0),TRUE,0)*IFERROR(VALUE(TRIM(SUBSTITUTE(D22,CHAR(160),""))),0))</f>
        <v/>
      </c>
      <c r="W22" s="109" t="str" cm="1">
        <f t="array" ref="W22">IF(_xlfn.IFS(TRIM(SUBSTITUTE(U22,CHAR(160),""))="Devis 1",IFERROR(VALUE(TRIM(SUBSTITUTE(M22,CHAR(160),""))),0),TRIM(SUBSTITUTE(U22,CHAR(160),""))="Devis 2",IFERROR(VALUE(TRIM(SUBSTITUTE(P22,CHAR(160),""))),0),TRIM(SUBSTITUTE(U22,CHAR(160),""))="Devis 3",IFERROR(VALUE(TRIM(SUBSTITUTE(S22,CHAR(160),""))),0),TRUE,0)*IFERROR(VALUE(TRIM(SUBSTITUTE(D22,CHAR(160),""))),0)=0,IF(V22&lt;&gt;"",0,""),_xlfn.IFS(TRIM(SUBSTITUTE(U22,CHAR(160),""))="Devis 1",IFERROR(VALUE(TRIM(SUBSTITUTE(M22,CHAR(160),""))),0),TRIM(SUBSTITUTE(U22,CHAR(160),""))="Devis 2",IFERROR(VALUE(TRIM(SUBSTITUTE(P22,CHAR(160),""))),0),TRIM(SUBSTITUTE(U22,CHAR(160),""))="Devis 3",IFERROR(VALUE(TRIM(SUBSTITUTE(S22,CHAR(160),""))),0),TRUE,0)*IFERROR(VALUE(TRIM(SUBSTITUTE(D22,CHAR(160),""))),0))</f>
        <v/>
      </c>
      <c r="X22" s="201" t="str">
        <f t="shared" si="3"/>
        <v/>
      </c>
      <c r="Y22" s="202"/>
      <c r="Z22" s="55" t="str">
        <f t="shared" si="4"/>
        <v/>
      </c>
      <c r="AA22" s="55" t="str">
        <f t="shared" si="5"/>
        <v/>
      </c>
      <c r="AB22" s="56" t="str">
        <f t="shared" si="6"/>
        <v/>
      </c>
      <c r="AC22" s="22" t="str">
        <f t="shared" si="7"/>
        <v/>
      </c>
      <c r="AD22" s="22" t="str">
        <f t="shared" si="8"/>
        <v/>
      </c>
      <c r="AE22" s="22" t="str">
        <f t="shared" si="9"/>
        <v/>
      </c>
      <c r="AF22" s="22" t="str">
        <f t="shared" si="10"/>
        <v/>
      </c>
      <c r="AG22" s="57" t="str">
        <f t="shared" si="11"/>
        <v/>
      </c>
      <c r="AH22" s="22" t="str">
        <f t="shared" si="12"/>
        <v/>
      </c>
      <c r="AI22" s="58" t="str">
        <f t="shared" si="13"/>
        <v/>
      </c>
      <c r="AJ22" s="59" t="str">
        <f t="shared" si="14"/>
        <v/>
      </c>
      <c r="AK22" s="29" t="str">
        <f t="shared" si="15"/>
        <v/>
      </c>
      <c r="AL22" s="53" t="str">
        <f t="shared" si="16"/>
        <v/>
      </c>
      <c r="AM22" s="60" t="str">
        <f t="shared" si="17"/>
        <v/>
      </c>
      <c r="AN22" s="29" t="str">
        <f t="shared" si="18"/>
        <v/>
      </c>
      <c r="AO22" s="53" t="str">
        <f t="shared" si="19"/>
        <v/>
      </c>
      <c r="AP22" s="61" t="str">
        <f t="shared" si="20"/>
        <v/>
      </c>
      <c r="AQ22" s="29" t="str">
        <f t="shared" si="21"/>
        <v/>
      </c>
      <c r="AR22" s="62" t="str">
        <f t="shared" si="22"/>
        <v/>
      </c>
      <c r="AS22" s="55" t="str">
        <f t="shared" si="23"/>
        <v/>
      </c>
      <c r="AT22" s="239"/>
      <c r="AU22" s="63" t="str">
        <f t="shared" si="24"/>
        <v/>
      </c>
      <c r="AV22" s="63" t="str">
        <f t="shared" si="25"/>
        <v/>
      </c>
      <c r="AW22" s="63" t="str">
        <f t="shared" si="26"/>
        <v/>
      </c>
      <c r="AX22" s="110" t="str" cm="1">
        <f t="array" ref="AX22">IF($AB22="","",IF((IFERROR(_xlfn.IFS($AS22="Devis 1",(IFERROR(VALUE(TRIM(SUBSTITUTE(AJ22,CHAR(160),""))),0)),$AS22="Devis 2",(IFERROR(VALUE(TRIM(SUBSTITUTE(AM22,CHAR(160),""))),0)),$AS22="Devis 3",(IFERROR(VALUE(TRIM(SUBSTITUTE(AP22,CHAR(160),""))),0))),0))*(IFERROR(VALUE(TRIM(SUBSTITUTE($AB22,CHAR(160),""))),0))=0,"",(IFERROR(_xlfn.IFS($AS22="Devis 1",(IFERROR(VALUE(TRIM(SUBSTITUTE(AJ22,CHAR(160),""))),0)),$AS22="Devis 2",(IFERROR(VALUE(TRIM(SUBSTITUTE(AM22,CHAR(160),""))),0)),$AS22="Devis 3",(IFERROR(VALUE(TRIM(SUBSTITUTE(AP22,CHAR(160),""))),0))),0))*(IFERROR(VALUE(TRIM(SUBSTITUTE($AB22,CHAR(160),""))),0))))</f>
        <v/>
      </c>
      <c r="AY22" s="110" t="str" cm="1">
        <f t="array" ref="AY22">IF($AB22="","",IF((IFERROR(_xlfn.IFS(TRIM(SUBSTITUTE($AS22,CHAR(160),""))="Devis 1", IFERROR(VALUE(TRIM(SUBSTITUTE(AK22,CHAR(160),""))),0),TRIM(SUBSTITUTE($AS22,CHAR(160),""))="Devis 2", IFERROR(VALUE(TRIM(SUBSTITUTE(AN22,CHAR(160),""))),0),TRIM(SUBSTITUTE($AS22,CHAR(160),""))="Devis 3", IFERROR(VALUE(TRIM(SUBSTITUTE(AQ22,CHAR(160),""))),0)),0) * IFERROR(VALUE(TRIM(SUBSTITUTE($AB22,CHAR(160),""))),0)) = 0,IF(AX22&lt;&gt;"",0,""),(IFERROR(_xlfn.IFS(TRIM(SUBSTITUTE($AS22,CHAR(160),""))="Devis 1", IFERROR(VALUE(TRIM(SUBSTITUTE(AK22,CHAR(160),""))),0),TRIM(SUBSTITUTE($AS22,CHAR(160),""))="Devis 2", IFERROR(VALUE(TRIM(SUBSTITUTE(AN22,CHAR(160),""))),0),TRIM(SUBSTITUTE($AS22,CHAR(160),""))="Devis 3", IFERROR(VALUE(TRIM(SUBSTITUTE(AQ22,CHAR(160),""))),0)),0) * IFERROR(VALUE(TRIM(SUBSTITUTE($AB22,CHAR(160),""))),0))))</f>
        <v/>
      </c>
      <c r="AZ22" s="110" t="str" cm="1">
        <f t="array" ref="AZ22">IF($AB22="","",IF(IFERROR(_xlfn.IFS($AS22="Devis 1",IFERROR(VALUE(TRIM(SUBSTITUTE(AL22,CHAR(160),""))),0),$AS22="Devis 2",IFERROR(VALUE(TRIM(SUBSTITUTE(AO22,CHAR(160),""))),0),$AS22="Devis 3",IFERROR(VALUE(TRIM(SUBSTITUTE(AR22,CHAR(160),""))),0)),0)*IFERROR(VALUE(TRIM(SUBSTITUTE($AB22,CHAR(160),""))),0)=0,"",IFERROR(_xlfn.IFS($AS22="Devis 1",IFERROR(VALUE(TRIM(SUBSTITUTE(AL22,CHAR(160),""))),0),$AS22="Devis 2",IFERROR(VALUE(TRIM(SUBSTITUTE(AO22,CHAR(160),""))),0),$AS22="Devis 3",IFERROR(VALUE(TRIM(SUBSTITUTE(AR22,CHAR(160),""))),0)),0)*IFERROR(VALUE(TRIM(SUBSTITUTE($AB22,CHAR(160),""))),0)))</f>
        <v/>
      </c>
      <c r="BA22" s="64"/>
      <c r="BB22" s="21"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242" t="str" cm="1">
        <f t="array" ref="BC22">IF(OR(AZ22="",X22="",AX22="",V22="",AY22="",W22=""),"",_xlfn.IFS((IFERROR(VALUE(TRIM(SUBSTITUTE(AZ22,CHAR(160),""))),0))&gt;(IFERROR(VALUE(TRIM(SUBSTITUTE(X22,CHAR(160),""))),0)),"KO : Le montant retenu TTC est supérieur au montant présenté TTC. Merci de revoir la ligne de dépense ou plafonner son montant.",(IFERROR(VALUE(TRIM(SUBSTITUTE(AX22,CHAR(160),""))),0))&gt;(IFERROR(VALUE(TRIM(SUBSTITUTE(V22,CHAR(160),""))),0)),"Attention : Le montant retenu HT est supérieur au montant HT présenté. Merci de revoir la ligne de dépense,plafonner son montant,ou justifier la reventillation HT/TVA.",(IFERROR(VALUE(TRIM(SUBSTITUTE(AY22,CHAR(160),""))),0))&gt;(IFERROR(VALUE(TRIM(SUBSTITUTE(W22,CHAR(160),""))),0)),"Attention : Le montant TVA retenu est supérieur au montant TVA présenté. Merci de revoir la ligne de dépense,plafonner son montant,ou justifier la reventillation HT/TVA.",(IFERROR(VALUE(TRIM(SUBSTITUTE(X22,CHAR(160),""))),0))=0,"",(IFERROR(VALUE(TRIM(SUBSTITUTE(AZ22,CHAR(160),""))),0))=(IFERROR(VALUE(TRIM(SUBSTITUTE(X22,CHAR(160),""))),0)),"OK",
OR((IFERROR(VALUE(TRIM(SUBSTITUTE(AZ22,CHAR(160),""))),0))=0,(IFERROR(VALUE(TRIM(SUBSTITUTE(AX22,CHAR(160),""))),0))=0),"Attention : montant présenté entièrement écarté",(IFERROR(VALUE(TRIM(SUBSTITUTE(AZ22,CHAR(160),""))),0))&lt;(IFERROR(VALUE(TRIM(SUBSTITUTE(X22,CHAR(160),""))),0)),"Attention : montant présenté partiellement écarté",TRUE,""))</f>
        <v/>
      </c>
      <c r="BD22" s="63" t="str">
        <f t="shared" si="27"/>
        <v/>
      </c>
      <c r="BE22" s="63" t="str">
        <f t="shared" si="28"/>
        <v/>
      </c>
      <c r="BF22" s="30" t="str">
        <f t="shared" si="29"/>
        <v/>
      </c>
      <c r="BG22" s="65"/>
    </row>
    <row r="23" spans="1:59" ht="15" customHeight="1">
      <c r="A23" s="100">
        <v>14</v>
      </c>
      <c r="B23" s="7"/>
      <c r="C23" s="7"/>
      <c r="D23" s="18"/>
      <c r="E23" s="7"/>
      <c r="F23" s="7"/>
      <c r="G23" s="7"/>
      <c r="H23" s="7"/>
      <c r="I23" s="26"/>
      <c r="J23" s="7"/>
      <c r="K23" s="183"/>
      <c r="L23" s="189"/>
      <c r="M23" s="9"/>
      <c r="N23" s="53" t="str">
        <f t="shared" si="0"/>
        <v/>
      </c>
      <c r="O23" s="13"/>
      <c r="P23" s="9"/>
      <c r="Q23" s="53" t="str">
        <f t="shared" si="1"/>
        <v/>
      </c>
      <c r="R23" s="16"/>
      <c r="S23" s="9"/>
      <c r="T23" s="190" t="str">
        <f t="shared" si="2"/>
        <v/>
      </c>
      <c r="U23" s="199"/>
      <c r="V23" s="198" t="str" cm="1">
        <f t="array" ref="V23">IF((_xlfn.IFS(TRIM(SUBSTITUTE(U23,CHAR(160),""))="Devis 1",IFERROR(VALUE(TRIM(SUBSTITUTE(L23,CHAR(160),""))),0),TRIM(SUBSTITUTE(U23,CHAR(160),""))="Devis 2",IFERROR(VALUE(TRIM(SUBSTITUTE(O23,CHAR(160),""))),0),TRIM(SUBSTITUTE(U23,CHAR(160),""))="Devis 3",IFERROR(VALUE(TRIM(SUBSTITUTE(R23,CHAR(160),""))),0),TRUE,0)*IFERROR(VALUE(TRIM(SUBSTITUTE(D23,CHAR(160),""))),0))=0,"",_xlfn.IFS(TRIM(SUBSTITUTE(U23,CHAR(160),""))="Devis 1",IFERROR(VALUE(TRIM(SUBSTITUTE(L23,CHAR(160),""))),0),TRIM(SUBSTITUTE(U23,CHAR(160),""))="Devis 2",IFERROR(VALUE(TRIM(SUBSTITUTE(O23,CHAR(160),""))),0),TRIM(SUBSTITUTE(U23,CHAR(160),""))="Devis 3",IFERROR(VALUE(TRIM(SUBSTITUTE(R23,CHAR(160),""))),0),TRUE,0)*IFERROR(VALUE(TRIM(SUBSTITUTE(D23,CHAR(160),""))),0))</f>
        <v/>
      </c>
      <c r="W23" s="109" t="str" cm="1">
        <f t="array" ref="W23">IF(_xlfn.IFS(TRIM(SUBSTITUTE(U23,CHAR(160),""))="Devis 1",IFERROR(VALUE(TRIM(SUBSTITUTE(M23,CHAR(160),""))),0),TRIM(SUBSTITUTE(U23,CHAR(160),""))="Devis 2",IFERROR(VALUE(TRIM(SUBSTITUTE(P23,CHAR(160),""))),0),TRIM(SUBSTITUTE(U23,CHAR(160),""))="Devis 3",IFERROR(VALUE(TRIM(SUBSTITUTE(S23,CHAR(160),""))),0),TRUE,0)*IFERROR(VALUE(TRIM(SUBSTITUTE(D23,CHAR(160),""))),0)=0,IF(V23&lt;&gt;"",0,""),_xlfn.IFS(TRIM(SUBSTITUTE(U23,CHAR(160),""))="Devis 1",IFERROR(VALUE(TRIM(SUBSTITUTE(M23,CHAR(160),""))),0),TRIM(SUBSTITUTE(U23,CHAR(160),""))="Devis 2",IFERROR(VALUE(TRIM(SUBSTITUTE(P23,CHAR(160),""))),0),TRIM(SUBSTITUTE(U23,CHAR(160),""))="Devis 3",IFERROR(VALUE(TRIM(SUBSTITUTE(S23,CHAR(160),""))),0),TRUE,0)*IFERROR(VALUE(TRIM(SUBSTITUTE(D23,CHAR(160),""))),0))</f>
        <v/>
      </c>
      <c r="X23" s="201" t="str">
        <f t="shared" si="3"/>
        <v/>
      </c>
      <c r="Y23" s="202"/>
      <c r="Z23" s="55" t="str">
        <f t="shared" si="4"/>
        <v/>
      </c>
      <c r="AA23" s="55" t="str">
        <f t="shared" si="5"/>
        <v/>
      </c>
      <c r="AB23" s="56" t="str">
        <f t="shared" si="6"/>
        <v/>
      </c>
      <c r="AC23" s="22" t="str">
        <f t="shared" si="7"/>
        <v/>
      </c>
      <c r="AD23" s="22" t="str">
        <f t="shared" si="8"/>
        <v/>
      </c>
      <c r="AE23" s="22" t="str">
        <f t="shared" si="9"/>
        <v/>
      </c>
      <c r="AF23" s="22" t="str">
        <f t="shared" si="10"/>
        <v/>
      </c>
      <c r="AG23" s="57" t="str">
        <f t="shared" si="11"/>
        <v/>
      </c>
      <c r="AH23" s="22" t="str">
        <f t="shared" si="12"/>
        <v/>
      </c>
      <c r="AI23" s="58" t="str">
        <f t="shared" si="13"/>
        <v/>
      </c>
      <c r="AJ23" s="59" t="str">
        <f t="shared" si="14"/>
        <v/>
      </c>
      <c r="AK23" s="29" t="str">
        <f t="shared" si="15"/>
        <v/>
      </c>
      <c r="AL23" s="53" t="str">
        <f t="shared" si="16"/>
        <v/>
      </c>
      <c r="AM23" s="60" t="str">
        <f t="shared" si="17"/>
        <v/>
      </c>
      <c r="AN23" s="29" t="str">
        <f t="shared" si="18"/>
        <v/>
      </c>
      <c r="AO23" s="53" t="str">
        <f t="shared" si="19"/>
        <v/>
      </c>
      <c r="AP23" s="61" t="str">
        <f t="shared" si="20"/>
        <v/>
      </c>
      <c r="AQ23" s="29" t="str">
        <f t="shared" si="21"/>
        <v/>
      </c>
      <c r="AR23" s="62" t="str">
        <f t="shared" si="22"/>
        <v/>
      </c>
      <c r="AS23" s="55" t="str">
        <f t="shared" si="23"/>
        <v/>
      </c>
      <c r="AT23" s="239"/>
      <c r="AU23" s="63" t="str">
        <f t="shared" si="24"/>
        <v/>
      </c>
      <c r="AV23" s="63" t="str">
        <f t="shared" si="25"/>
        <v/>
      </c>
      <c r="AW23" s="63" t="str">
        <f t="shared" si="26"/>
        <v/>
      </c>
      <c r="AX23" s="110" t="str" cm="1">
        <f t="array" ref="AX23">IF($AB23="","",IF((IFERROR(_xlfn.IFS($AS23="Devis 1",(IFERROR(VALUE(TRIM(SUBSTITUTE(AJ23,CHAR(160),""))),0)),$AS23="Devis 2",(IFERROR(VALUE(TRIM(SUBSTITUTE(AM23,CHAR(160),""))),0)),$AS23="Devis 3",(IFERROR(VALUE(TRIM(SUBSTITUTE(AP23,CHAR(160),""))),0))),0))*(IFERROR(VALUE(TRIM(SUBSTITUTE($AB23,CHAR(160),""))),0))=0,"",(IFERROR(_xlfn.IFS($AS23="Devis 1",(IFERROR(VALUE(TRIM(SUBSTITUTE(AJ23,CHAR(160),""))),0)),$AS23="Devis 2",(IFERROR(VALUE(TRIM(SUBSTITUTE(AM23,CHAR(160),""))),0)),$AS23="Devis 3",(IFERROR(VALUE(TRIM(SUBSTITUTE(AP23,CHAR(160),""))),0))),0))*(IFERROR(VALUE(TRIM(SUBSTITUTE($AB23,CHAR(160),""))),0))))</f>
        <v/>
      </c>
      <c r="AY23" s="110" t="str" cm="1">
        <f t="array" ref="AY23">IF($AB23="","",IF((IFERROR(_xlfn.IFS(TRIM(SUBSTITUTE($AS23,CHAR(160),""))="Devis 1", IFERROR(VALUE(TRIM(SUBSTITUTE(AK23,CHAR(160),""))),0),TRIM(SUBSTITUTE($AS23,CHAR(160),""))="Devis 2", IFERROR(VALUE(TRIM(SUBSTITUTE(AN23,CHAR(160),""))),0),TRIM(SUBSTITUTE($AS23,CHAR(160),""))="Devis 3", IFERROR(VALUE(TRIM(SUBSTITUTE(AQ23,CHAR(160),""))),0)),0) * IFERROR(VALUE(TRIM(SUBSTITUTE($AB23,CHAR(160),""))),0)) = 0,IF(AX23&lt;&gt;"",0,""),(IFERROR(_xlfn.IFS(TRIM(SUBSTITUTE($AS23,CHAR(160),""))="Devis 1", IFERROR(VALUE(TRIM(SUBSTITUTE(AK23,CHAR(160),""))),0),TRIM(SUBSTITUTE($AS23,CHAR(160),""))="Devis 2", IFERROR(VALUE(TRIM(SUBSTITUTE(AN23,CHAR(160),""))),0),TRIM(SUBSTITUTE($AS23,CHAR(160),""))="Devis 3", IFERROR(VALUE(TRIM(SUBSTITUTE(AQ23,CHAR(160),""))),0)),0) * IFERROR(VALUE(TRIM(SUBSTITUTE($AB23,CHAR(160),""))),0))))</f>
        <v/>
      </c>
      <c r="AZ23" s="110" t="str" cm="1">
        <f t="array" ref="AZ23">IF($AB23="","",IF(IFERROR(_xlfn.IFS($AS23="Devis 1",IFERROR(VALUE(TRIM(SUBSTITUTE(AL23,CHAR(160),""))),0),$AS23="Devis 2",IFERROR(VALUE(TRIM(SUBSTITUTE(AO23,CHAR(160),""))),0),$AS23="Devis 3",IFERROR(VALUE(TRIM(SUBSTITUTE(AR23,CHAR(160),""))),0)),0)*IFERROR(VALUE(TRIM(SUBSTITUTE($AB23,CHAR(160),""))),0)=0,"",IFERROR(_xlfn.IFS($AS23="Devis 1",IFERROR(VALUE(TRIM(SUBSTITUTE(AL23,CHAR(160),""))),0),$AS23="Devis 2",IFERROR(VALUE(TRIM(SUBSTITUTE(AO23,CHAR(160),""))),0),$AS23="Devis 3",IFERROR(VALUE(TRIM(SUBSTITUTE(AR23,CHAR(160),""))),0)),0)*IFERROR(VALUE(TRIM(SUBSTITUTE($AB23,CHAR(160),""))),0)))</f>
        <v/>
      </c>
      <c r="BA23" s="64"/>
      <c r="BB23" s="21"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242" t="str" cm="1">
        <f t="array" ref="BC23">IF(OR(AZ23="",X23="",AX23="",V23="",AY23="",W23=""),"",_xlfn.IFS((IFERROR(VALUE(TRIM(SUBSTITUTE(AZ23,CHAR(160),""))),0))&gt;(IFERROR(VALUE(TRIM(SUBSTITUTE(X23,CHAR(160),""))),0)),"KO : Le montant retenu TTC est supérieur au montant présenté TTC. Merci de revoir la ligne de dépense ou plafonner son montant.",(IFERROR(VALUE(TRIM(SUBSTITUTE(AX23,CHAR(160),""))),0))&gt;(IFERROR(VALUE(TRIM(SUBSTITUTE(V23,CHAR(160),""))),0)),"Attention : Le montant retenu HT est supérieur au montant HT présenté. Merci de revoir la ligne de dépense,plafonner son montant,ou justifier la reventillation HT/TVA.",(IFERROR(VALUE(TRIM(SUBSTITUTE(AY23,CHAR(160),""))),0))&gt;(IFERROR(VALUE(TRIM(SUBSTITUTE(W23,CHAR(160),""))),0)),"Attention : Le montant TVA retenu est supérieur au montant TVA présenté. Merci de revoir la ligne de dépense,plafonner son montant,ou justifier la reventillation HT/TVA.",(IFERROR(VALUE(TRIM(SUBSTITUTE(X23,CHAR(160),""))),0))=0,"",(IFERROR(VALUE(TRIM(SUBSTITUTE(AZ23,CHAR(160),""))),0))=(IFERROR(VALUE(TRIM(SUBSTITUTE(X23,CHAR(160),""))),0)),"OK",
OR((IFERROR(VALUE(TRIM(SUBSTITUTE(AZ23,CHAR(160),""))),0))=0,(IFERROR(VALUE(TRIM(SUBSTITUTE(AX23,CHAR(160),""))),0))=0),"Attention : montant présenté entièrement écarté",(IFERROR(VALUE(TRIM(SUBSTITUTE(AZ23,CHAR(160),""))),0))&lt;(IFERROR(VALUE(TRIM(SUBSTITUTE(X23,CHAR(160),""))),0)),"Attention : montant présenté partiellement écarté",TRUE,""))</f>
        <v/>
      </c>
      <c r="BD23" s="63" t="str">
        <f t="shared" si="27"/>
        <v/>
      </c>
      <c r="BE23" s="63" t="str">
        <f t="shared" si="28"/>
        <v/>
      </c>
      <c r="BF23" s="30" t="str">
        <f t="shared" si="29"/>
        <v/>
      </c>
      <c r="BG23" s="65"/>
    </row>
    <row r="24" spans="1:59" ht="15" customHeight="1">
      <c r="A24" s="100">
        <v>15</v>
      </c>
      <c r="B24" s="7"/>
      <c r="C24" s="7"/>
      <c r="D24" s="18"/>
      <c r="E24" s="7"/>
      <c r="F24" s="7"/>
      <c r="G24" s="7"/>
      <c r="H24" s="7"/>
      <c r="I24" s="26"/>
      <c r="J24" s="7"/>
      <c r="K24" s="183"/>
      <c r="L24" s="189"/>
      <c r="M24" s="9"/>
      <c r="N24" s="53" t="str">
        <f t="shared" si="0"/>
        <v/>
      </c>
      <c r="O24" s="13"/>
      <c r="P24" s="9"/>
      <c r="Q24" s="53" t="str">
        <f t="shared" si="1"/>
        <v/>
      </c>
      <c r="R24" s="16"/>
      <c r="S24" s="9"/>
      <c r="T24" s="190" t="str">
        <f t="shared" si="2"/>
        <v/>
      </c>
      <c r="U24" s="199"/>
      <c r="V24" s="198" t="str" cm="1">
        <f t="array" ref="V24">IF((_xlfn.IFS(TRIM(SUBSTITUTE(U24,CHAR(160),""))="Devis 1",IFERROR(VALUE(TRIM(SUBSTITUTE(L24,CHAR(160),""))),0),TRIM(SUBSTITUTE(U24,CHAR(160),""))="Devis 2",IFERROR(VALUE(TRIM(SUBSTITUTE(O24,CHAR(160),""))),0),TRIM(SUBSTITUTE(U24,CHAR(160),""))="Devis 3",IFERROR(VALUE(TRIM(SUBSTITUTE(R24,CHAR(160),""))),0),TRUE,0)*IFERROR(VALUE(TRIM(SUBSTITUTE(D24,CHAR(160),""))),0))=0,"",_xlfn.IFS(TRIM(SUBSTITUTE(U24,CHAR(160),""))="Devis 1",IFERROR(VALUE(TRIM(SUBSTITUTE(L24,CHAR(160),""))),0),TRIM(SUBSTITUTE(U24,CHAR(160),""))="Devis 2",IFERROR(VALUE(TRIM(SUBSTITUTE(O24,CHAR(160),""))),0),TRIM(SUBSTITUTE(U24,CHAR(160),""))="Devis 3",IFERROR(VALUE(TRIM(SUBSTITUTE(R24,CHAR(160),""))),0),TRUE,0)*IFERROR(VALUE(TRIM(SUBSTITUTE(D24,CHAR(160),""))),0))</f>
        <v/>
      </c>
      <c r="W24" s="109" t="str" cm="1">
        <f t="array" ref="W24">IF(_xlfn.IFS(TRIM(SUBSTITUTE(U24,CHAR(160),""))="Devis 1",IFERROR(VALUE(TRIM(SUBSTITUTE(M24,CHAR(160),""))),0),TRIM(SUBSTITUTE(U24,CHAR(160),""))="Devis 2",IFERROR(VALUE(TRIM(SUBSTITUTE(P24,CHAR(160),""))),0),TRIM(SUBSTITUTE(U24,CHAR(160),""))="Devis 3",IFERROR(VALUE(TRIM(SUBSTITUTE(S24,CHAR(160),""))),0),TRUE,0)*IFERROR(VALUE(TRIM(SUBSTITUTE(D24,CHAR(160),""))),0)=0,IF(V24&lt;&gt;"",0,""),_xlfn.IFS(TRIM(SUBSTITUTE(U24,CHAR(160),""))="Devis 1",IFERROR(VALUE(TRIM(SUBSTITUTE(M24,CHAR(160),""))),0),TRIM(SUBSTITUTE(U24,CHAR(160),""))="Devis 2",IFERROR(VALUE(TRIM(SUBSTITUTE(P24,CHAR(160),""))),0),TRIM(SUBSTITUTE(U24,CHAR(160),""))="Devis 3",IFERROR(VALUE(TRIM(SUBSTITUTE(S24,CHAR(160),""))),0),TRUE,0)*IFERROR(VALUE(TRIM(SUBSTITUTE(D24,CHAR(160),""))),0))</f>
        <v/>
      </c>
      <c r="X24" s="201" t="str">
        <f t="shared" si="3"/>
        <v/>
      </c>
      <c r="Y24" s="202"/>
      <c r="Z24" s="55" t="str">
        <f t="shared" si="4"/>
        <v/>
      </c>
      <c r="AA24" s="55" t="str">
        <f t="shared" si="5"/>
        <v/>
      </c>
      <c r="AB24" s="56" t="str">
        <f t="shared" si="6"/>
        <v/>
      </c>
      <c r="AC24" s="22" t="str">
        <f t="shared" si="7"/>
        <v/>
      </c>
      <c r="AD24" s="22" t="str">
        <f t="shared" si="8"/>
        <v/>
      </c>
      <c r="AE24" s="22" t="str">
        <f t="shared" si="9"/>
        <v/>
      </c>
      <c r="AF24" s="22" t="str">
        <f t="shared" si="10"/>
        <v/>
      </c>
      <c r="AG24" s="57" t="str">
        <f t="shared" si="11"/>
        <v/>
      </c>
      <c r="AH24" s="22" t="str">
        <f t="shared" si="12"/>
        <v/>
      </c>
      <c r="AI24" s="58" t="str">
        <f t="shared" si="13"/>
        <v/>
      </c>
      <c r="AJ24" s="59" t="str">
        <f t="shared" si="14"/>
        <v/>
      </c>
      <c r="AK24" s="29" t="str">
        <f t="shared" si="15"/>
        <v/>
      </c>
      <c r="AL24" s="53" t="str">
        <f t="shared" si="16"/>
        <v/>
      </c>
      <c r="AM24" s="60" t="str">
        <f t="shared" si="17"/>
        <v/>
      </c>
      <c r="AN24" s="29" t="str">
        <f t="shared" si="18"/>
        <v/>
      </c>
      <c r="AO24" s="53" t="str">
        <f t="shared" si="19"/>
        <v/>
      </c>
      <c r="AP24" s="61" t="str">
        <f t="shared" si="20"/>
        <v/>
      </c>
      <c r="AQ24" s="29" t="str">
        <f t="shared" si="21"/>
        <v/>
      </c>
      <c r="AR24" s="62" t="str">
        <f t="shared" si="22"/>
        <v/>
      </c>
      <c r="AS24" s="55" t="str">
        <f t="shared" si="23"/>
        <v/>
      </c>
      <c r="AT24" s="239"/>
      <c r="AU24" s="63" t="str">
        <f t="shared" si="24"/>
        <v/>
      </c>
      <c r="AV24" s="63" t="str">
        <f t="shared" si="25"/>
        <v/>
      </c>
      <c r="AW24" s="63" t="str">
        <f t="shared" si="26"/>
        <v/>
      </c>
      <c r="AX24" s="110" t="str" cm="1">
        <f t="array" ref="AX24">IF($AB24="","",IF((IFERROR(_xlfn.IFS($AS24="Devis 1",(IFERROR(VALUE(TRIM(SUBSTITUTE(AJ24,CHAR(160),""))),0)),$AS24="Devis 2",(IFERROR(VALUE(TRIM(SUBSTITUTE(AM24,CHAR(160),""))),0)),$AS24="Devis 3",(IFERROR(VALUE(TRIM(SUBSTITUTE(AP24,CHAR(160),""))),0))),0))*(IFERROR(VALUE(TRIM(SUBSTITUTE($AB24,CHAR(160),""))),0))=0,"",(IFERROR(_xlfn.IFS($AS24="Devis 1",(IFERROR(VALUE(TRIM(SUBSTITUTE(AJ24,CHAR(160),""))),0)),$AS24="Devis 2",(IFERROR(VALUE(TRIM(SUBSTITUTE(AM24,CHAR(160),""))),0)),$AS24="Devis 3",(IFERROR(VALUE(TRIM(SUBSTITUTE(AP24,CHAR(160),""))),0))),0))*(IFERROR(VALUE(TRIM(SUBSTITUTE($AB24,CHAR(160),""))),0))))</f>
        <v/>
      </c>
      <c r="AY24" s="110" t="str" cm="1">
        <f t="array" ref="AY24">IF($AB24="","",IF((IFERROR(_xlfn.IFS(TRIM(SUBSTITUTE($AS24,CHAR(160),""))="Devis 1", IFERROR(VALUE(TRIM(SUBSTITUTE(AK24,CHAR(160),""))),0),TRIM(SUBSTITUTE($AS24,CHAR(160),""))="Devis 2", IFERROR(VALUE(TRIM(SUBSTITUTE(AN24,CHAR(160),""))),0),TRIM(SUBSTITUTE($AS24,CHAR(160),""))="Devis 3", IFERROR(VALUE(TRIM(SUBSTITUTE(AQ24,CHAR(160),""))),0)),0) * IFERROR(VALUE(TRIM(SUBSTITUTE($AB24,CHAR(160),""))),0)) = 0,IF(AX24&lt;&gt;"",0,""),(IFERROR(_xlfn.IFS(TRIM(SUBSTITUTE($AS24,CHAR(160),""))="Devis 1", IFERROR(VALUE(TRIM(SUBSTITUTE(AK24,CHAR(160),""))),0),TRIM(SUBSTITUTE($AS24,CHAR(160),""))="Devis 2", IFERROR(VALUE(TRIM(SUBSTITUTE(AN24,CHAR(160),""))),0),TRIM(SUBSTITUTE($AS24,CHAR(160),""))="Devis 3", IFERROR(VALUE(TRIM(SUBSTITUTE(AQ24,CHAR(160),""))),0)),0) * IFERROR(VALUE(TRIM(SUBSTITUTE($AB24,CHAR(160),""))),0))))</f>
        <v/>
      </c>
      <c r="AZ24" s="110" t="str" cm="1">
        <f t="array" ref="AZ24">IF($AB24="","",IF(IFERROR(_xlfn.IFS($AS24="Devis 1",IFERROR(VALUE(TRIM(SUBSTITUTE(AL24,CHAR(160),""))),0),$AS24="Devis 2",IFERROR(VALUE(TRIM(SUBSTITUTE(AO24,CHAR(160),""))),0),$AS24="Devis 3",IFERROR(VALUE(TRIM(SUBSTITUTE(AR24,CHAR(160),""))),0)),0)*IFERROR(VALUE(TRIM(SUBSTITUTE($AB24,CHAR(160),""))),0)=0,"",IFERROR(_xlfn.IFS($AS24="Devis 1",IFERROR(VALUE(TRIM(SUBSTITUTE(AL24,CHAR(160),""))),0),$AS24="Devis 2",IFERROR(VALUE(TRIM(SUBSTITUTE(AO24,CHAR(160),""))),0),$AS24="Devis 3",IFERROR(VALUE(TRIM(SUBSTITUTE(AR24,CHAR(160),""))),0)),0)*IFERROR(VALUE(TRIM(SUBSTITUTE($AB24,CHAR(160),""))),0)))</f>
        <v/>
      </c>
      <c r="BA24" s="64"/>
      <c r="BB24" s="21"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242" t="str" cm="1">
        <f t="array" ref="BC24">IF(OR(AZ24="",X24="",AX24="",V24="",AY24="",W24=""),"",_xlfn.IFS((IFERROR(VALUE(TRIM(SUBSTITUTE(AZ24,CHAR(160),""))),0))&gt;(IFERROR(VALUE(TRIM(SUBSTITUTE(X24,CHAR(160),""))),0)),"KO : Le montant retenu TTC est supérieur au montant présenté TTC. Merci de revoir la ligne de dépense ou plafonner son montant.",(IFERROR(VALUE(TRIM(SUBSTITUTE(AX24,CHAR(160),""))),0))&gt;(IFERROR(VALUE(TRIM(SUBSTITUTE(V24,CHAR(160),""))),0)),"Attention : Le montant retenu HT est supérieur au montant HT présenté. Merci de revoir la ligne de dépense,plafonner son montant,ou justifier la reventillation HT/TVA.",(IFERROR(VALUE(TRIM(SUBSTITUTE(AY24,CHAR(160),""))),0))&gt;(IFERROR(VALUE(TRIM(SUBSTITUTE(W24,CHAR(160),""))),0)),"Attention : Le montant TVA retenu est supérieur au montant TVA présenté. Merci de revoir la ligne de dépense,plafonner son montant,ou justifier la reventillation HT/TVA.",(IFERROR(VALUE(TRIM(SUBSTITUTE(X24,CHAR(160),""))),0))=0,"",(IFERROR(VALUE(TRIM(SUBSTITUTE(AZ24,CHAR(160),""))),0))=(IFERROR(VALUE(TRIM(SUBSTITUTE(X24,CHAR(160),""))),0)),"OK",
OR((IFERROR(VALUE(TRIM(SUBSTITUTE(AZ24,CHAR(160),""))),0))=0,(IFERROR(VALUE(TRIM(SUBSTITUTE(AX24,CHAR(160),""))),0))=0),"Attention : montant présenté entièrement écarté",(IFERROR(VALUE(TRIM(SUBSTITUTE(AZ24,CHAR(160),""))),0))&lt;(IFERROR(VALUE(TRIM(SUBSTITUTE(X24,CHAR(160),""))),0)),"Attention : montant présenté partiellement écarté",TRUE,""))</f>
        <v/>
      </c>
      <c r="BD24" s="63" t="str">
        <f t="shared" si="27"/>
        <v/>
      </c>
      <c r="BE24" s="63" t="str">
        <f t="shared" si="28"/>
        <v/>
      </c>
      <c r="BF24" s="30" t="str">
        <f t="shared" si="29"/>
        <v/>
      </c>
      <c r="BG24" s="66"/>
    </row>
    <row r="25" spans="1:59" ht="15" customHeight="1">
      <c r="A25" s="100">
        <v>16</v>
      </c>
      <c r="B25" s="7"/>
      <c r="C25" s="7"/>
      <c r="D25" s="18"/>
      <c r="E25" s="7"/>
      <c r="F25" s="7"/>
      <c r="G25" s="7"/>
      <c r="H25" s="7"/>
      <c r="I25" s="26"/>
      <c r="J25" s="7"/>
      <c r="K25" s="183"/>
      <c r="L25" s="189"/>
      <c r="M25" s="9"/>
      <c r="N25" s="53" t="str">
        <f t="shared" si="0"/>
        <v/>
      </c>
      <c r="O25" s="13"/>
      <c r="P25" s="9"/>
      <c r="Q25" s="53" t="str">
        <f t="shared" si="1"/>
        <v/>
      </c>
      <c r="R25" s="16"/>
      <c r="S25" s="9"/>
      <c r="T25" s="190" t="str">
        <f t="shared" si="2"/>
        <v/>
      </c>
      <c r="U25" s="199"/>
      <c r="V25" s="198" t="str" cm="1">
        <f t="array" ref="V25">IF((_xlfn.IFS(TRIM(SUBSTITUTE(U25,CHAR(160),""))="Devis 1",IFERROR(VALUE(TRIM(SUBSTITUTE(L25,CHAR(160),""))),0),TRIM(SUBSTITUTE(U25,CHAR(160),""))="Devis 2",IFERROR(VALUE(TRIM(SUBSTITUTE(O25,CHAR(160),""))),0),TRIM(SUBSTITUTE(U25,CHAR(160),""))="Devis 3",IFERROR(VALUE(TRIM(SUBSTITUTE(R25,CHAR(160),""))),0),TRUE,0)*IFERROR(VALUE(TRIM(SUBSTITUTE(D25,CHAR(160),""))),0))=0,"",_xlfn.IFS(TRIM(SUBSTITUTE(U25,CHAR(160),""))="Devis 1",IFERROR(VALUE(TRIM(SUBSTITUTE(L25,CHAR(160),""))),0),TRIM(SUBSTITUTE(U25,CHAR(160),""))="Devis 2",IFERROR(VALUE(TRIM(SUBSTITUTE(O25,CHAR(160),""))),0),TRIM(SUBSTITUTE(U25,CHAR(160),""))="Devis 3",IFERROR(VALUE(TRIM(SUBSTITUTE(R25,CHAR(160),""))),0),TRUE,0)*IFERROR(VALUE(TRIM(SUBSTITUTE(D25,CHAR(160),""))),0))</f>
        <v/>
      </c>
      <c r="W25" s="109" t="str" cm="1">
        <f t="array" ref="W25">IF(_xlfn.IFS(TRIM(SUBSTITUTE(U25,CHAR(160),""))="Devis 1",IFERROR(VALUE(TRIM(SUBSTITUTE(M25,CHAR(160),""))),0),TRIM(SUBSTITUTE(U25,CHAR(160),""))="Devis 2",IFERROR(VALUE(TRIM(SUBSTITUTE(P25,CHAR(160),""))),0),TRIM(SUBSTITUTE(U25,CHAR(160),""))="Devis 3",IFERROR(VALUE(TRIM(SUBSTITUTE(S25,CHAR(160),""))),0),TRUE,0)*IFERROR(VALUE(TRIM(SUBSTITUTE(D25,CHAR(160),""))),0)=0,IF(V25&lt;&gt;"",0,""),_xlfn.IFS(TRIM(SUBSTITUTE(U25,CHAR(160),""))="Devis 1",IFERROR(VALUE(TRIM(SUBSTITUTE(M25,CHAR(160),""))),0),TRIM(SUBSTITUTE(U25,CHAR(160),""))="Devis 2",IFERROR(VALUE(TRIM(SUBSTITUTE(P25,CHAR(160),""))),0),TRIM(SUBSTITUTE(U25,CHAR(160),""))="Devis 3",IFERROR(VALUE(TRIM(SUBSTITUTE(S25,CHAR(160),""))),0),TRUE,0)*IFERROR(VALUE(TRIM(SUBSTITUTE(D25,CHAR(160),""))),0))</f>
        <v/>
      </c>
      <c r="X25" s="201" t="str">
        <f t="shared" si="3"/>
        <v/>
      </c>
      <c r="Y25" s="202"/>
      <c r="Z25" s="55" t="str">
        <f t="shared" si="4"/>
        <v/>
      </c>
      <c r="AA25" s="55" t="str">
        <f t="shared" si="5"/>
        <v/>
      </c>
      <c r="AB25" s="56" t="str">
        <f t="shared" si="6"/>
        <v/>
      </c>
      <c r="AC25" s="22" t="str">
        <f t="shared" si="7"/>
        <v/>
      </c>
      <c r="AD25" s="22" t="str">
        <f t="shared" si="8"/>
        <v/>
      </c>
      <c r="AE25" s="22" t="str">
        <f t="shared" si="9"/>
        <v/>
      </c>
      <c r="AF25" s="22" t="str">
        <f t="shared" si="10"/>
        <v/>
      </c>
      <c r="AG25" s="57" t="str">
        <f t="shared" si="11"/>
        <v/>
      </c>
      <c r="AH25" s="22" t="str">
        <f t="shared" si="12"/>
        <v/>
      </c>
      <c r="AI25" s="58" t="str">
        <f t="shared" si="13"/>
        <v/>
      </c>
      <c r="AJ25" s="59" t="str">
        <f t="shared" si="14"/>
        <v/>
      </c>
      <c r="AK25" s="29" t="str">
        <f t="shared" si="15"/>
        <v/>
      </c>
      <c r="AL25" s="53" t="str">
        <f t="shared" si="16"/>
        <v/>
      </c>
      <c r="AM25" s="60" t="str">
        <f t="shared" si="17"/>
        <v/>
      </c>
      <c r="AN25" s="29" t="str">
        <f t="shared" si="18"/>
        <v/>
      </c>
      <c r="AO25" s="53" t="str">
        <f t="shared" si="19"/>
        <v/>
      </c>
      <c r="AP25" s="61" t="str">
        <f t="shared" si="20"/>
        <v/>
      </c>
      <c r="AQ25" s="29" t="str">
        <f t="shared" si="21"/>
        <v/>
      </c>
      <c r="AR25" s="62" t="str">
        <f t="shared" si="22"/>
        <v/>
      </c>
      <c r="AS25" s="55" t="str">
        <f t="shared" si="23"/>
        <v/>
      </c>
      <c r="AT25" s="239"/>
      <c r="AU25" s="63" t="str">
        <f t="shared" si="24"/>
        <v/>
      </c>
      <c r="AV25" s="63" t="str">
        <f t="shared" si="25"/>
        <v/>
      </c>
      <c r="AW25" s="63" t="str">
        <f t="shared" si="26"/>
        <v/>
      </c>
      <c r="AX25" s="110" t="str" cm="1">
        <f t="array" ref="AX25">IF($AB25="","",IF((IFERROR(_xlfn.IFS($AS25="Devis 1",(IFERROR(VALUE(TRIM(SUBSTITUTE(AJ25,CHAR(160),""))),0)),$AS25="Devis 2",(IFERROR(VALUE(TRIM(SUBSTITUTE(AM25,CHAR(160),""))),0)),$AS25="Devis 3",(IFERROR(VALUE(TRIM(SUBSTITUTE(AP25,CHAR(160),""))),0))),0))*(IFERROR(VALUE(TRIM(SUBSTITUTE($AB25,CHAR(160),""))),0))=0,"",(IFERROR(_xlfn.IFS($AS25="Devis 1",(IFERROR(VALUE(TRIM(SUBSTITUTE(AJ25,CHAR(160),""))),0)),$AS25="Devis 2",(IFERROR(VALUE(TRIM(SUBSTITUTE(AM25,CHAR(160),""))),0)),$AS25="Devis 3",(IFERROR(VALUE(TRIM(SUBSTITUTE(AP25,CHAR(160),""))),0))),0))*(IFERROR(VALUE(TRIM(SUBSTITUTE($AB25,CHAR(160),""))),0))))</f>
        <v/>
      </c>
      <c r="AY25" s="110" t="str" cm="1">
        <f t="array" ref="AY25">IF($AB25="","",IF((IFERROR(_xlfn.IFS(TRIM(SUBSTITUTE($AS25,CHAR(160),""))="Devis 1", IFERROR(VALUE(TRIM(SUBSTITUTE(AK25,CHAR(160),""))),0),TRIM(SUBSTITUTE($AS25,CHAR(160),""))="Devis 2", IFERROR(VALUE(TRIM(SUBSTITUTE(AN25,CHAR(160),""))),0),TRIM(SUBSTITUTE($AS25,CHAR(160),""))="Devis 3", IFERROR(VALUE(TRIM(SUBSTITUTE(AQ25,CHAR(160),""))),0)),0) * IFERROR(VALUE(TRIM(SUBSTITUTE($AB25,CHAR(160),""))),0)) = 0,IF(AX25&lt;&gt;"",0,""),(IFERROR(_xlfn.IFS(TRIM(SUBSTITUTE($AS25,CHAR(160),""))="Devis 1", IFERROR(VALUE(TRIM(SUBSTITUTE(AK25,CHAR(160),""))),0),TRIM(SUBSTITUTE($AS25,CHAR(160),""))="Devis 2", IFERROR(VALUE(TRIM(SUBSTITUTE(AN25,CHAR(160),""))),0),TRIM(SUBSTITUTE($AS25,CHAR(160),""))="Devis 3", IFERROR(VALUE(TRIM(SUBSTITUTE(AQ25,CHAR(160),""))),0)),0) * IFERROR(VALUE(TRIM(SUBSTITUTE($AB25,CHAR(160),""))),0))))</f>
        <v/>
      </c>
      <c r="AZ25" s="110" t="str" cm="1">
        <f t="array" ref="AZ25">IF($AB25="","",IF(IFERROR(_xlfn.IFS($AS25="Devis 1",IFERROR(VALUE(TRIM(SUBSTITUTE(AL25,CHAR(160),""))),0),$AS25="Devis 2",IFERROR(VALUE(TRIM(SUBSTITUTE(AO25,CHAR(160),""))),0),$AS25="Devis 3",IFERROR(VALUE(TRIM(SUBSTITUTE(AR25,CHAR(160),""))),0)),0)*IFERROR(VALUE(TRIM(SUBSTITUTE($AB25,CHAR(160),""))),0)=0,"",IFERROR(_xlfn.IFS($AS25="Devis 1",IFERROR(VALUE(TRIM(SUBSTITUTE(AL25,CHAR(160),""))),0),$AS25="Devis 2",IFERROR(VALUE(TRIM(SUBSTITUTE(AO25,CHAR(160),""))),0),$AS25="Devis 3",IFERROR(VALUE(TRIM(SUBSTITUTE(AR25,CHAR(160),""))),0)),0)*IFERROR(VALUE(TRIM(SUBSTITUTE($AB25,CHAR(160),""))),0)))</f>
        <v/>
      </c>
      <c r="BA25" s="64"/>
      <c r="BB25" s="21"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242" t="str" cm="1">
        <f t="array" ref="BC25">IF(OR(AZ25="",X25="",AX25="",V25="",AY25="",W25=""),"",_xlfn.IFS((IFERROR(VALUE(TRIM(SUBSTITUTE(AZ25,CHAR(160),""))),0))&gt;(IFERROR(VALUE(TRIM(SUBSTITUTE(X25,CHAR(160),""))),0)),"KO : Le montant retenu TTC est supérieur au montant présenté TTC. Merci de revoir la ligne de dépense ou plafonner son montant.",(IFERROR(VALUE(TRIM(SUBSTITUTE(AX25,CHAR(160),""))),0))&gt;(IFERROR(VALUE(TRIM(SUBSTITUTE(V25,CHAR(160),""))),0)),"Attention : Le montant retenu HT est supérieur au montant HT présenté. Merci de revoir la ligne de dépense,plafonner son montant,ou justifier la reventillation HT/TVA.",(IFERROR(VALUE(TRIM(SUBSTITUTE(AY25,CHAR(160),""))),0))&gt;(IFERROR(VALUE(TRIM(SUBSTITUTE(W25,CHAR(160),""))),0)),"Attention : Le montant TVA retenu est supérieur au montant TVA présenté. Merci de revoir la ligne de dépense,plafonner son montant,ou justifier la reventillation HT/TVA.",(IFERROR(VALUE(TRIM(SUBSTITUTE(X25,CHAR(160),""))),0))=0,"",(IFERROR(VALUE(TRIM(SUBSTITUTE(AZ25,CHAR(160),""))),0))=(IFERROR(VALUE(TRIM(SUBSTITUTE(X25,CHAR(160),""))),0)),"OK",
OR((IFERROR(VALUE(TRIM(SUBSTITUTE(AZ25,CHAR(160),""))),0))=0,(IFERROR(VALUE(TRIM(SUBSTITUTE(AX25,CHAR(160),""))),0))=0),"Attention : montant présenté entièrement écarté",(IFERROR(VALUE(TRIM(SUBSTITUTE(AZ25,CHAR(160),""))),0))&lt;(IFERROR(VALUE(TRIM(SUBSTITUTE(X25,CHAR(160),""))),0)),"Attention : montant présenté partiellement écarté",TRUE,""))</f>
        <v/>
      </c>
      <c r="BD25" s="63" t="str">
        <f t="shared" si="27"/>
        <v/>
      </c>
      <c r="BE25" s="63" t="str">
        <f t="shared" si="28"/>
        <v/>
      </c>
      <c r="BF25" s="30" t="str">
        <f t="shared" si="29"/>
        <v/>
      </c>
      <c r="BG25" s="66"/>
    </row>
    <row r="26" spans="1:59" ht="15" customHeight="1">
      <c r="A26" s="100">
        <v>17</v>
      </c>
      <c r="B26" s="7"/>
      <c r="C26" s="7"/>
      <c r="D26" s="18"/>
      <c r="E26" s="7"/>
      <c r="F26" s="7"/>
      <c r="G26" s="7"/>
      <c r="H26" s="7"/>
      <c r="I26" s="26"/>
      <c r="J26" s="7"/>
      <c r="K26" s="183"/>
      <c r="L26" s="189"/>
      <c r="M26" s="9"/>
      <c r="N26" s="53" t="str">
        <f t="shared" si="0"/>
        <v/>
      </c>
      <c r="O26" s="13"/>
      <c r="P26" s="9"/>
      <c r="Q26" s="53" t="str">
        <f t="shared" si="1"/>
        <v/>
      </c>
      <c r="R26" s="16"/>
      <c r="S26" s="9"/>
      <c r="T26" s="190" t="str">
        <f t="shared" si="2"/>
        <v/>
      </c>
      <c r="U26" s="199"/>
      <c r="V26" s="198" t="str" cm="1">
        <f t="array" ref="V26">IF((_xlfn.IFS(TRIM(SUBSTITUTE(U26,CHAR(160),""))="Devis 1",IFERROR(VALUE(TRIM(SUBSTITUTE(L26,CHAR(160),""))),0),TRIM(SUBSTITUTE(U26,CHAR(160),""))="Devis 2",IFERROR(VALUE(TRIM(SUBSTITUTE(O26,CHAR(160),""))),0),TRIM(SUBSTITUTE(U26,CHAR(160),""))="Devis 3",IFERROR(VALUE(TRIM(SUBSTITUTE(R26,CHAR(160),""))),0),TRUE,0)*IFERROR(VALUE(TRIM(SUBSTITUTE(D26,CHAR(160),""))),0))=0,"",_xlfn.IFS(TRIM(SUBSTITUTE(U26,CHAR(160),""))="Devis 1",IFERROR(VALUE(TRIM(SUBSTITUTE(L26,CHAR(160),""))),0),TRIM(SUBSTITUTE(U26,CHAR(160),""))="Devis 2",IFERROR(VALUE(TRIM(SUBSTITUTE(O26,CHAR(160),""))),0),TRIM(SUBSTITUTE(U26,CHAR(160),""))="Devis 3",IFERROR(VALUE(TRIM(SUBSTITUTE(R26,CHAR(160),""))),0),TRUE,0)*IFERROR(VALUE(TRIM(SUBSTITUTE(D26,CHAR(160),""))),0))</f>
        <v/>
      </c>
      <c r="W26" s="109" t="str" cm="1">
        <f t="array" ref="W26">IF(_xlfn.IFS(TRIM(SUBSTITUTE(U26,CHAR(160),""))="Devis 1",IFERROR(VALUE(TRIM(SUBSTITUTE(M26,CHAR(160),""))),0),TRIM(SUBSTITUTE(U26,CHAR(160),""))="Devis 2",IFERROR(VALUE(TRIM(SUBSTITUTE(P26,CHAR(160),""))),0),TRIM(SUBSTITUTE(U26,CHAR(160),""))="Devis 3",IFERROR(VALUE(TRIM(SUBSTITUTE(S26,CHAR(160),""))),0),TRUE,0)*IFERROR(VALUE(TRIM(SUBSTITUTE(D26,CHAR(160),""))),0)=0,IF(V26&lt;&gt;"",0,""),_xlfn.IFS(TRIM(SUBSTITUTE(U26,CHAR(160),""))="Devis 1",IFERROR(VALUE(TRIM(SUBSTITUTE(M26,CHAR(160),""))),0),TRIM(SUBSTITUTE(U26,CHAR(160),""))="Devis 2",IFERROR(VALUE(TRIM(SUBSTITUTE(P26,CHAR(160),""))),0),TRIM(SUBSTITUTE(U26,CHAR(160),""))="Devis 3",IFERROR(VALUE(TRIM(SUBSTITUTE(S26,CHAR(160),""))),0),TRUE,0)*IFERROR(VALUE(TRIM(SUBSTITUTE(D26,CHAR(160),""))),0))</f>
        <v/>
      </c>
      <c r="X26" s="201" t="str">
        <f t="shared" si="3"/>
        <v/>
      </c>
      <c r="Y26" s="202"/>
      <c r="Z26" s="55" t="str">
        <f t="shared" si="4"/>
        <v/>
      </c>
      <c r="AA26" s="55" t="str">
        <f t="shared" si="5"/>
        <v/>
      </c>
      <c r="AB26" s="56" t="str">
        <f t="shared" si="6"/>
        <v/>
      </c>
      <c r="AC26" s="22" t="str">
        <f t="shared" si="7"/>
        <v/>
      </c>
      <c r="AD26" s="22" t="str">
        <f t="shared" si="8"/>
        <v/>
      </c>
      <c r="AE26" s="22" t="str">
        <f t="shared" si="9"/>
        <v/>
      </c>
      <c r="AF26" s="22" t="str">
        <f t="shared" si="10"/>
        <v/>
      </c>
      <c r="AG26" s="57" t="str">
        <f t="shared" si="11"/>
        <v/>
      </c>
      <c r="AH26" s="22" t="str">
        <f t="shared" si="12"/>
        <v/>
      </c>
      <c r="AI26" s="58" t="str">
        <f t="shared" si="13"/>
        <v/>
      </c>
      <c r="AJ26" s="59" t="str">
        <f t="shared" si="14"/>
        <v/>
      </c>
      <c r="AK26" s="29" t="str">
        <f t="shared" si="15"/>
        <v/>
      </c>
      <c r="AL26" s="53" t="str">
        <f t="shared" si="16"/>
        <v/>
      </c>
      <c r="AM26" s="60" t="str">
        <f t="shared" si="17"/>
        <v/>
      </c>
      <c r="AN26" s="29" t="str">
        <f t="shared" si="18"/>
        <v/>
      </c>
      <c r="AO26" s="53" t="str">
        <f t="shared" si="19"/>
        <v/>
      </c>
      <c r="AP26" s="61" t="str">
        <f t="shared" si="20"/>
        <v/>
      </c>
      <c r="AQ26" s="29" t="str">
        <f t="shared" si="21"/>
        <v/>
      </c>
      <c r="AR26" s="62" t="str">
        <f t="shared" si="22"/>
        <v/>
      </c>
      <c r="AS26" s="55" t="str">
        <f t="shared" si="23"/>
        <v/>
      </c>
      <c r="AT26" s="239"/>
      <c r="AU26" s="63" t="str">
        <f t="shared" si="24"/>
        <v/>
      </c>
      <c r="AV26" s="63" t="str">
        <f t="shared" si="25"/>
        <v/>
      </c>
      <c r="AW26" s="63" t="str">
        <f t="shared" si="26"/>
        <v/>
      </c>
      <c r="AX26" s="110" t="str" cm="1">
        <f t="array" ref="AX26">IF($AB26="","",IF((IFERROR(_xlfn.IFS($AS26="Devis 1",(IFERROR(VALUE(TRIM(SUBSTITUTE(AJ26,CHAR(160),""))),0)),$AS26="Devis 2",(IFERROR(VALUE(TRIM(SUBSTITUTE(AM26,CHAR(160),""))),0)),$AS26="Devis 3",(IFERROR(VALUE(TRIM(SUBSTITUTE(AP26,CHAR(160),""))),0))),0))*(IFERROR(VALUE(TRIM(SUBSTITUTE($AB26,CHAR(160),""))),0))=0,"",(IFERROR(_xlfn.IFS($AS26="Devis 1",(IFERROR(VALUE(TRIM(SUBSTITUTE(AJ26,CHAR(160),""))),0)),$AS26="Devis 2",(IFERROR(VALUE(TRIM(SUBSTITUTE(AM26,CHAR(160),""))),0)),$AS26="Devis 3",(IFERROR(VALUE(TRIM(SUBSTITUTE(AP26,CHAR(160),""))),0))),0))*(IFERROR(VALUE(TRIM(SUBSTITUTE($AB26,CHAR(160),""))),0))))</f>
        <v/>
      </c>
      <c r="AY26" s="110" t="str" cm="1">
        <f t="array" ref="AY26">IF($AB26="","",IF((IFERROR(_xlfn.IFS(TRIM(SUBSTITUTE($AS26,CHAR(160),""))="Devis 1", IFERROR(VALUE(TRIM(SUBSTITUTE(AK26,CHAR(160),""))),0),TRIM(SUBSTITUTE($AS26,CHAR(160),""))="Devis 2", IFERROR(VALUE(TRIM(SUBSTITUTE(AN26,CHAR(160),""))),0),TRIM(SUBSTITUTE($AS26,CHAR(160),""))="Devis 3", IFERROR(VALUE(TRIM(SUBSTITUTE(AQ26,CHAR(160),""))),0)),0) * IFERROR(VALUE(TRIM(SUBSTITUTE($AB26,CHAR(160),""))),0)) = 0,IF(AX26&lt;&gt;"",0,""),(IFERROR(_xlfn.IFS(TRIM(SUBSTITUTE($AS26,CHAR(160),""))="Devis 1", IFERROR(VALUE(TRIM(SUBSTITUTE(AK26,CHAR(160),""))),0),TRIM(SUBSTITUTE($AS26,CHAR(160),""))="Devis 2", IFERROR(VALUE(TRIM(SUBSTITUTE(AN26,CHAR(160),""))),0),TRIM(SUBSTITUTE($AS26,CHAR(160),""))="Devis 3", IFERROR(VALUE(TRIM(SUBSTITUTE(AQ26,CHAR(160),""))),0)),0) * IFERROR(VALUE(TRIM(SUBSTITUTE($AB26,CHAR(160),""))),0))))</f>
        <v/>
      </c>
      <c r="AZ26" s="110" t="str" cm="1">
        <f t="array" ref="AZ26">IF($AB26="","",IF(IFERROR(_xlfn.IFS($AS26="Devis 1",IFERROR(VALUE(TRIM(SUBSTITUTE(AL26,CHAR(160),""))),0),$AS26="Devis 2",IFERROR(VALUE(TRIM(SUBSTITUTE(AO26,CHAR(160),""))),0),$AS26="Devis 3",IFERROR(VALUE(TRIM(SUBSTITUTE(AR26,CHAR(160),""))),0)),0)*IFERROR(VALUE(TRIM(SUBSTITUTE($AB26,CHAR(160),""))),0)=0,"",IFERROR(_xlfn.IFS($AS26="Devis 1",IFERROR(VALUE(TRIM(SUBSTITUTE(AL26,CHAR(160),""))),0),$AS26="Devis 2",IFERROR(VALUE(TRIM(SUBSTITUTE(AO26,CHAR(160),""))),0),$AS26="Devis 3",IFERROR(VALUE(TRIM(SUBSTITUTE(AR26,CHAR(160),""))),0)),0)*IFERROR(VALUE(TRIM(SUBSTITUTE($AB26,CHAR(160),""))),0)))</f>
        <v/>
      </c>
      <c r="BA26" s="64"/>
      <c r="BB26" s="21"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242" t="str" cm="1">
        <f t="array" ref="BC26">IF(OR(AZ26="",X26="",AX26="",V26="",AY26="",W26=""),"",_xlfn.IFS((IFERROR(VALUE(TRIM(SUBSTITUTE(AZ26,CHAR(160),""))),0))&gt;(IFERROR(VALUE(TRIM(SUBSTITUTE(X26,CHAR(160),""))),0)),"KO : Le montant retenu TTC est supérieur au montant présenté TTC. Merci de revoir la ligne de dépense ou plafonner son montant.",(IFERROR(VALUE(TRIM(SUBSTITUTE(AX26,CHAR(160),""))),0))&gt;(IFERROR(VALUE(TRIM(SUBSTITUTE(V26,CHAR(160),""))),0)),"Attention : Le montant retenu HT est supérieur au montant HT présenté. Merci de revoir la ligne de dépense,plafonner son montant,ou justifier la reventillation HT/TVA.",(IFERROR(VALUE(TRIM(SUBSTITUTE(AY26,CHAR(160),""))),0))&gt;(IFERROR(VALUE(TRIM(SUBSTITUTE(W26,CHAR(160),""))),0)),"Attention : Le montant TVA retenu est supérieur au montant TVA présenté. Merci de revoir la ligne de dépense,plafonner son montant,ou justifier la reventillation HT/TVA.",(IFERROR(VALUE(TRIM(SUBSTITUTE(X26,CHAR(160),""))),0))=0,"",(IFERROR(VALUE(TRIM(SUBSTITUTE(AZ26,CHAR(160),""))),0))=(IFERROR(VALUE(TRIM(SUBSTITUTE(X26,CHAR(160),""))),0)),"OK",
OR((IFERROR(VALUE(TRIM(SUBSTITUTE(AZ26,CHAR(160),""))),0))=0,(IFERROR(VALUE(TRIM(SUBSTITUTE(AX26,CHAR(160),""))),0))=0),"Attention : montant présenté entièrement écarté",(IFERROR(VALUE(TRIM(SUBSTITUTE(AZ26,CHAR(160),""))),0))&lt;(IFERROR(VALUE(TRIM(SUBSTITUTE(X26,CHAR(160),""))),0)),"Attention : montant présenté partiellement écarté",TRUE,""))</f>
        <v/>
      </c>
      <c r="BD26" s="63" t="str">
        <f t="shared" si="27"/>
        <v/>
      </c>
      <c r="BE26" s="63" t="str">
        <f t="shared" si="28"/>
        <v/>
      </c>
      <c r="BF26" s="30" t="str">
        <f t="shared" si="29"/>
        <v/>
      </c>
    </row>
    <row r="27" spans="1:59" ht="15" customHeight="1">
      <c r="A27" s="100">
        <v>18</v>
      </c>
      <c r="B27" s="7"/>
      <c r="C27" s="7"/>
      <c r="D27" s="18"/>
      <c r="E27" s="7"/>
      <c r="F27" s="7"/>
      <c r="G27" s="7"/>
      <c r="H27" s="7"/>
      <c r="I27" s="26"/>
      <c r="J27" s="7"/>
      <c r="K27" s="183"/>
      <c r="L27" s="189"/>
      <c r="M27" s="9"/>
      <c r="N27" s="53" t="str">
        <f t="shared" si="0"/>
        <v/>
      </c>
      <c r="O27" s="13"/>
      <c r="P27" s="9"/>
      <c r="Q27" s="53" t="str">
        <f t="shared" si="1"/>
        <v/>
      </c>
      <c r="R27" s="16"/>
      <c r="S27" s="9"/>
      <c r="T27" s="190" t="str">
        <f t="shared" si="2"/>
        <v/>
      </c>
      <c r="U27" s="199"/>
      <c r="V27" s="198" t="str" cm="1">
        <f t="array" ref="V27">IF((_xlfn.IFS(TRIM(SUBSTITUTE(U27,CHAR(160),""))="Devis 1",IFERROR(VALUE(TRIM(SUBSTITUTE(L27,CHAR(160),""))),0),TRIM(SUBSTITUTE(U27,CHAR(160),""))="Devis 2",IFERROR(VALUE(TRIM(SUBSTITUTE(O27,CHAR(160),""))),0),TRIM(SUBSTITUTE(U27,CHAR(160),""))="Devis 3",IFERROR(VALUE(TRIM(SUBSTITUTE(R27,CHAR(160),""))),0),TRUE,0)*IFERROR(VALUE(TRIM(SUBSTITUTE(D27,CHAR(160),""))),0))=0,"",_xlfn.IFS(TRIM(SUBSTITUTE(U27,CHAR(160),""))="Devis 1",IFERROR(VALUE(TRIM(SUBSTITUTE(L27,CHAR(160),""))),0),TRIM(SUBSTITUTE(U27,CHAR(160),""))="Devis 2",IFERROR(VALUE(TRIM(SUBSTITUTE(O27,CHAR(160),""))),0),TRIM(SUBSTITUTE(U27,CHAR(160),""))="Devis 3",IFERROR(VALUE(TRIM(SUBSTITUTE(R27,CHAR(160),""))),0),TRUE,0)*IFERROR(VALUE(TRIM(SUBSTITUTE(D27,CHAR(160),""))),0))</f>
        <v/>
      </c>
      <c r="W27" s="109" t="str" cm="1">
        <f t="array" ref="W27">IF(_xlfn.IFS(TRIM(SUBSTITUTE(U27,CHAR(160),""))="Devis 1",IFERROR(VALUE(TRIM(SUBSTITUTE(M27,CHAR(160),""))),0),TRIM(SUBSTITUTE(U27,CHAR(160),""))="Devis 2",IFERROR(VALUE(TRIM(SUBSTITUTE(P27,CHAR(160),""))),0),TRIM(SUBSTITUTE(U27,CHAR(160),""))="Devis 3",IFERROR(VALUE(TRIM(SUBSTITUTE(S27,CHAR(160),""))),0),TRUE,0)*IFERROR(VALUE(TRIM(SUBSTITUTE(D27,CHAR(160),""))),0)=0,IF(V27&lt;&gt;"",0,""),_xlfn.IFS(TRIM(SUBSTITUTE(U27,CHAR(160),""))="Devis 1",IFERROR(VALUE(TRIM(SUBSTITUTE(M27,CHAR(160),""))),0),TRIM(SUBSTITUTE(U27,CHAR(160),""))="Devis 2",IFERROR(VALUE(TRIM(SUBSTITUTE(P27,CHAR(160),""))),0),TRIM(SUBSTITUTE(U27,CHAR(160),""))="Devis 3",IFERROR(VALUE(TRIM(SUBSTITUTE(S27,CHAR(160),""))),0),TRUE,0)*IFERROR(VALUE(TRIM(SUBSTITUTE(D27,CHAR(160),""))),0))</f>
        <v/>
      </c>
      <c r="X27" s="201" t="str">
        <f t="shared" si="3"/>
        <v/>
      </c>
      <c r="Y27" s="202"/>
      <c r="Z27" s="55" t="str">
        <f t="shared" si="4"/>
        <v/>
      </c>
      <c r="AA27" s="55" t="str">
        <f t="shared" si="5"/>
        <v/>
      </c>
      <c r="AB27" s="56" t="str">
        <f t="shared" si="6"/>
        <v/>
      </c>
      <c r="AC27" s="22" t="str">
        <f t="shared" si="7"/>
        <v/>
      </c>
      <c r="AD27" s="22" t="str">
        <f t="shared" si="8"/>
        <v/>
      </c>
      <c r="AE27" s="22" t="str">
        <f t="shared" si="9"/>
        <v/>
      </c>
      <c r="AF27" s="22" t="str">
        <f t="shared" si="10"/>
        <v/>
      </c>
      <c r="AG27" s="57" t="str">
        <f t="shared" si="11"/>
        <v/>
      </c>
      <c r="AH27" s="22" t="str">
        <f t="shared" si="12"/>
        <v/>
      </c>
      <c r="AI27" s="58" t="str">
        <f t="shared" si="13"/>
        <v/>
      </c>
      <c r="AJ27" s="59" t="str">
        <f t="shared" si="14"/>
        <v/>
      </c>
      <c r="AK27" s="29" t="str">
        <f t="shared" si="15"/>
        <v/>
      </c>
      <c r="AL27" s="53" t="str">
        <f t="shared" si="16"/>
        <v/>
      </c>
      <c r="AM27" s="60" t="str">
        <f t="shared" si="17"/>
        <v/>
      </c>
      <c r="AN27" s="29" t="str">
        <f t="shared" si="18"/>
        <v/>
      </c>
      <c r="AO27" s="53" t="str">
        <f t="shared" si="19"/>
        <v/>
      </c>
      <c r="AP27" s="61" t="str">
        <f t="shared" si="20"/>
        <v/>
      </c>
      <c r="AQ27" s="29" t="str">
        <f t="shared" si="21"/>
        <v/>
      </c>
      <c r="AR27" s="62" t="str">
        <f t="shared" si="22"/>
        <v/>
      </c>
      <c r="AS27" s="55" t="str">
        <f t="shared" si="23"/>
        <v/>
      </c>
      <c r="AT27" s="239"/>
      <c r="AU27" s="63" t="str">
        <f t="shared" si="24"/>
        <v/>
      </c>
      <c r="AV27" s="63" t="str">
        <f t="shared" si="25"/>
        <v/>
      </c>
      <c r="AW27" s="63" t="str">
        <f t="shared" si="26"/>
        <v/>
      </c>
      <c r="AX27" s="110" t="str" cm="1">
        <f t="array" ref="AX27">IF($AB27="","",IF((IFERROR(_xlfn.IFS($AS27="Devis 1",(IFERROR(VALUE(TRIM(SUBSTITUTE(AJ27,CHAR(160),""))),0)),$AS27="Devis 2",(IFERROR(VALUE(TRIM(SUBSTITUTE(AM27,CHAR(160),""))),0)),$AS27="Devis 3",(IFERROR(VALUE(TRIM(SUBSTITUTE(AP27,CHAR(160),""))),0))),0))*(IFERROR(VALUE(TRIM(SUBSTITUTE($AB27,CHAR(160),""))),0))=0,"",(IFERROR(_xlfn.IFS($AS27="Devis 1",(IFERROR(VALUE(TRIM(SUBSTITUTE(AJ27,CHAR(160),""))),0)),$AS27="Devis 2",(IFERROR(VALUE(TRIM(SUBSTITUTE(AM27,CHAR(160),""))),0)),$AS27="Devis 3",(IFERROR(VALUE(TRIM(SUBSTITUTE(AP27,CHAR(160),""))),0))),0))*(IFERROR(VALUE(TRIM(SUBSTITUTE($AB27,CHAR(160),""))),0))))</f>
        <v/>
      </c>
      <c r="AY27" s="110" t="str" cm="1">
        <f t="array" ref="AY27">IF($AB27="","",IF((IFERROR(_xlfn.IFS(TRIM(SUBSTITUTE($AS27,CHAR(160),""))="Devis 1", IFERROR(VALUE(TRIM(SUBSTITUTE(AK27,CHAR(160),""))),0),TRIM(SUBSTITUTE($AS27,CHAR(160),""))="Devis 2", IFERROR(VALUE(TRIM(SUBSTITUTE(AN27,CHAR(160),""))),0),TRIM(SUBSTITUTE($AS27,CHAR(160),""))="Devis 3", IFERROR(VALUE(TRIM(SUBSTITUTE(AQ27,CHAR(160),""))),0)),0) * IFERROR(VALUE(TRIM(SUBSTITUTE($AB27,CHAR(160),""))),0)) = 0,IF(AX27&lt;&gt;"",0,""),(IFERROR(_xlfn.IFS(TRIM(SUBSTITUTE($AS27,CHAR(160),""))="Devis 1", IFERROR(VALUE(TRIM(SUBSTITUTE(AK27,CHAR(160),""))),0),TRIM(SUBSTITUTE($AS27,CHAR(160),""))="Devis 2", IFERROR(VALUE(TRIM(SUBSTITUTE(AN27,CHAR(160),""))),0),TRIM(SUBSTITUTE($AS27,CHAR(160),""))="Devis 3", IFERROR(VALUE(TRIM(SUBSTITUTE(AQ27,CHAR(160),""))),0)),0) * IFERROR(VALUE(TRIM(SUBSTITUTE($AB27,CHAR(160),""))),0))))</f>
        <v/>
      </c>
      <c r="AZ27" s="110" t="str" cm="1">
        <f t="array" ref="AZ27">IF($AB27="","",IF(IFERROR(_xlfn.IFS($AS27="Devis 1",IFERROR(VALUE(TRIM(SUBSTITUTE(AL27,CHAR(160),""))),0),$AS27="Devis 2",IFERROR(VALUE(TRIM(SUBSTITUTE(AO27,CHAR(160),""))),0),$AS27="Devis 3",IFERROR(VALUE(TRIM(SUBSTITUTE(AR27,CHAR(160),""))),0)),0)*IFERROR(VALUE(TRIM(SUBSTITUTE($AB27,CHAR(160),""))),0)=0,"",IFERROR(_xlfn.IFS($AS27="Devis 1",IFERROR(VALUE(TRIM(SUBSTITUTE(AL27,CHAR(160),""))),0),$AS27="Devis 2",IFERROR(VALUE(TRIM(SUBSTITUTE(AO27,CHAR(160),""))),0),$AS27="Devis 3",IFERROR(VALUE(TRIM(SUBSTITUTE(AR27,CHAR(160),""))),0)),0)*IFERROR(VALUE(TRIM(SUBSTITUTE($AB27,CHAR(160),""))),0)))</f>
        <v/>
      </c>
      <c r="BA27" s="64"/>
      <c r="BB27" s="21"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242" t="str" cm="1">
        <f t="array" ref="BC27">IF(OR(AZ27="",X27="",AX27="",V27="",AY27="",W27=""),"",_xlfn.IFS((IFERROR(VALUE(TRIM(SUBSTITUTE(AZ27,CHAR(160),""))),0))&gt;(IFERROR(VALUE(TRIM(SUBSTITUTE(X27,CHAR(160),""))),0)),"KO : Le montant retenu TTC est supérieur au montant présenté TTC. Merci de revoir la ligne de dépense ou plafonner son montant.",(IFERROR(VALUE(TRIM(SUBSTITUTE(AX27,CHAR(160),""))),0))&gt;(IFERROR(VALUE(TRIM(SUBSTITUTE(V27,CHAR(160),""))),0)),"Attention : Le montant retenu HT est supérieur au montant HT présenté. Merci de revoir la ligne de dépense,plafonner son montant,ou justifier la reventillation HT/TVA.",(IFERROR(VALUE(TRIM(SUBSTITUTE(AY27,CHAR(160),""))),0))&gt;(IFERROR(VALUE(TRIM(SUBSTITUTE(W27,CHAR(160),""))),0)),"Attention : Le montant TVA retenu est supérieur au montant TVA présenté. Merci de revoir la ligne de dépense,plafonner son montant,ou justifier la reventillation HT/TVA.",(IFERROR(VALUE(TRIM(SUBSTITUTE(X27,CHAR(160),""))),0))=0,"",(IFERROR(VALUE(TRIM(SUBSTITUTE(AZ27,CHAR(160),""))),0))=(IFERROR(VALUE(TRIM(SUBSTITUTE(X27,CHAR(160),""))),0)),"OK",
OR((IFERROR(VALUE(TRIM(SUBSTITUTE(AZ27,CHAR(160),""))),0))=0,(IFERROR(VALUE(TRIM(SUBSTITUTE(AX27,CHAR(160),""))),0))=0),"Attention : montant présenté entièrement écarté",(IFERROR(VALUE(TRIM(SUBSTITUTE(AZ27,CHAR(160),""))),0))&lt;(IFERROR(VALUE(TRIM(SUBSTITUTE(X27,CHAR(160),""))),0)),"Attention : montant présenté partiellement écarté",TRUE,""))</f>
        <v/>
      </c>
      <c r="BD27" s="63" t="str">
        <f t="shared" si="27"/>
        <v/>
      </c>
      <c r="BE27" s="63" t="str">
        <f t="shared" si="28"/>
        <v/>
      </c>
      <c r="BF27" s="30" t="str">
        <f t="shared" si="29"/>
        <v/>
      </c>
    </row>
    <row r="28" spans="1:59" ht="15" customHeight="1">
      <c r="A28" s="100">
        <v>19</v>
      </c>
      <c r="B28" s="7"/>
      <c r="C28" s="7"/>
      <c r="D28" s="18"/>
      <c r="E28" s="7"/>
      <c r="F28" s="7"/>
      <c r="G28" s="7"/>
      <c r="H28" s="7"/>
      <c r="I28" s="26"/>
      <c r="J28" s="7"/>
      <c r="K28" s="183"/>
      <c r="L28" s="189"/>
      <c r="M28" s="9"/>
      <c r="N28" s="53" t="str">
        <f t="shared" si="0"/>
        <v/>
      </c>
      <c r="O28" s="13"/>
      <c r="P28" s="9"/>
      <c r="Q28" s="53" t="str">
        <f t="shared" si="1"/>
        <v/>
      </c>
      <c r="R28" s="16"/>
      <c r="S28" s="9"/>
      <c r="T28" s="190" t="str">
        <f t="shared" si="2"/>
        <v/>
      </c>
      <c r="U28" s="199"/>
      <c r="V28" s="198" t="str" cm="1">
        <f t="array" ref="V28">IF((_xlfn.IFS(TRIM(SUBSTITUTE(U28,CHAR(160),""))="Devis 1",IFERROR(VALUE(TRIM(SUBSTITUTE(L28,CHAR(160),""))),0),TRIM(SUBSTITUTE(U28,CHAR(160),""))="Devis 2",IFERROR(VALUE(TRIM(SUBSTITUTE(O28,CHAR(160),""))),0),TRIM(SUBSTITUTE(U28,CHAR(160),""))="Devis 3",IFERROR(VALUE(TRIM(SUBSTITUTE(R28,CHAR(160),""))),0),TRUE,0)*IFERROR(VALUE(TRIM(SUBSTITUTE(D28,CHAR(160),""))),0))=0,"",_xlfn.IFS(TRIM(SUBSTITUTE(U28,CHAR(160),""))="Devis 1",IFERROR(VALUE(TRIM(SUBSTITUTE(L28,CHAR(160),""))),0),TRIM(SUBSTITUTE(U28,CHAR(160),""))="Devis 2",IFERROR(VALUE(TRIM(SUBSTITUTE(O28,CHAR(160),""))),0),TRIM(SUBSTITUTE(U28,CHAR(160),""))="Devis 3",IFERROR(VALUE(TRIM(SUBSTITUTE(R28,CHAR(160),""))),0),TRUE,0)*IFERROR(VALUE(TRIM(SUBSTITUTE(D28,CHAR(160),""))),0))</f>
        <v/>
      </c>
      <c r="W28" s="109" t="str" cm="1">
        <f t="array" ref="W28">IF(_xlfn.IFS(TRIM(SUBSTITUTE(U28,CHAR(160),""))="Devis 1",IFERROR(VALUE(TRIM(SUBSTITUTE(M28,CHAR(160),""))),0),TRIM(SUBSTITUTE(U28,CHAR(160),""))="Devis 2",IFERROR(VALUE(TRIM(SUBSTITUTE(P28,CHAR(160),""))),0),TRIM(SUBSTITUTE(U28,CHAR(160),""))="Devis 3",IFERROR(VALUE(TRIM(SUBSTITUTE(S28,CHAR(160),""))),0),TRUE,0)*IFERROR(VALUE(TRIM(SUBSTITUTE(D28,CHAR(160),""))),0)=0,IF(V28&lt;&gt;"",0,""),_xlfn.IFS(TRIM(SUBSTITUTE(U28,CHAR(160),""))="Devis 1",IFERROR(VALUE(TRIM(SUBSTITUTE(M28,CHAR(160),""))),0),TRIM(SUBSTITUTE(U28,CHAR(160),""))="Devis 2",IFERROR(VALUE(TRIM(SUBSTITUTE(P28,CHAR(160),""))),0),TRIM(SUBSTITUTE(U28,CHAR(160),""))="Devis 3",IFERROR(VALUE(TRIM(SUBSTITUTE(S28,CHAR(160),""))),0),TRUE,0)*IFERROR(VALUE(TRIM(SUBSTITUTE(D28,CHAR(160),""))),0))</f>
        <v/>
      </c>
      <c r="X28" s="201" t="str">
        <f t="shared" si="3"/>
        <v/>
      </c>
      <c r="Y28" s="202"/>
      <c r="Z28" s="55" t="str">
        <f t="shared" si="4"/>
        <v/>
      </c>
      <c r="AA28" s="55" t="str">
        <f t="shared" si="5"/>
        <v/>
      </c>
      <c r="AB28" s="56" t="str">
        <f t="shared" si="6"/>
        <v/>
      </c>
      <c r="AC28" s="22" t="str">
        <f t="shared" si="7"/>
        <v/>
      </c>
      <c r="AD28" s="22" t="str">
        <f t="shared" si="8"/>
        <v/>
      </c>
      <c r="AE28" s="22" t="str">
        <f t="shared" si="9"/>
        <v/>
      </c>
      <c r="AF28" s="22" t="str">
        <f t="shared" si="10"/>
        <v/>
      </c>
      <c r="AG28" s="57" t="str">
        <f t="shared" si="11"/>
        <v/>
      </c>
      <c r="AH28" s="22" t="str">
        <f t="shared" si="12"/>
        <v/>
      </c>
      <c r="AI28" s="58" t="str">
        <f t="shared" si="13"/>
        <v/>
      </c>
      <c r="AJ28" s="59" t="str">
        <f t="shared" si="14"/>
        <v/>
      </c>
      <c r="AK28" s="29" t="str">
        <f t="shared" si="15"/>
        <v/>
      </c>
      <c r="AL28" s="53" t="str">
        <f t="shared" si="16"/>
        <v/>
      </c>
      <c r="AM28" s="60" t="str">
        <f t="shared" si="17"/>
        <v/>
      </c>
      <c r="AN28" s="29" t="str">
        <f t="shared" si="18"/>
        <v/>
      </c>
      <c r="AO28" s="53" t="str">
        <f t="shared" si="19"/>
        <v/>
      </c>
      <c r="AP28" s="61" t="str">
        <f t="shared" si="20"/>
        <v/>
      </c>
      <c r="AQ28" s="29" t="str">
        <f t="shared" si="21"/>
        <v/>
      </c>
      <c r="AR28" s="62" t="str">
        <f t="shared" si="22"/>
        <v/>
      </c>
      <c r="AS28" s="55" t="str">
        <f t="shared" si="23"/>
        <v/>
      </c>
      <c r="AT28" s="239"/>
      <c r="AU28" s="63" t="str">
        <f t="shared" si="24"/>
        <v/>
      </c>
      <c r="AV28" s="63" t="str">
        <f t="shared" si="25"/>
        <v/>
      </c>
      <c r="AW28" s="63" t="str">
        <f t="shared" si="26"/>
        <v/>
      </c>
      <c r="AX28" s="110" t="str" cm="1">
        <f t="array" ref="AX28">IF($AB28="","",IF((IFERROR(_xlfn.IFS($AS28="Devis 1",(IFERROR(VALUE(TRIM(SUBSTITUTE(AJ28,CHAR(160),""))),0)),$AS28="Devis 2",(IFERROR(VALUE(TRIM(SUBSTITUTE(AM28,CHAR(160),""))),0)),$AS28="Devis 3",(IFERROR(VALUE(TRIM(SUBSTITUTE(AP28,CHAR(160),""))),0))),0))*(IFERROR(VALUE(TRIM(SUBSTITUTE($AB28,CHAR(160),""))),0))=0,"",(IFERROR(_xlfn.IFS($AS28="Devis 1",(IFERROR(VALUE(TRIM(SUBSTITUTE(AJ28,CHAR(160),""))),0)),$AS28="Devis 2",(IFERROR(VALUE(TRIM(SUBSTITUTE(AM28,CHAR(160),""))),0)),$AS28="Devis 3",(IFERROR(VALUE(TRIM(SUBSTITUTE(AP28,CHAR(160),""))),0))),0))*(IFERROR(VALUE(TRIM(SUBSTITUTE($AB28,CHAR(160),""))),0))))</f>
        <v/>
      </c>
      <c r="AY28" s="110" t="str" cm="1">
        <f t="array" ref="AY28">IF($AB28="","",IF((IFERROR(_xlfn.IFS(TRIM(SUBSTITUTE($AS28,CHAR(160),""))="Devis 1", IFERROR(VALUE(TRIM(SUBSTITUTE(AK28,CHAR(160),""))),0),TRIM(SUBSTITUTE($AS28,CHAR(160),""))="Devis 2", IFERROR(VALUE(TRIM(SUBSTITUTE(AN28,CHAR(160),""))),0),TRIM(SUBSTITUTE($AS28,CHAR(160),""))="Devis 3", IFERROR(VALUE(TRIM(SUBSTITUTE(AQ28,CHAR(160),""))),0)),0) * IFERROR(VALUE(TRIM(SUBSTITUTE($AB28,CHAR(160),""))),0)) = 0,IF(AX28&lt;&gt;"",0,""),(IFERROR(_xlfn.IFS(TRIM(SUBSTITUTE($AS28,CHAR(160),""))="Devis 1", IFERROR(VALUE(TRIM(SUBSTITUTE(AK28,CHAR(160),""))),0),TRIM(SUBSTITUTE($AS28,CHAR(160),""))="Devis 2", IFERROR(VALUE(TRIM(SUBSTITUTE(AN28,CHAR(160),""))),0),TRIM(SUBSTITUTE($AS28,CHAR(160),""))="Devis 3", IFERROR(VALUE(TRIM(SUBSTITUTE(AQ28,CHAR(160),""))),0)),0) * IFERROR(VALUE(TRIM(SUBSTITUTE($AB28,CHAR(160),""))),0))))</f>
        <v/>
      </c>
      <c r="AZ28" s="110" t="str" cm="1">
        <f t="array" ref="AZ28">IF($AB28="","",IF(IFERROR(_xlfn.IFS($AS28="Devis 1",IFERROR(VALUE(TRIM(SUBSTITUTE(AL28,CHAR(160),""))),0),$AS28="Devis 2",IFERROR(VALUE(TRIM(SUBSTITUTE(AO28,CHAR(160),""))),0),$AS28="Devis 3",IFERROR(VALUE(TRIM(SUBSTITUTE(AR28,CHAR(160),""))),0)),0)*IFERROR(VALUE(TRIM(SUBSTITUTE($AB28,CHAR(160),""))),0)=0,"",IFERROR(_xlfn.IFS($AS28="Devis 1",IFERROR(VALUE(TRIM(SUBSTITUTE(AL28,CHAR(160),""))),0),$AS28="Devis 2",IFERROR(VALUE(TRIM(SUBSTITUTE(AO28,CHAR(160),""))),0),$AS28="Devis 3",IFERROR(VALUE(TRIM(SUBSTITUTE(AR28,CHAR(160),""))),0)),0)*IFERROR(VALUE(TRIM(SUBSTITUTE($AB28,CHAR(160),""))),0)))</f>
        <v/>
      </c>
      <c r="BA28" s="64"/>
      <c r="BB28" s="21"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242" t="str" cm="1">
        <f t="array" ref="BC28">IF(OR(AZ28="",X28="",AX28="",V28="",AY28="",W28=""),"",_xlfn.IFS((IFERROR(VALUE(TRIM(SUBSTITUTE(AZ28,CHAR(160),""))),0))&gt;(IFERROR(VALUE(TRIM(SUBSTITUTE(X28,CHAR(160),""))),0)),"KO : Le montant retenu TTC est supérieur au montant présenté TTC. Merci de revoir la ligne de dépense ou plafonner son montant.",(IFERROR(VALUE(TRIM(SUBSTITUTE(AX28,CHAR(160),""))),0))&gt;(IFERROR(VALUE(TRIM(SUBSTITUTE(V28,CHAR(160),""))),0)),"Attention : Le montant retenu HT est supérieur au montant HT présenté. Merci de revoir la ligne de dépense,plafonner son montant,ou justifier la reventillation HT/TVA.",(IFERROR(VALUE(TRIM(SUBSTITUTE(AY28,CHAR(160),""))),0))&gt;(IFERROR(VALUE(TRIM(SUBSTITUTE(W28,CHAR(160),""))),0)),"Attention : Le montant TVA retenu est supérieur au montant TVA présenté. Merci de revoir la ligne de dépense,plafonner son montant,ou justifier la reventillation HT/TVA.",(IFERROR(VALUE(TRIM(SUBSTITUTE(X28,CHAR(160),""))),0))=0,"",(IFERROR(VALUE(TRIM(SUBSTITUTE(AZ28,CHAR(160),""))),0))=(IFERROR(VALUE(TRIM(SUBSTITUTE(X28,CHAR(160),""))),0)),"OK",
OR((IFERROR(VALUE(TRIM(SUBSTITUTE(AZ28,CHAR(160),""))),0))=0,(IFERROR(VALUE(TRIM(SUBSTITUTE(AX28,CHAR(160),""))),0))=0),"Attention : montant présenté entièrement écarté",(IFERROR(VALUE(TRIM(SUBSTITUTE(AZ28,CHAR(160),""))),0))&lt;(IFERROR(VALUE(TRIM(SUBSTITUTE(X28,CHAR(160),""))),0)),"Attention : montant présenté partiellement écarté",TRUE,""))</f>
        <v/>
      </c>
      <c r="BD28" s="63" t="str">
        <f t="shared" si="27"/>
        <v/>
      </c>
      <c r="BE28" s="63" t="str">
        <f t="shared" si="28"/>
        <v/>
      </c>
      <c r="BF28" s="30" t="str">
        <f t="shared" si="29"/>
        <v/>
      </c>
    </row>
    <row r="29" spans="1:59" ht="15" customHeight="1">
      <c r="A29" s="100">
        <v>20</v>
      </c>
      <c r="B29" s="7"/>
      <c r="C29" s="7"/>
      <c r="D29" s="18"/>
      <c r="E29" s="7"/>
      <c r="F29" s="7"/>
      <c r="G29" s="7"/>
      <c r="H29" s="7"/>
      <c r="I29" s="26"/>
      <c r="J29" s="7"/>
      <c r="K29" s="183"/>
      <c r="L29" s="189"/>
      <c r="M29" s="9"/>
      <c r="N29" s="53" t="str">
        <f t="shared" si="0"/>
        <v/>
      </c>
      <c r="O29" s="13"/>
      <c r="P29" s="9"/>
      <c r="Q29" s="53" t="str">
        <f t="shared" si="1"/>
        <v/>
      </c>
      <c r="R29" s="16"/>
      <c r="S29" s="9"/>
      <c r="T29" s="190" t="str">
        <f t="shared" si="2"/>
        <v/>
      </c>
      <c r="U29" s="199"/>
      <c r="V29" s="198" t="str" cm="1">
        <f t="array" ref="V29">IF((_xlfn.IFS(TRIM(SUBSTITUTE(U29,CHAR(160),""))="Devis 1",IFERROR(VALUE(TRIM(SUBSTITUTE(L29,CHAR(160),""))),0),TRIM(SUBSTITUTE(U29,CHAR(160),""))="Devis 2",IFERROR(VALUE(TRIM(SUBSTITUTE(O29,CHAR(160),""))),0),TRIM(SUBSTITUTE(U29,CHAR(160),""))="Devis 3",IFERROR(VALUE(TRIM(SUBSTITUTE(R29,CHAR(160),""))),0),TRUE,0)*IFERROR(VALUE(TRIM(SUBSTITUTE(D29,CHAR(160),""))),0))=0,"",_xlfn.IFS(TRIM(SUBSTITUTE(U29,CHAR(160),""))="Devis 1",IFERROR(VALUE(TRIM(SUBSTITUTE(L29,CHAR(160),""))),0),TRIM(SUBSTITUTE(U29,CHAR(160),""))="Devis 2",IFERROR(VALUE(TRIM(SUBSTITUTE(O29,CHAR(160),""))),0),TRIM(SUBSTITUTE(U29,CHAR(160),""))="Devis 3",IFERROR(VALUE(TRIM(SUBSTITUTE(R29,CHAR(160),""))),0),TRUE,0)*IFERROR(VALUE(TRIM(SUBSTITUTE(D29,CHAR(160),""))),0))</f>
        <v/>
      </c>
      <c r="W29" s="109" t="str" cm="1">
        <f t="array" ref="W29">IF(_xlfn.IFS(TRIM(SUBSTITUTE(U29,CHAR(160),""))="Devis 1",IFERROR(VALUE(TRIM(SUBSTITUTE(M29,CHAR(160),""))),0),TRIM(SUBSTITUTE(U29,CHAR(160),""))="Devis 2",IFERROR(VALUE(TRIM(SUBSTITUTE(P29,CHAR(160),""))),0),TRIM(SUBSTITUTE(U29,CHAR(160),""))="Devis 3",IFERROR(VALUE(TRIM(SUBSTITUTE(S29,CHAR(160),""))),0),TRUE,0)*IFERROR(VALUE(TRIM(SUBSTITUTE(D29,CHAR(160),""))),0)=0,IF(V29&lt;&gt;"",0,""),_xlfn.IFS(TRIM(SUBSTITUTE(U29,CHAR(160),""))="Devis 1",IFERROR(VALUE(TRIM(SUBSTITUTE(M29,CHAR(160),""))),0),TRIM(SUBSTITUTE(U29,CHAR(160),""))="Devis 2",IFERROR(VALUE(TRIM(SUBSTITUTE(P29,CHAR(160),""))),0),TRIM(SUBSTITUTE(U29,CHAR(160),""))="Devis 3",IFERROR(VALUE(TRIM(SUBSTITUTE(S29,CHAR(160),""))),0),TRUE,0)*IFERROR(VALUE(TRIM(SUBSTITUTE(D29,CHAR(160),""))),0))</f>
        <v/>
      </c>
      <c r="X29" s="201" t="str">
        <f t="shared" si="3"/>
        <v/>
      </c>
      <c r="Y29" s="202"/>
      <c r="Z29" s="55" t="str">
        <f t="shared" si="4"/>
        <v/>
      </c>
      <c r="AA29" s="55" t="str">
        <f t="shared" si="5"/>
        <v/>
      </c>
      <c r="AB29" s="56" t="str">
        <f t="shared" si="6"/>
        <v/>
      </c>
      <c r="AC29" s="22" t="str">
        <f t="shared" si="7"/>
        <v/>
      </c>
      <c r="AD29" s="22" t="str">
        <f t="shared" si="8"/>
        <v/>
      </c>
      <c r="AE29" s="22" t="str">
        <f t="shared" si="9"/>
        <v/>
      </c>
      <c r="AF29" s="22" t="str">
        <f t="shared" si="10"/>
        <v/>
      </c>
      <c r="AG29" s="57" t="str">
        <f t="shared" si="11"/>
        <v/>
      </c>
      <c r="AH29" s="22" t="str">
        <f t="shared" si="12"/>
        <v/>
      </c>
      <c r="AI29" s="58" t="str">
        <f t="shared" si="13"/>
        <v/>
      </c>
      <c r="AJ29" s="59" t="str">
        <f t="shared" si="14"/>
        <v/>
      </c>
      <c r="AK29" s="29" t="str">
        <f t="shared" si="15"/>
        <v/>
      </c>
      <c r="AL29" s="53" t="str">
        <f t="shared" si="16"/>
        <v/>
      </c>
      <c r="AM29" s="60" t="str">
        <f t="shared" si="17"/>
        <v/>
      </c>
      <c r="AN29" s="29" t="str">
        <f t="shared" si="18"/>
        <v/>
      </c>
      <c r="AO29" s="53" t="str">
        <f t="shared" si="19"/>
        <v/>
      </c>
      <c r="AP29" s="61" t="str">
        <f t="shared" si="20"/>
        <v/>
      </c>
      <c r="AQ29" s="29" t="str">
        <f t="shared" si="21"/>
        <v/>
      </c>
      <c r="AR29" s="62" t="str">
        <f t="shared" si="22"/>
        <v/>
      </c>
      <c r="AS29" s="55" t="str">
        <f t="shared" si="23"/>
        <v/>
      </c>
      <c r="AT29" s="239"/>
      <c r="AU29" s="63" t="str">
        <f t="shared" si="24"/>
        <v/>
      </c>
      <c r="AV29" s="63" t="str">
        <f t="shared" si="25"/>
        <v/>
      </c>
      <c r="AW29" s="63" t="str">
        <f t="shared" si="26"/>
        <v/>
      </c>
      <c r="AX29" s="110" t="str" cm="1">
        <f t="array" ref="AX29">IF($AB29="","",IF((IFERROR(_xlfn.IFS($AS29="Devis 1",(IFERROR(VALUE(TRIM(SUBSTITUTE(AJ29,CHAR(160),""))),0)),$AS29="Devis 2",(IFERROR(VALUE(TRIM(SUBSTITUTE(AM29,CHAR(160),""))),0)),$AS29="Devis 3",(IFERROR(VALUE(TRIM(SUBSTITUTE(AP29,CHAR(160),""))),0))),0))*(IFERROR(VALUE(TRIM(SUBSTITUTE($AB29,CHAR(160),""))),0))=0,"",(IFERROR(_xlfn.IFS($AS29="Devis 1",(IFERROR(VALUE(TRIM(SUBSTITUTE(AJ29,CHAR(160),""))),0)),$AS29="Devis 2",(IFERROR(VALUE(TRIM(SUBSTITUTE(AM29,CHAR(160),""))),0)),$AS29="Devis 3",(IFERROR(VALUE(TRIM(SUBSTITUTE(AP29,CHAR(160),""))),0))),0))*(IFERROR(VALUE(TRIM(SUBSTITUTE($AB29,CHAR(160),""))),0))))</f>
        <v/>
      </c>
      <c r="AY29" s="110" t="str" cm="1">
        <f t="array" ref="AY29">IF($AB29="","",IF((IFERROR(_xlfn.IFS(TRIM(SUBSTITUTE($AS29,CHAR(160),""))="Devis 1", IFERROR(VALUE(TRIM(SUBSTITUTE(AK29,CHAR(160),""))),0),TRIM(SUBSTITUTE($AS29,CHAR(160),""))="Devis 2", IFERROR(VALUE(TRIM(SUBSTITUTE(AN29,CHAR(160),""))),0),TRIM(SUBSTITUTE($AS29,CHAR(160),""))="Devis 3", IFERROR(VALUE(TRIM(SUBSTITUTE(AQ29,CHAR(160),""))),0)),0) * IFERROR(VALUE(TRIM(SUBSTITUTE($AB29,CHAR(160),""))),0)) = 0,IF(AX29&lt;&gt;"",0,""),(IFERROR(_xlfn.IFS(TRIM(SUBSTITUTE($AS29,CHAR(160),""))="Devis 1", IFERROR(VALUE(TRIM(SUBSTITUTE(AK29,CHAR(160),""))),0),TRIM(SUBSTITUTE($AS29,CHAR(160),""))="Devis 2", IFERROR(VALUE(TRIM(SUBSTITUTE(AN29,CHAR(160),""))),0),TRIM(SUBSTITUTE($AS29,CHAR(160),""))="Devis 3", IFERROR(VALUE(TRIM(SUBSTITUTE(AQ29,CHAR(160),""))),0)),0) * IFERROR(VALUE(TRIM(SUBSTITUTE($AB29,CHAR(160),""))),0))))</f>
        <v/>
      </c>
      <c r="AZ29" s="110" t="str" cm="1">
        <f t="array" ref="AZ29">IF($AB29="","",IF(IFERROR(_xlfn.IFS($AS29="Devis 1",IFERROR(VALUE(TRIM(SUBSTITUTE(AL29,CHAR(160),""))),0),$AS29="Devis 2",IFERROR(VALUE(TRIM(SUBSTITUTE(AO29,CHAR(160),""))),0),$AS29="Devis 3",IFERROR(VALUE(TRIM(SUBSTITUTE(AR29,CHAR(160),""))),0)),0)*IFERROR(VALUE(TRIM(SUBSTITUTE($AB29,CHAR(160),""))),0)=0,"",IFERROR(_xlfn.IFS($AS29="Devis 1",IFERROR(VALUE(TRIM(SUBSTITUTE(AL29,CHAR(160),""))),0),$AS29="Devis 2",IFERROR(VALUE(TRIM(SUBSTITUTE(AO29,CHAR(160),""))),0),$AS29="Devis 3",IFERROR(VALUE(TRIM(SUBSTITUTE(AR29,CHAR(160),""))),0)),0)*IFERROR(VALUE(TRIM(SUBSTITUTE($AB29,CHAR(160),""))),0)))</f>
        <v/>
      </c>
      <c r="BA29" s="64"/>
      <c r="BB29" s="21"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242" t="str" cm="1">
        <f t="array" ref="BC29">IF(OR(AZ29="",X29="",AX29="",V29="",AY29="",W29=""),"",_xlfn.IFS((IFERROR(VALUE(TRIM(SUBSTITUTE(AZ29,CHAR(160),""))),0))&gt;(IFERROR(VALUE(TRIM(SUBSTITUTE(X29,CHAR(160),""))),0)),"KO : Le montant retenu TTC est supérieur au montant présenté TTC. Merci de revoir la ligne de dépense ou plafonner son montant.",(IFERROR(VALUE(TRIM(SUBSTITUTE(AX29,CHAR(160),""))),0))&gt;(IFERROR(VALUE(TRIM(SUBSTITUTE(V29,CHAR(160),""))),0)),"Attention : Le montant retenu HT est supérieur au montant HT présenté. Merci de revoir la ligne de dépense,plafonner son montant,ou justifier la reventillation HT/TVA.",(IFERROR(VALUE(TRIM(SUBSTITUTE(AY29,CHAR(160),""))),0))&gt;(IFERROR(VALUE(TRIM(SUBSTITUTE(W29,CHAR(160),""))),0)),"Attention : Le montant TVA retenu est supérieur au montant TVA présenté. Merci de revoir la ligne de dépense,plafonner son montant,ou justifier la reventillation HT/TVA.",(IFERROR(VALUE(TRIM(SUBSTITUTE(X29,CHAR(160),""))),0))=0,"",(IFERROR(VALUE(TRIM(SUBSTITUTE(AZ29,CHAR(160),""))),0))=(IFERROR(VALUE(TRIM(SUBSTITUTE(X29,CHAR(160),""))),0)),"OK",
OR((IFERROR(VALUE(TRIM(SUBSTITUTE(AZ29,CHAR(160),""))),0))=0,(IFERROR(VALUE(TRIM(SUBSTITUTE(AX29,CHAR(160),""))),0))=0),"Attention : montant présenté entièrement écarté",(IFERROR(VALUE(TRIM(SUBSTITUTE(AZ29,CHAR(160),""))),0))&lt;(IFERROR(VALUE(TRIM(SUBSTITUTE(X29,CHAR(160),""))),0)),"Attention : montant présenté partiellement écarté",TRUE,""))</f>
        <v/>
      </c>
      <c r="BD29" s="63" t="str">
        <f t="shared" si="27"/>
        <v/>
      </c>
      <c r="BE29" s="63" t="str">
        <f t="shared" si="28"/>
        <v/>
      </c>
      <c r="BF29" s="30" t="str">
        <f t="shared" si="29"/>
        <v/>
      </c>
    </row>
    <row r="30" spans="1:59" ht="15" customHeight="1">
      <c r="A30" s="100">
        <v>21</v>
      </c>
      <c r="B30" s="7"/>
      <c r="C30" s="7"/>
      <c r="D30" s="18"/>
      <c r="E30" s="7"/>
      <c r="F30" s="7"/>
      <c r="G30" s="7"/>
      <c r="H30" s="7"/>
      <c r="I30" s="26"/>
      <c r="J30" s="7"/>
      <c r="K30" s="183"/>
      <c r="L30" s="189"/>
      <c r="M30" s="9"/>
      <c r="N30" s="53" t="str">
        <f t="shared" si="0"/>
        <v/>
      </c>
      <c r="O30" s="13"/>
      <c r="P30" s="9"/>
      <c r="Q30" s="53" t="str">
        <f t="shared" si="1"/>
        <v/>
      </c>
      <c r="R30" s="16"/>
      <c r="S30" s="9"/>
      <c r="T30" s="190" t="str">
        <f t="shared" si="2"/>
        <v/>
      </c>
      <c r="U30" s="199"/>
      <c r="V30" s="198" t="str" cm="1">
        <f t="array" ref="V30">IF((_xlfn.IFS(TRIM(SUBSTITUTE(U30,CHAR(160),""))="Devis 1",IFERROR(VALUE(TRIM(SUBSTITUTE(L30,CHAR(160),""))),0),TRIM(SUBSTITUTE(U30,CHAR(160),""))="Devis 2",IFERROR(VALUE(TRIM(SUBSTITUTE(O30,CHAR(160),""))),0),TRIM(SUBSTITUTE(U30,CHAR(160),""))="Devis 3",IFERROR(VALUE(TRIM(SUBSTITUTE(R30,CHAR(160),""))),0),TRUE,0)*IFERROR(VALUE(TRIM(SUBSTITUTE(D30,CHAR(160),""))),0))=0,"",_xlfn.IFS(TRIM(SUBSTITUTE(U30,CHAR(160),""))="Devis 1",IFERROR(VALUE(TRIM(SUBSTITUTE(L30,CHAR(160),""))),0),TRIM(SUBSTITUTE(U30,CHAR(160),""))="Devis 2",IFERROR(VALUE(TRIM(SUBSTITUTE(O30,CHAR(160),""))),0),TRIM(SUBSTITUTE(U30,CHAR(160),""))="Devis 3",IFERROR(VALUE(TRIM(SUBSTITUTE(R30,CHAR(160),""))),0),TRUE,0)*IFERROR(VALUE(TRIM(SUBSTITUTE(D30,CHAR(160),""))),0))</f>
        <v/>
      </c>
      <c r="W30" s="109" t="str" cm="1">
        <f t="array" ref="W30">IF(_xlfn.IFS(TRIM(SUBSTITUTE(U30,CHAR(160),""))="Devis 1",IFERROR(VALUE(TRIM(SUBSTITUTE(M30,CHAR(160),""))),0),TRIM(SUBSTITUTE(U30,CHAR(160),""))="Devis 2",IFERROR(VALUE(TRIM(SUBSTITUTE(P30,CHAR(160),""))),0),TRIM(SUBSTITUTE(U30,CHAR(160),""))="Devis 3",IFERROR(VALUE(TRIM(SUBSTITUTE(S30,CHAR(160),""))),0),TRUE,0)*IFERROR(VALUE(TRIM(SUBSTITUTE(D30,CHAR(160),""))),0)=0,IF(V30&lt;&gt;"",0,""),_xlfn.IFS(TRIM(SUBSTITUTE(U30,CHAR(160),""))="Devis 1",IFERROR(VALUE(TRIM(SUBSTITUTE(M30,CHAR(160),""))),0),TRIM(SUBSTITUTE(U30,CHAR(160),""))="Devis 2",IFERROR(VALUE(TRIM(SUBSTITUTE(P30,CHAR(160),""))),0),TRIM(SUBSTITUTE(U30,CHAR(160),""))="Devis 3",IFERROR(VALUE(TRIM(SUBSTITUTE(S30,CHAR(160),""))),0),TRUE,0)*IFERROR(VALUE(TRIM(SUBSTITUTE(D30,CHAR(160),""))),0))</f>
        <v/>
      </c>
      <c r="X30" s="201" t="str">
        <f t="shared" si="3"/>
        <v/>
      </c>
      <c r="Y30" s="202"/>
      <c r="Z30" s="55" t="str">
        <f t="shared" si="4"/>
        <v/>
      </c>
      <c r="AA30" s="55" t="str">
        <f t="shared" si="5"/>
        <v/>
      </c>
      <c r="AB30" s="56" t="str">
        <f t="shared" si="6"/>
        <v/>
      </c>
      <c r="AC30" s="22" t="str">
        <f t="shared" si="7"/>
        <v/>
      </c>
      <c r="AD30" s="22" t="str">
        <f t="shared" si="8"/>
        <v/>
      </c>
      <c r="AE30" s="22" t="str">
        <f t="shared" si="9"/>
        <v/>
      </c>
      <c r="AF30" s="22" t="str">
        <f t="shared" si="10"/>
        <v/>
      </c>
      <c r="AG30" s="57" t="str">
        <f t="shared" si="11"/>
        <v/>
      </c>
      <c r="AH30" s="22" t="str">
        <f t="shared" si="12"/>
        <v/>
      </c>
      <c r="AI30" s="58" t="str">
        <f t="shared" si="13"/>
        <v/>
      </c>
      <c r="AJ30" s="59" t="str">
        <f t="shared" si="14"/>
        <v/>
      </c>
      <c r="AK30" s="29" t="str">
        <f t="shared" si="15"/>
        <v/>
      </c>
      <c r="AL30" s="53" t="str">
        <f t="shared" si="16"/>
        <v/>
      </c>
      <c r="AM30" s="60" t="str">
        <f t="shared" si="17"/>
        <v/>
      </c>
      <c r="AN30" s="29" t="str">
        <f t="shared" si="18"/>
        <v/>
      </c>
      <c r="AO30" s="53" t="str">
        <f t="shared" si="19"/>
        <v/>
      </c>
      <c r="AP30" s="61" t="str">
        <f t="shared" si="20"/>
        <v/>
      </c>
      <c r="AQ30" s="29" t="str">
        <f t="shared" si="21"/>
        <v/>
      </c>
      <c r="AR30" s="62" t="str">
        <f t="shared" si="22"/>
        <v/>
      </c>
      <c r="AS30" s="55" t="str">
        <f t="shared" si="23"/>
        <v/>
      </c>
      <c r="AT30" s="239"/>
      <c r="AU30" s="63" t="str">
        <f t="shared" si="24"/>
        <v/>
      </c>
      <c r="AV30" s="63" t="str">
        <f t="shared" si="25"/>
        <v/>
      </c>
      <c r="AW30" s="63" t="str">
        <f t="shared" si="26"/>
        <v/>
      </c>
      <c r="AX30" s="110" t="str" cm="1">
        <f t="array" ref="AX30">IF($AB30="","",IF((IFERROR(_xlfn.IFS($AS30="Devis 1",(IFERROR(VALUE(TRIM(SUBSTITUTE(AJ30,CHAR(160),""))),0)),$AS30="Devis 2",(IFERROR(VALUE(TRIM(SUBSTITUTE(AM30,CHAR(160),""))),0)),$AS30="Devis 3",(IFERROR(VALUE(TRIM(SUBSTITUTE(AP30,CHAR(160),""))),0))),0))*(IFERROR(VALUE(TRIM(SUBSTITUTE($AB30,CHAR(160),""))),0))=0,"",(IFERROR(_xlfn.IFS($AS30="Devis 1",(IFERROR(VALUE(TRIM(SUBSTITUTE(AJ30,CHAR(160),""))),0)),$AS30="Devis 2",(IFERROR(VALUE(TRIM(SUBSTITUTE(AM30,CHAR(160),""))),0)),$AS30="Devis 3",(IFERROR(VALUE(TRIM(SUBSTITUTE(AP30,CHAR(160),""))),0))),0))*(IFERROR(VALUE(TRIM(SUBSTITUTE($AB30,CHAR(160),""))),0))))</f>
        <v/>
      </c>
      <c r="AY30" s="110" t="str" cm="1">
        <f t="array" ref="AY30">IF($AB30="","",IF((IFERROR(_xlfn.IFS(TRIM(SUBSTITUTE($AS30,CHAR(160),""))="Devis 1", IFERROR(VALUE(TRIM(SUBSTITUTE(AK30,CHAR(160),""))),0),TRIM(SUBSTITUTE($AS30,CHAR(160),""))="Devis 2", IFERROR(VALUE(TRIM(SUBSTITUTE(AN30,CHAR(160),""))),0),TRIM(SUBSTITUTE($AS30,CHAR(160),""))="Devis 3", IFERROR(VALUE(TRIM(SUBSTITUTE(AQ30,CHAR(160),""))),0)),0) * IFERROR(VALUE(TRIM(SUBSTITUTE($AB30,CHAR(160),""))),0)) = 0,IF(AX30&lt;&gt;"",0,""),(IFERROR(_xlfn.IFS(TRIM(SUBSTITUTE($AS30,CHAR(160),""))="Devis 1", IFERROR(VALUE(TRIM(SUBSTITUTE(AK30,CHAR(160),""))),0),TRIM(SUBSTITUTE($AS30,CHAR(160),""))="Devis 2", IFERROR(VALUE(TRIM(SUBSTITUTE(AN30,CHAR(160),""))),0),TRIM(SUBSTITUTE($AS30,CHAR(160),""))="Devis 3", IFERROR(VALUE(TRIM(SUBSTITUTE(AQ30,CHAR(160),""))),0)),0) * IFERROR(VALUE(TRIM(SUBSTITUTE($AB30,CHAR(160),""))),0))))</f>
        <v/>
      </c>
      <c r="AZ30" s="110" t="str" cm="1">
        <f t="array" ref="AZ30">IF($AB30="","",IF(IFERROR(_xlfn.IFS($AS30="Devis 1",IFERROR(VALUE(TRIM(SUBSTITUTE(AL30,CHAR(160),""))),0),$AS30="Devis 2",IFERROR(VALUE(TRIM(SUBSTITUTE(AO30,CHAR(160),""))),0),$AS30="Devis 3",IFERROR(VALUE(TRIM(SUBSTITUTE(AR30,CHAR(160),""))),0)),0)*IFERROR(VALUE(TRIM(SUBSTITUTE($AB30,CHAR(160),""))),0)=0,"",IFERROR(_xlfn.IFS($AS30="Devis 1",IFERROR(VALUE(TRIM(SUBSTITUTE(AL30,CHAR(160),""))),0),$AS30="Devis 2",IFERROR(VALUE(TRIM(SUBSTITUTE(AO30,CHAR(160),""))),0),$AS30="Devis 3",IFERROR(VALUE(TRIM(SUBSTITUTE(AR30,CHAR(160),""))),0)),0)*IFERROR(VALUE(TRIM(SUBSTITUTE($AB30,CHAR(160),""))),0)))</f>
        <v/>
      </c>
      <c r="BA30" s="64"/>
      <c r="BB30" s="21"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242" t="str" cm="1">
        <f t="array" ref="BC30">IF(OR(AZ30="",X30="",AX30="",V30="",AY30="",W30=""),"",_xlfn.IFS((IFERROR(VALUE(TRIM(SUBSTITUTE(AZ30,CHAR(160),""))),0))&gt;(IFERROR(VALUE(TRIM(SUBSTITUTE(X30,CHAR(160),""))),0)),"KO : Le montant retenu TTC est supérieur au montant présenté TTC. Merci de revoir la ligne de dépense ou plafonner son montant.",(IFERROR(VALUE(TRIM(SUBSTITUTE(AX30,CHAR(160),""))),0))&gt;(IFERROR(VALUE(TRIM(SUBSTITUTE(V30,CHAR(160),""))),0)),"Attention : Le montant retenu HT est supérieur au montant HT présenté. Merci de revoir la ligne de dépense,plafonner son montant,ou justifier la reventillation HT/TVA.",(IFERROR(VALUE(TRIM(SUBSTITUTE(AY30,CHAR(160),""))),0))&gt;(IFERROR(VALUE(TRIM(SUBSTITUTE(W30,CHAR(160),""))),0)),"Attention : Le montant TVA retenu est supérieur au montant TVA présenté. Merci de revoir la ligne de dépense,plafonner son montant,ou justifier la reventillation HT/TVA.",(IFERROR(VALUE(TRIM(SUBSTITUTE(X30,CHAR(160),""))),0))=0,"",(IFERROR(VALUE(TRIM(SUBSTITUTE(AZ30,CHAR(160),""))),0))=(IFERROR(VALUE(TRIM(SUBSTITUTE(X30,CHAR(160),""))),0)),"OK",
OR((IFERROR(VALUE(TRIM(SUBSTITUTE(AZ30,CHAR(160),""))),0))=0,(IFERROR(VALUE(TRIM(SUBSTITUTE(AX30,CHAR(160),""))),0))=0),"Attention : montant présenté entièrement écarté",(IFERROR(VALUE(TRIM(SUBSTITUTE(AZ30,CHAR(160),""))),0))&lt;(IFERROR(VALUE(TRIM(SUBSTITUTE(X30,CHAR(160),""))),0)),"Attention : montant présenté partiellement écarté",TRUE,""))</f>
        <v/>
      </c>
      <c r="BD30" s="63" t="str">
        <f t="shared" si="27"/>
        <v/>
      </c>
      <c r="BE30" s="63" t="str">
        <f t="shared" si="28"/>
        <v/>
      </c>
      <c r="BF30" s="30" t="str">
        <f t="shared" si="29"/>
        <v/>
      </c>
    </row>
    <row r="31" spans="1:59" ht="15" customHeight="1">
      <c r="A31" s="100">
        <v>22</v>
      </c>
      <c r="B31" s="7"/>
      <c r="C31" s="7"/>
      <c r="D31" s="18"/>
      <c r="E31" s="7"/>
      <c r="F31" s="7"/>
      <c r="G31" s="7"/>
      <c r="H31" s="7"/>
      <c r="I31" s="26"/>
      <c r="J31" s="7"/>
      <c r="K31" s="183"/>
      <c r="L31" s="189"/>
      <c r="M31" s="9"/>
      <c r="N31" s="53" t="str">
        <f t="shared" si="0"/>
        <v/>
      </c>
      <c r="O31" s="13"/>
      <c r="P31" s="9"/>
      <c r="Q31" s="53" t="str">
        <f t="shared" si="1"/>
        <v/>
      </c>
      <c r="R31" s="16"/>
      <c r="S31" s="9"/>
      <c r="T31" s="190" t="str">
        <f t="shared" si="2"/>
        <v/>
      </c>
      <c r="U31" s="199"/>
      <c r="V31" s="198" t="str" cm="1">
        <f t="array" ref="V31">IF((_xlfn.IFS(TRIM(SUBSTITUTE(U31,CHAR(160),""))="Devis 1",IFERROR(VALUE(TRIM(SUBSTITUTE(L31,CHAR(160),""))),0),TRIM(SUBSTITUTE(U31,CHAR(160),""))="Devis 2",IFERROR(VALUE(TRIM(SUBSTITUTE(O31,CHAR(160),""))),0),TRIM(SUBSTITUTE(U31,CHAR(160),""))="Devis 3",IFERROR(VALUE(TRIM(SUBSTITUTE(R31,CHAR(160),""))),0),TRUE,0)*IFERROR(VALUE(TRIM(SUBSTITUTE(D31,CHAR(160),""))),0))=0,"",_xlfn.IFS(TRIM(SUBSTITUTE(U31,CHAR(160),""))="Devis 1",IFERROR(VALUE(TRIM(SUBSTITUTE(L31,CHAR(160),""))),0),TRIM(SUBSTITUTE(U31,CHAR(160),""))="Devis 2",IFERROR(VALUE(TRIM(SUBSTITUTE(O31,CHAR(160),""))),0),TRIM(SUBSTITUTE(U31,CHAR(160),""))="Devis 3",IFERROR(VALUE(TRIM(SUBSTITUTE(R31,CHAR(160),""))),0),TRUE,0)*IFERROR(VALUE(TRIM(SUBSTITUTE(D31,CHAR(160),""))),0))</f>
        <v/>
      </c>
      <c r="W31" s="109" t="str" cm="1">
        <f t="array" ref="W31">IF(_xlfn.IFS(TRIM(SUBSTITUTE(U31,CHAR(160),""))="Devis 1",IFERROR(VALUE(TRIM(SUBSTITUTE(M31,CHAR(160),""))),0),TRIM(SUBSTITUTE(U31,CHAR(160),""))="Devis 2",IFERROR(VALUE(TRIM(SUBSTITUTE(P31,CHAR(160),""))),0),TRIM(SUBSTITUTE(U31,CHAR(160),""))="Devis 3",IFERROR(VALUE(TRIM(SUBSTITUTE(S31,CHAR(160),""))),0),TRUE,0)*IFERROR(VALUE(TRIM(SUBSTITUTE(D31,CHAR(160),""))),0)=0,IF(V31&lt;&gt;"",0,""),_xlfn.IFS(TRIM(SUBSTITUTE(U31,CHAR(160),""))="Devis 1",IFERROR(VALUE(TRIM(SUBSTITUTE(M31,CHAR(160),""))),0),TRIM(SUBSTITUTE(U31,CHAR(160),""))="Devis 2",IFERROR(VALUE(TRIM(SUBSTITUTE(P31,CHAR(160),""))),0),TRIM(SUBSTITUTE(U31,CHAR(160),""))="Devis 3",IFERROR(VALUE(TRIM(SUBSTITUTE(S31,CHAR(160),""))),0),TRUE,0)*IFERROR(VALUE(TRIM(SUBSTITUTE(D31,CHAR(160),""))),0))</f>
        <v/>
      </c>
      <c r="X31" s="201" t="str">
        <f t="shared" si="3"/>
        <v/>
      </c>
      <c r="Y31" s="202"/>
      <c r="Z31" s="55" t="str">
        <f t="shared" si="4"/>
        <v/>
      </c>
      <c r="AA31" s="55" t="str">
        <f t="shared" si="5"/>
        <v/>
      </c>
      <c r="AB31" s="56" t="str">
        <f t="shared" si="6"/>
        <v/>
      </c>
      <c r="AC31" s="22" t="str">
        <f t="shared" si="7"/>
        <v/>
      </c>
      <c r="AD31" s="22" t="str">
        <f t="shared" si="8"/>
        <v/>
      </c>
      <c r="AE31" s="22" t="str">
        <f t="shared" si="9"/>
        <v/>
      </c>
      <c r="AF31" s="22" t="str">
        <f t="shared" si="10"/>
        <v/>
      </c>
      <c r="AG31" s="57" t="str">
        <f t="shared" si="11"/>
        <v/>
      </c>
      <c r="AH31" s="22" t="str">
        <f t="shared" si="12"/>
        <v/>
      </c>
      <c r="AI31" s="58" t="str">
        <f t="shared" si="13"/>
        <v/>
      </c>
      <c r="AJ31" s="59" t="str">
        <f t="shared" si="14"/>
        <v/>
      </c>
      <c r="AK31" s="29" t="str">
        <f t="shared" si="15"/>
        <v/>
      </c>
      <c r="AL31" s="53" t="str">
        <f t="shared" si="16"/>
        <v/>
      </c>
      <c r="AM31" s="60" t="str">
        <f t="shared" si="17"/>
        <v/>
      </c>
      <c r="AN31" s="29" t="str">
        <f t="shared" si="18"/>
        <v/>
      </c>
      <c r="AO31" s="53" t="str">
        <f t="shared" si="19"/>
        <v/>
      </c>
      <c r="AP31" s="61" t="str">
        <f t="shared" si="20"/>
        <v/>
      </c>
      <c r="AQ31" s="29" t="str">
        <f t="shared" si="21"/>
        <v/>
      </c>
      <c r="AR31" s="62" t="str">
        <f t="shared" si="22"/>
        <v/>
      </c>
      <c r="AS31" s="55" t="str">
        <f t="shared" si="23"/>
        <v/>
      </c>
      <c r="AT31" s="239"/>
      <c r="AU31" s="63" t="str">
        <f t="shared" si="24"/>
        <v/>
      </c>
      <c r="AV31" s="63" t="str">
        <f t="shared" si="25"/>
        <v/>
      </c>
      <c r="AW31" s="63" t="str">
        <f t="shared" si="26"/>
        <v/>
      </c>
      <c r="AX31" s="110" t="str" cm="1">
        <f t="array" ref="AX31">IF($AB31="","",IF((IFERROR(_xlfn.IFS($AS31="Devis 1",(IFERROR(VALUE(TRIM(SUBSTITUTE(AJ31,CHAR(160),""))),0)),$AS31="Devis 2",(IFERROR(VALUE(TRIM(SUBSTITUTE(AM31,CHAR(160),""))),0)),$AS31="Devis 3",(IFERROR(VALUE(TRIM(SUBSTITUTE(AP31,CHAR(160),""))),0))),0))*(IFERROR(VALUE(TRIM(SUBSTITUTE($AB31,CHAR(160),""))),0))=0,"",(IFERROR(_xlfn.IFS($AS31="Devis 1",(IFERROR(VALUE(TRIM(SUBSTITUTE(AJ31,CHAR(160),""))),0)),$AS31="Devis 2",(IFERROR(VALUE(TRIM(SUBSTITUTE(AM31,CHAR(160),""))),0)),$AS31="Devis 3",(IFERROR(VALUE(TRIM(SUBSTITUTE(AP31,CHAR(160),""))),0))),0))*(IFERROR(VALUE(TRIM(SUBSTITUTE($AB31,CHAR(160),""))),0))))</f>
        <v/>
      </c>
      <c r="AY31" s="110" t="str" cm="1">
        <f t="array" ref="AY31">IF($AB31="","",IF((IFERROR(_xlfn.IFS(TRIM(SUBSTITUTE($AS31,CHAR(160),""))="Devis 1", IFERROR(VALUE(TRIM(SUBSTITUTE(AK31,CHAR(160),""))),0),TRIM(SUBSTITUTE($AS31,CHAR(160),""))="Devis 2", IFERROR(VALUE(TRIM(SUBSTITUTE(AN31,CHAR(160),""))),0),TRIM(SUBSTITUTE($AS31,CHAR(160),""))="Devis 3", IFERROR(VALUE(TRIM(SUBSTITUTE(AQ31,CHAR(160),""))),0)),0) * IFERROR(VALUE(TRIM(SUBSTITUTE($AB31,CHAR(160),""))),0)) = 0,IF(AX31&lt;&gt;"",0,""),(IFERROR(_xlfn.IFS(TRIM(SUBSTITUTE($AS31,CHAR(160),""))="Devis 1", IFERROR(VALUE(TRIM(SUBSTITUTE(AK31,CHAR(160),""))),0),TRIM(SUBSTITUTE($AS31,CHAR(160),""))="Devis 2", IFERROR(VALUE(TRIM(SUBSTITUTE(AN31,CHAR(160),""))),0),TRIM(SUBSTITUTE($AS31,CHAR(160),""))="Devis 3", IFERROR(VALUE(TRIM(SUBSTITUTE(AQ31,CHAR(160),""))),0)),0) * IFERROR(VALUE(TRIM(SUBSTITUTE($AB31,CHAR(160),""))),0))))</f>
        <v/>
      </c>
      <c r="AZ31" s="110" t="str" cm="1">
        <f t="array" ref="AZ31">IF($AB31="","",IF(IFERROR(_xlfn.IFS($AS31="Devis 1",IFERROR(VALUE(TRIM(SUBSTITUTE(AL31,CHAR(160),""))),0),$AS31="Devis 2",IFERROR(VALUE(TRIM(SUBSTITUTE(AO31,CHAR(160),""))),0),$AS31="Devis 3",IFERROR(VALUE(TRIM(SUBSTITUTE(AR31,CHAR(160),""))),0)),0)*IFERROR(VALUE(TRIM(SUBSTITUTE($AB31,CHAR(160),""))),0)=0,"",IFERROR(_xlfn.IFS($AS31="Devis 1",IFERROR(VALUE(TRIM(SUBSTITUTE(AL31,CHAR(160),""))),0),$AS31="Devis 2",IFERROR(VALUE(TRIM(SUBSTITUTE(AO31,CHAR(160),""))),0),$AS31="Devis 3",IFERROR(VALUE(TRIM(SUBSTITUTE(AR31,CHAR(160),""))),0)),0)*IFERROR(VALUE(TRIM(SUBSTITUTE($AB31,CHAR(160),""))),0)))</f>
        <v/>
      </c>
      <c r="BA31" s="64"/>
      <c r="BB31" s="21"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242" t="str" cm="1">
        <f t="array" ref="BC31">IF(OR(AZ31="",X31="",AX31="",V31="",AY31="",W31=""),"",_xlfn.IFS((IFERROR(VALUE(TRIM(SUBSTITUTE(AZ31,CHAR(160),""))),0))&gt;(IFERROR(VALUE(TRIM(SUBSTITUTE(X31,CHAR(160),""))),0)),"KO : Le montant retenu TTC est supérieur au montant présenté TTC. Merci de revoir la ligne de dépense ou plafonner son montant.",(IFERROR(VALUE(TRIM(SUBSTITUTE(AX31,CHAR(160),""))),0))&gt;(IFERROR(VALUE(TRIM(SUBSTITUTE(V31,CHAR(160),""))),0)),"Attention : Le montant retenu HT est supérieur au montant HT présenté. Merci de revoir la ligne de dépense,plafonner son montant,ou justifier la reventillation HT/TVA.",(IFERROR(VALUE(TRIM(SUBSTITUTE(AY31,CHAR(160),""))),0))&gt;(IFERROR(VALUE(TRIM(SUBSTITUTE(W31,CHAR(160),""))),0)),"Attention : Le montant TVA retenu est supérieur au montant TVA présenté. Merci de revoir la ligne de dépense,plafonner son montant,ou justifier la reventillation HT/TVA.",(IFERROR(VALUE(TRIM(SUBSTITUTE(X31,CHAR(160),""))),0))=0,"",(IFERROR(VALUE(TRIM(SUBSTITUTE(AZ31,CHAR(160),""))),0))=(IFERROR(VALUE(TRIM(SUBSTITUTE(X31,CHAR(160),""))),0)),"OK",
OR((IFERROR(VALUE(TRIM(SUBSTITUTE(AZ31,CHAR(160),""))),0))=0,(IFERROR(VALUE(TRIM(SUBSTITUTE(AX31,CHAR(160),""))),0))=0),"Attention : montant présenté entièrement écarté",(IFERROR(VALUE(TRIM(SUBSTITUTE(AZ31,CHAR(160),""))),0))&lt;(IFERROR(VALUE(TRIM(SUBSTITUTE(X31,CHAR(160),""))),0)),"Attention : montant présenté partiellement écarté",TRUE,""))</f>
        <v/>
      </c>
      <c r="BD31" s="63" t="str">
        <f t="shared" si="27"/>
        <v/>
      </c>
      <c r="BE31" s="63" t="str">
        <f t="shared" si="28"/>
        <v/>
      </c>
      <c r="BF31" s="30" t="str">
        <f t="shared" si="29"/>
        <v/>
      </c>
    </row>
    <row r="32" spans="1:59" ht="15" customHeight="1">
      <c r="A32" s="100">
        <v>23</v>
      </c>
      <c r="B32" s="7"/>
      <c r="C32" s="7"/>
      <c r="D32" s="18"/>
      <c r="E32" s="7"/>
      <c r="F32" s="7"/>
      <c r="G32" s="7"/>
      <c r="H32" s="7"/>
      <c r="I32" s="26"/>
      <c r="J32" s="7"/>
      <c r="K32" s="183"/>
      <c r="L32" s="189"/>
      <c r="M32" s="9"/>
      <c r="N32" s="53" t="str">
        <f t="shared" si="0"/>
        <v/>
      </c>
      <c r="O32" s="13"/>
      <c r="P32" s="9"/>
      <c r="Q32" s="53" t="str">
        <f t="shared" si="1"/>
        <v/>
      </c>
      <c r="R32" s="16"/>
      <c r="S32" s="9"/>
      <c r="T32" s="190" t="str">
        <f t="shared" si="2"/>
        <v/>
      </c>
      <c r="U32" s="199"/>
      <c r="V32" s="198" t="str" cm="1">
        <f t="array" ref="V32">IF((_xlfn.IFS(TRIM(SUBSTITUTE(U32,CHAR(160),""))="Devis 1",IFERROR(VALUE(TRIM(SUBSTITUTE(L32,CHAR(160),""))),0),TRIM(SUBSTITUTE(U32,CHAR(160),""))="Devis 2",IFERROR(VALUE(TRIM(SUBSTITUTE(O32,CHAR(160),""))),0),TRIM(SUBSTITUTE(U32,CHAR(160),""))="Devis 3",IFERROR(VALUE(TRIM(SUBSTITUTE(R32,CHAR(160),""))),0),TRUE,0)*IFERROR(VALUE(TRIM(SUBSTITUTE(D32,CHAR(160),""))),0))=0,"",_xlfn.IFS(TRIM(SUBSTITUTE(U32,CHAR(160),""))="Devis 1",IFERROR(VALUE(TRIM(SUBSTITUTE(L32,CHAR(160),""))),0),TRIM(SUBSTITUTE(U32,CHAR(160),""))="Devis 2",IFERROR(VALUE(TRIM(SUBSTITUTE(O32,CHAR(160),""))),0),TRIM(SUBSTITUTE(U32,CHAR(160),""))="Devis 3",IFERROR(VALUE(TRIM(SUBSTITUTE(R32,CHAR(160),""))),0),TRUE,0)*IFERROR(VALUE(TRIM(SUBSTITUTE(D32,CHAR(160),""))),0))</f>
        <v/>
      </c>
      <c r="W32" s="109" t="str" cm="1">
        <f t="array" ref="W32">IF(_xlfn.IFS(TRIM(SUBSTITUTE(U32,CHAR(160),""))="Devis 1",IFERROR(VALUE(TRIM(SUBSTITUTE(M32,CHAR(160),""))),0),TRIM(SUBSTITUTE(U32,CHAR(160),""))="Devis 2",IFERROR(VALUE(TRIM(SUBSTITUTE(P32,CHAR(160),""))),0),TRIM(SUBSTITUTE(U32,CHAR(160),""))="Devis 3",IFERROR(VALUE(TRIM(SUBSTITUTE(S32,CHAR(160),""))),0),TRUE,0)*IFERROR(VALUE(TRIM(SUBSTITUTE(D32,CHAR(160),""))),0)=0,IF(V32&lt;&gt;"",0,""),_xlfn.IFS(TRIM(SUBSTITUTE(U32,CHAR(160),""))="Devis 1",IFERROR(VALUE(TRIM(SUBSTITUTE(M32,CHAR(160),""))),0),TRIM(SUBSTITUTE(U32,CHAR(160),""))="Devis 2",IFERROR(VALUE(TRIM(SUBSTITUTE(P32,CHAR(160),""))),0),TRIM(SUBSTITUTE(U32,CHAR(160),""))="Devis 3",IFERROR(VALUE(TRIM(SUBSTITUTE(S32,CHAR(160),""))),0),TRUE,0)*IFERROR(VALUE(TRIM(SUBSTITUTE(D32,CHAR(160),""))),0))</f>
        <v/>
      </c>
      <c r="X32" s="201" t="str">
        <f t="shared" si="3"/>
        <v/>
      </c>
      <c r="Y32" s="202"/>
      <c r="Z32" s="55" t="str">
        <f t="shared" si="4"/>
        <v/>
      </c>
      <c r="AA32" s="55" t="str">
        <f t="shared" si="5"/>
        <v/>
      </c>
      <c r="AB32" s="56" t="str">
        <f t="shared" si="6"/>
        <v/>
      </c>
      <c r="AC32" s="22" t="str">
        <f t="shared" si="7"/>
        <v/>
      </c>
      <c r="AD32" s="22" t="str">
        <f t="shared" si="8"/>
        <v/>
      </c>
      <c r="AE32" s="22" t="str">
        <f t="shared" si="9"/>
        <v/>
      </c>
      <c r="AF32" s="22" t="str">
        <f t="shared" si="10"/>
        <v/>
      </c>
      <c r="AG32" s="57" t="str">
        <f t="shared" si="11"/>
        <v/>
      </c>
      <c r="AH32" s="22" t="str">
        <f t="shared" si="12"/>
        <v/>
      </c>
      <c r="AI32" s="58" t="str">
        <f t="shared" si="13"/>
        <v/>
      </c>
      <c r="AJ32" s="59" t="str">
        <f t="shared" si="14"/>
        <v/>
      </c>
      <c r="AK32" s="29" t="str">
        <f t="shared" si="15"/>
        <v/>
      </c>
      <c r="AL32" s="53" t="str">
        <f t="shared" si="16"/>
        <v/>
      </c>
      <c r="AM32" s="60" t="str">
        <f t="shared" si="17"/>
        <v/>
      </c>
      <c r="AN32" s="29" t="str">
        <f t="shared" si="18"/>
        <v/>
      </c>
      <c r="AO32" s="53" t="str">
        <f t="shared" si="19"/>
        <v/>
      </c>
      <c r="AP32" s="61" t="str">
        <f t="shared" si="20"/>
        <v/>
      </c>
      <c r="AQ32" s="29" t="str">
        <f t="shared" si="21"/>
        <v/>
      </c>
      <c r="AR32" s="62" t="str">
        <f t="shared" si="22"/>
        <v/>
      </c>
      <c r="AS32" s="55" t="str">
        <f t="shared" si="23"/>
        <v/>
      </c>
      <c r="AT32" s="239"/>
      <c r="AU32" s="63" t="str">
        <f t="shared" si="24"/>
        <v/>
      </c>
      <c r="AV32" s="63" t="str">
        <f t="shared" si="25"/>
        <v/>
      </c>
      <c r="AW32" s="63" t="str">
        <f t="shared" si="26"/>
        <v/>
      </c>
      <c r="AX32" s="110" t="str" cm="1">
        <f t="array" ref="AX32">IF($AB32="","",IF((IFERROR(_xlfn.IFS($AS32="Devis 1",(IFERROR(VALUE(TRIM(SUBSTITUTE(AJ32,CHAR(160),""))),0)),$AS32="Devis 2",(IFERROR(VALUE(TRIM(SUBSTITUTE(AM32,CHAR(160),""))),0)),$AS32="Devis 3",(IFERROR(VALUE(TRIM(SUBSTITUTE(AP32,CHAR(160),""))),0))),0))*(IFERROR(VALUE(TRIM(SUBSTITUTE($AB32,CHAR(160),""))),0))=0,"",(IFERROR(_xlfn.IFS($AS32="Devis 1",(IFERROR(VALUE(TRIM(SUBSTITUTE(AJ32,CHAR(160),""))),0)),$AS32="Devis 2",(IFERROR(VALUE(TRIM(SUBSTITUTE(AM32,CHAR(160),""))),0)),$AS32="Devis 3",(IFERROR(VALUE(TRIM(SUBSTITUTE(AP32,CHAR(160),""))),0))),0))*(IFERROR(VALUE(TRIM(SUBSTITUTE($AB32,CHAR(160),""))),0))))</f>
        <v/>
      </c>
      <c r="AY32" s="110" t="str" cm="1">
        <f t="array" ref="AY32">IF($AB32="","",IF((IFERROR(_xlfn.IFS(TRIM(SUBSTITUTE($AS32,CHAR(160),""))="Devis 1", IFERROR(VALUE(TRIM(SUBSTITUTE(AK32,CHAR(160),""))),0),TRIM(SUBSTITUTE($AS32,CHAR(160),""))="Devis 2", IFERROR(VALUE(TRIM(SUBSTITUTE(AN32,CHAR(160),""))),0),TRIM(SUBSTITUTE($AS32,CHAR(160),""))="Devis 3", IFERROR(VALUE(TRIM(SUBSTITUTE(AQ32,CHAR(160),""))),0)),0) * IFERROR(VALUE(TRIM(SUBSTITUTE($AB32,CHAR(160),""))),0)) = 0,IF(AX32&lt;&gt;"",0,""),(IFERROR(_xlfn.IFS(TRIM(SUBSTITUTE($AS32,CHAR(160),""))="Devis 1", IFERROR(VALUE(TRIM(SUBSTITUTE(AK32,CHAR(160),""))),0),TRIM(SUBSTITUTE($AS32,CHAR(160),""))="Devis 2", IFERROR(VALUE(TRIM(SUBSTITUTE(AN32,CHAR(160),""))),0),TRIM(SUBSTITUTE($AS32,CHAR(160),""))="Devis 3", IFERROR(VALUE(TRIM(SUBSTITUTE(AQ32,CHAR(160),""))),0)),0) * IFERROR(VALUE(TRIM(SUBSTITUTE($AB32,CHAR(160),""))),0))))</f>
        <v/>
      </c>
      <c r="AZ32" s="110" t="str" cm="1">
        <f t="array" ref="AZ32">IF($AB32="","",IF(IFERROR(_xlfn.IFS($AS32="Devis 1",IFERROR(VALUE(TRIM(SUBSTITUTE(AL32,CHAR(160),""))),0),$AS32="Devis 2",IFERROR(VALUE(TRIM(SUBSTITUTE(AO32,CHAR(160),""))),0),$AS32="Devis 3",IFERROR(VALUE(TRIM(SUBSTITUTE(AR32,CHAR(160),""))),0)),0)*IFERROR(VALUE(TRIM(SUBSTITUTE($AB32,CHAR(160),""))),0)=0,"",IFERROR(_xlfn.IFS($AS32="Devis 1",IFERROR(VALUE(TRIM(SUBSTITUTE(AL32,CHAR(160),""))),0),$AS32="Devis 2",IFERROR(VALUE(TRIM(SUBSTITUTE(AO32,CHAR(160),""))),0),$AS32="Devis 3",IFERROR(VALUE(TRIM(SUBSTITUTE(AR32,CHAR(160),""))),0)),0)*IFERROR(VALUE(TRIM(SUBSTITUTE($AB32,CHAR(160),""))),0)))</f>
        <v/>
      </c>
      <c r="BA32" s="64"/>
      <c r="BB32" s="21"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242" t="str" cm="1">
        <f t="array" ref="BC32">IF(OR(AZ32="",X32="",AX32="",V32="",AY32="",W32=""),"",_xlfn.IFS((IFERROR(VALUE(TRIM(SUBSTITUTE(AZ32,CHAR(160),""))),0))&gt;(IFERROR(VALUE(TRIM(SUBSTITUTE(X32,CHAR(160),""))),0)),"KO : Le montant retenu TTC est supérieur au montant présenté TTC. Merci de revoir la ligne de dépense ou plafonner son montant.",(IFERROR(VALUE(TRIM(SUBSTITUTE(AX32,CHAR(160),""))),0))&gt;(IFERROR(VALUE(TRIM(SUBSTITUTE(V32,CHAR(160),""))),0)),"Attention : Le montant retenu HT est supérieur au montant HT présenté. Merci de revoir la ligne de dépense,plafonner son montant,ou justifier la reventillation HT/TVA.",(IFERROR(VALUE(TRIM(SUBSTITUTE(AY32,CHAR(160),""))),0))&gt;(IFERROR(VALUE(TRIM(SUBSTITUTE(W32,CHAR(160),""))),0)),"Attention : Le montant TVA retenu est supérieur au montant TVA présenté. Merci de revoir la ligne de dépense,plafonner son montant,ou justifier la reventillation HT/TVA.",(IFERROR(VALUE(TRIM(SUBSTITUTE(X32,CHAR(160),""))),0))=0,"",(IFERROR(VALUE(TRIM(SUBSTITUTE(AZ32,CHAR(160),""))),0))=(IFERROR(VALUE(TRIM(SUBSTITUTE(X32,CHAR(160),""))),0)),"OK",
OR((IFERROR(VALUE(TRIM(SUBSTITUTE(AZ32,CHAR(160),""))),0))=0,(IFERROR(VALUE(TRIM(SUBSTITUTE(AX32,CHAR(160),""))),0))=0),"Attention : montant présenté entièrement écarté",(IFERROR(VALUE(TRIM(SUBSTITUTE(AZ32,CHAR(160),""))),0))&lt;(IFERROR(VALUE(TRIM(SUBSTITUTE(X32,CHAR(160),""))),0)),"Attention : montant présenté partiellement écarté",TRUE,""))</f>
        <v/>
      </c>
      <c r="BD32" s="63" t="str">
        <f t="shared" si="27"/>
        <v/>
      </c>
      <c r="BE32" s="63" t="str">
        <f t="shared" si="28"/>
        <v/>
      </c>
      <c r="BF32" s="30" t="str">
        <f t="shared" si="29"/>
        <v/>
      </c>
    </row>
    <row r="33" spans="1:58" ht="15" customHeight="1">
      <c r="A33" s="100">
        <v>24</v>
      </c>
      <c r="B33" s="7"/>
      <c r="C33" s="7"/>
      <c r="D33" s="18"/>
      <c r="E33" s="7"/>
      <c r="F33" s="7"/>
      <c r="G33" s="7"/>
      <c r="H33" s="7"/>
      <c r="I33" s="26"/>
      <c r="J33" s="7"/>
      <c r="K33" s="183"/>
      <c r="L33" s="189"/>
      <c r="M33" s="9"/>
      <c r="N33" s="53" t="str">
        <f t="shared" si="0"/>
        <v/>
      </c>
      <c r="O33" s="13"/>
      <c r="P33" s="9"/>
      <c r="Q33" s="53" t="str">
        <f t="shared" si="1"/>
        <v/>
      </c>
      <c r="R33" s="16"/>
      <c r="S33" s="9"/>
      <c r="T33" s="190" t="str">
        <f t="shared" si="2"/>
        <v/>
      </c>
      <c r="U33" s="199"/>
      <c r="V33" s="198" t="str" cm="1">
        <f t="array" ref="V33">IF((_xlfn.IFS(TRIM(SUBSTITUTE(U33,CHAR(160),""))="Devis 1",IFERROR(VALUE(TRIM(SUBSTITUTE(L33,CHAR(160),""))),0),TRIM(SUBSTITUTE(U33,CHAR(160),""))="Devis 2",IFERROR(VALUE(TRIM(SUBSTITUTE(O33,CHAR(160),""))),0),TRIM(SUBSTITUTE(U33,CHAR(160),""))="Devis 3",IFERROR(VALUE(TRIM(SUBSTITUTE(R33,CHAR(160),""))),0),TRUE,0)*IFERROR(VALUE(TRIM(SUBSTITUTE(D33,CHAR(160),""))),0))=0,"",_xlfn.IFS(TRIM(SUBSTITUTE(U33,CHAR(160),""))="Devis 1",IFERROR(VALUE(TRIM(SUBSTITUTE(L33,CHAR(160),""))),0),TRIM(SUBSTITUTE(U33,CHAR(160),""))="Devis 2",IFERROR(VALUE(TRIM(SUBSTITUTE(O33,CHAR(160),""))),0),TRIM(SUBSTITUTE(U33,CHAR(160),""))="Devis 3",IFERROR(VALUE(TRIM(SUBSTITUTE(R33,CHAR(160),""))),0),TRUE,0)*IFERROR(VALUE(TRIM(SUBSTITUTE(D33,CHAR(160),""))),0))</f>
        <v/>
      </c>
      <c r="W33" s="109" t="str" cm="1">
        <f t="array" ref="W33">IF(_xlfn.IFS(TRIM(SUBSTITUTE(U33,CHAR(160),""))="Devis 1",IFERROR(VALUE(TRIM(SUBSTITUTE(M33,CHAR(160),""))),0),TRIM(SUBSTITUTE(U33,CHAR(160),""))="Devis 2",IFERROR(VALUE(TRIM(SUBSTITUTE(P33,CHAR(160),""))),0),TRIM(SUBSTITUTE(U33,CHAR(160),""))="Devis 3",IFERROR(VALUE(TRIM(SUBSTITUTE(S33,CHAR(160),""))),0),TRUE,0)*IFERROR(VALUE(TRIM(SUBSTITUTE(D33,CHAR(160),""))),0)=0,IF(V33&lt;&gt;"",0,""),_xlfn.IFS(TRIM(SUBSTITUTE(U33,CHAR(160),""))="Devis 1",IFERROR(VALUE(TRIM(SUBSTITUTE(M33,CHAR(160),""))),0),TRIM(SUBSTITUTE(U33,CHAR(160),""))="Devis 2",IFERROR(VALUE(TRIM(SUBSTITUTE(P33,CHAR(160),""))),0),TRIM(SUBSTITUTE(U33,CHAR(160),""))="Devis 3",IFERROR(VALUE(TRIM(SUBSTITUTE(S33,CHAR(160),""))),0),TRUE,0)*IFERROR(VALUE(TRIM(SUBSTITUTE(D33,CHAR(160),""))),0))</f>
        <v/>
      </c>
      <c r="X33" s="201" t="str">
        <f t="shared" si="3"/>
        <v/>
      </c>
      <c r="Y33" s="202"/>
      <c r="Z33" s="55" t="str">
        <f t="shared" si="4"/>
        <v/>
      </c>
      <c r="AA33" s="55" t="str">
        <f t="shared" si="5"/>
        <v/>
      </c>
      <c r="AB33" s="56" t="str">
        <f t="shared" si="6"/>
        <v/>
      </c>
      <c r="AC33" s="22" t="str">
        <f t="shared" si="7"/>
        <v/>
      </c>
      <c r="AD33" s="22" t="str">
        <f t="shared" si="8"/>
        <v/>
      </c>
      <c r="AE33" s="22" t="str">
        <f t="shared" si="9"/>
        <v/>
      </c>
      <c r="AF33" s="22" t="str">
        <f t="shared" si="10"/>
        <v/>
      </c>
      <c r="AG33" s="57" t="str">
        <f t="shared" si="11"/>
        <v/>
      </c>
      <c r="AH33" s="22" t="str">
        <f t="shared" si="12"/>
        <v/>
      </c>
      <c r="AI33" s="58" t="str">
        <f t="shared" si="13"/>
        <v/>
      </c>
      <c r="AJ33" s="59" t="str">
        <f t="shared" si="14"/>
        <v/>
      </c>
      <c r="AK33" s="29" t="str">
        <f t="shared" si="15"/>
        <v/>
      </c>
      <c r="AL33" s="53" t="str">
        <f t="shared" si="16"/>
        <v/>
      </c>
      <c r="AM33" s="60" t="str">
        <f t="shared" si="17"/>
        <v/>
      </c>
      <c r="AN33" s="29" t="str">
        <f t="shared" si="18"/>
        <v/>
      </c>
      <c r="AO33" s="53" t="str">
        <f t="shared" si="19"/>
        <v/>
      </c>
      <c r="AP33" s="61" t="str">
        <f t="shared" si="20"/>
        <v/>
      </c>
      <c r="AQ33" s="29" t="str">
        <f t="shared" si="21"/>
        <v/>
      </c>
      <c r="AR33" s="62" t="str">
        <f t="shared" si="22"/>
        <v/>
      </c>
      <c r="AS33" s="55" t="str">
        <f t="shared" si="23"/>
        <v/>
      </c>
      <c r="AT33" s="239"/>
      <c r="AU33" s="63" t="str">
        <f t="shared" si="24"/>
        <v/>
      </c>
      <c r="AV33" s="63" t="str">
        <f t="shared" si="25"/>
        <v/>
      </c>
      <c r="AW33" s="63" t="str">
        <f t="shared" si="26"/>
        <v/>
      </c>
      <c r="AX33" s="110" t="str" cm="1">
        <f t="array" ref="AX33">IF($AB33="","",IF((IFERROR(_xlfn.IFS($AS33="Devis 1",(IFERROR(VALUE(TRIM(SUBSTITUTE(AJ33,CHAR(160),""))),0)),$AS33="Devis 2",(IFERROR(VALUE(TRIM(SUBSTITUTE(AM33,CHAR(160),""))),0)),$AS33="Devis 3",(IFERROR(VALUE(TRIM(SUBSTITUTE(AP33,CHAR(160),""))),0))),0))*(IFERROR(VALUE(TRIM(SUBSTITUTE($AB33,CHAR(160),""))),0))=0,"",(IFERROR(_xlfn.IFS($AS33="Devis 1",(IFERROR(VALUE(TRIM(SUBSTITUTE(AJ33,CHAR(160),""))),0)),$AS33="Devis 2",(IFERROR(VALUE(TRIM(SUBSTITUTE(AM33,CHAR(160),""))),0)),$AS33="Devis 3",(IFERROR(VALUE(TRIM(SUBSTITUTE(AP33,CHAR(160),""))),0))),0))*(IFERROR(VALUE(TRIM(SUBSTITUTE($AB33,CHAR(160),""))),0))))</f>
        <v/>
      </c>
      <c r="AY33" s="110" t="str" cm="1">
        <f t="array" ref="AY33">IF($AB33="","",IF((IFERROR(_xlfn.IFS(TRIM(SUBSTITUTE($AS33,CHAR(160),""))="Devis 1", IFERROR(VALUE(TRIM(SUBSTITUTE(AK33,CHAR(160),""))),0),TRIM(SUBSTITUTE($AS33,CHAR(160),""))="Devis 2", IFERROR(VALUE(TRIM(SUBSTITUTE(AN33,CHAR(160),""))),0),TRIM(SUBSTITUTE($AS33,CHAR(160),""))="Devis 3", IFERROR(VALUE(TRIM(SUBSTITUTE(AQ33,CHAR(160),""))),0)),0) * IFERROR(VALUE(TRIM(SUBSTITUTE($AB33,CHAR(160),""))),0)) = 0,IF(AX33&lt;&gt;"",0,""),(IFERROR(_xlfn.IFS(TRIM(SUBSTITUTE($AS33,CHAR(160),""))="Devis 1", IFERROR(VALUE(TRIM(SUBSTITUTE(AK33,CHAR(160),""))),0),TRIM(SUBSTITUTE($AS33,CHAR(160),""))="Devis 2", IFERROR(VALUE(TRIM(SUBSTITUTE(AN33,CHAR(160),""))),0),TRIM(SUBSTITUTE($AS33,CHAR(160),""))="Devis 3", IFERROR(VALUE(TRIM(SUBSTITUTE(AQ33,CHAR(160),""))),0)),0) * IFERROR(VALUE(TRIM(SUBSTITUTE($AB33,CHAR(160),""))),0))))</f>
        <v/>
      </c>
      <c r="AZ33" s="110" t="str" cm="1">
        <f t="array" ref="AZ33">IF($AB33="","",IF(IFERROR(_xlfn.IFS($AS33="Devis 1",IFERROR(VALUE(TRIM(SUBSTITUTE(AL33,CHAR(160),""))),0),$AS33="Devis 2",IFERROR(VALUE(TRIM(SUBSTITUTE(AO33,CHAR(160),""))),0),$AS33="Devis 3",IFERROR(VALUE(TRIM(SUBSTITUTE(AR33,CHAR(160),""))),0)),0)*IFERROR(VALUE(TRIM(SUBSTITUTE($AB33,CHAR(160),""))),0)=0,"",IFERROR(_xlfn.IFS($AS33="Devis 1",IFERROR(VALUE(TRIM(SUBSTITUTE(AL33,CHAR(160),""))),0),$AS33="Devis 2",IFERROR(VALUE(TRIM(SUBSTITUTE(AO33,CHAR(160),""))),0),$AS33="Devis 3",IFERROR(VALUE(TRIM(SUBSTITUTE(AR33,CHAR(160),""))),0)),0)*IFERROR(VALUE(TRIM(SUBSTITUTE($AB33,CHAR(160),""))),0)))</f>
        <v/>
      </c>
      <c r="BA33" s="64"/>
      <c r="BB33" s="21"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242" t="str" cm="1">
        <f t="array" ref="BC33">IF(OR(AZ33="",X33="",AX33="",V33="",AY33="",W33=""),"",_xlfn.IFS((IFERROR(VALUE(TRIM(SUBSTITUTE(AZ33,CHAR(160),""))),0))&gt;(IFERROR(VALUE(TRIM(SUBSTITUTE(X33,CHAR(160),""))),0)),"KO : Le montant retenu TTC est supérieur au montant présenté TTC. Merci de revoir la ligne de dépense ou plafonner son montant.",(IFERROR(VALUE(TRIM(SUBSTITUTE(AX33,CHAR(160),""))),0))&gt;(IFERROR(VALUE(TRIM(SUBSTITUTE(V33,CHAR(160),""))),0)),"Attention : Le montant retenu HT est supérieur au montant HT présenté. Merci de revoir la ligne de dépense,plafonner son montant,ou justifier la reventillation HT/TVA.",(IFERROR(VALUE(TRIM(SUBSTITUTE(AY33,CHAR(160),""))),0))&gt;(IFERROR(VALUE(TRIM(SUBSTITUTE(W33,CHAR(160),""))),0)),"Attention : Le montant TVA retenu est supérieur au montant TVA présenté. Merci de revoir la ligne de dépense,plafonner son montant,ou justifier la reventillation HT/TVA.",(IFERROR(VALUE(TRIM(SUBSTITUTE(X33,CHAR(160),""))),0))=0,"",(IFERROR(VALUE(TRIM(SUBSTITUTE(AZ33,CHAR(160),""))),0))=(IFERROR(VALUE(TRIM(SUBSTITUTE(X33,CHAR(160),""))),0)),"OK",
OR((IFERROR(VALUE(TRIM(SUBSTITUTE(AZ33,CHAR(160),""))),0))=0,(IFERROR(VALUE(TRIM(SUBSTITUTE(AX33,CHAR(160),""))),0))=0),"Attention : montant présenté entièrement écarté",(IFERROR(VALUE(TRIM(SUBSTITUTE(AZ33,CHAR(160),""))),0))&lt;(IFERROR(VALUE(TRIM(SUBSTITUTE(X33,CHAR(160),""))),0)),"Attention : montant présenté partiellement écarté",TRUE,""))</f>
        <v/>
      </c>
      <c r="BD33" s="63" t="str">
        <f t="shared" si="27"/>
        <v/>
      </c>
      <c r="BE33" s="63" t="str">
        <f t="shared" si="28"/>
        <v/>
      </c>
      <c r="BF33" s="30" t="str">
        <f t="shared" si="29"/>
        <v/>
      </c>
    </row>
    <row r="34" spans="1:58" ht="15" customHeight="1">
      <c r="A34" s="100">
        <v>25</v>
      </c>
      <c r="B34" s="7"/>
      <c r="C34" s="7"/>
      <c r="D34" s="18"/>
      <c r="E34" s="7"/>
      <c r="F34" s="7"/>
      <c r="G34" s="7"/>
      <c r="H34" s="7"/>
      <c r="I34" s="26"/>
      <c r="J34" s="7"/>
      <c r="K34" s="183"/>
      <c r="L34" s="189"/>
      <c r="M34" s="9"/>
      <c r="N34" s="53" t="str">
        <f t="shared" si="0"/>
        <v/>
      </c>
      <c r="O34" s="13"/>
      <c r="P34" s="9"/>
      <c r="Q34" s="53" t="str">
        <f t="shared" si="1"/>
        <v/>
      </c>
      <c r="R34" s="16"/>
      <c r="S34" s="9"/>
      <c r="T34" s="190" t="str">
        <f t="shared" si="2"/>
        <v/>
      </c>
      <c r="U34" s="199"/>
      <c r="V34" s="198" t="str" cm="1">
        <f t="array" ref="V34">IF((_xlfn.IFS(TRIM(SUBSTITUTE(U34,CHAR(160),""))="Devis 1",IFERROR(VALUE(TRIM(SUBSTITUTE(L34,CHAR(160),""))),0),TRIM(SUBSTITUTE(U34,CHAR(160),""))="Devis 2",IFERROR(VALUE(TRIM(SUBSTITUTE(O34,CHAR(160),""))),0),TRIM(SUBSTITUTE(U34,CHAR(160),""))="Devis 3",IFERROR(VALUE(TRIM(SUBSTITUTE(R34,CHAR(160),""))),0),TRUE,0)*IFERROR(VALUE(TRIM(SUBSTITUTE(D34,CHAR(160),""))),0))=0,"",_xlfn.IFS(TRIM(SUBSTITUTE(U34,CHAR(160),""))="Devis 1",IFERROR(VALUE(TRIM(SUBSTITUTE(L34,CHAR(160),""))),0),TRIM(SUBSTITUTE(U34,CHAR(160),""))="Devis 2",IFERROR(VALUE(TRIM(SUBSTITUTE(O34,CHAR(160),""))),0),TRIM(SUBSTITUTE(U34,CHAR(160),""))="Devis 3",IFERROR(VALUE(TRIM(SUBSTITUTE(R34,CHAR(160),""))),0),TRUE,0)*IFERROR(VALUE(TRIM(SUBSTITUTE(D34,CHAR(160),""))),0))</f>
        <v/>
      </c>
      <c r="W34" s="109" t="str" cm="1">
        <f t="array" ref="W34">IF(_xlfn.IFS(TRIM(SUBSTITUTE(U34,CHAR(160),""))="Devis 1",IFERROR(VALUE(TRIM(SUBSTITUTE(M34,CHAR(160),""))),0),TRIM(SUBSTITUTE(U34,CHAR(160),""))="Devis 2",IFERROR(VALUE(TRIM(SUBSTITUTE(P34,CHAR(160),""))),0),TRIM(SUBSTITUTE(U34,CHAR(160),""))="Devis 3",IFERROR(VALUE(TRIM(SUBSTITUTE(S34,CHAR(160),""))),0),TRUE,0)*IFERROR(VALUE(TRIM(SUBSTITUTE(D34,CHAR(160),""))),0)=0,IF(V34&lt;&gt;"",0,""),_xlfn.IFS(TRIM(SUBSTITUTE(U34,CHAR(160),""))="Devis 1",IFERROR(VALUE(TRIM(SUBSTITUTE(M34,CHAR(160),""))),0),TRIM(SUBSTITUTE(U34,CHAR(160),""))="Devis 2",IFERROR(VALUE(TRIM(SUBSTITUTE(P34,CHAR(160),""))),0),TRIM(SUBSTITUTE(U34,CHAR(160),""))="Devis 3",IFERROR(VALUE(TRIM(SUBSTITUTE(S34,CHAR(160),""))),0),TRUE,0)*IFERROR(VALUE(TRIM(SUBSTITUTE(D34,CHAR(160),""))),0))</f>
        <v/>
      </c>
      <c r="X34" s="201" t="str">
        <f t="shared" si="3"/>
        <v/>
      </c>
      <c r="Y34" s="202"/>
      <c r="Z34" s="55" t="str">
        <f t="shared" si="4"/>
        <v/>
      </c>
      <c r="AA34" s="55" t="str">
        <f t="shared" si="5"/>
        <v/>
      </c>
      <c r="AB34" s="56" t="str">
        <f t="shared" si="6"/>
        <v/>
      </c>
      <c r="AC34" s="22" t="str">
        <f t="shared" si="7"/>
        <v/>
      </c>
      <c r="AD34" s="22" t="str">
        <f t="shared" si="8"/>
        <v/>
      </c>
      <c r="AE34" s="22" t="str">
        <f t="shared" si="9"/>
        <v/>
      </c>
      <c r="AF34" s="22" t="str">
        <f t="shared" si="10"/>
        <v/>
      </c>
      <c r="AG34" s="57" t="str">
        <f t="shared" si="11"/>
        <v/>
      </c>
      <c r="AH34" s="22" t="str">
        <f t="shared" si="12"/>
        <v/>
      </c>
      <c r="AI34" s="58" t="str">
        <f t="shared" si="13"/>
        <v/>
      </c>
      <c r="AJ34" s="59" t="str">
        <f t="shared" si="14"/>
        <v/>
      </c>
      <c r="AK34" s="29" t="str">
        <f t="shared" si="15"/>
        <v/>
      </c>
      <c r="AL34" s="53" t="str">
        <f t="shared" si="16"/>
        <v/>
      </c>
      <c r="AM34" s="60" t="str">
        <f t="shared" si="17"/>
        <v/>
      </c>
      <c r="AN34" s="29" t="str">
        <f t="shared" si="18"/>
        <v/>
      </c>
      <c r="AO34" s="53" t="str">
        <f t="shared" si="19"/>
        <v/>
      </c>
      <c r="AP34" s="61" t="str">
        <f t="shared" si="20"/>
        <v/>
      </c>
      <c r="AQ34" s="29" t="str">
        <f t="shared" si="21"/>
        <v/>
      </c>
      <c r="AR34" s="62" t="str">
        <f t="shared" si="22"/>
        <v/>
      </c>
      <c r="AS34" s="55" t="str">
        <f t="shared" si="23"/>
        <v/>
      </c>
      <c r="AT34" s="239"/>
      <c r="AU34" s="63" t="str">
        <f t="shared" si="24"/>
        <v/>
      </c>
      <c r="AV34" s="63" t="str">
        <f t="shared" si="25"/>
        <v/>
      </c>
      <c r="AW34" s="63" t="str">
        <f t="shared" si="26"/>
        <v/>
      </c>
      <c r="AX34" s="110" t="str" cm="1">
        <f t="array" ref="AX34">IF($AB34="","",IF((IFERROR(_xlfn.IFS($AS34="Devis 1",(IFERROR(VALUE(TRIM(SUBSTITUTE(AJ34,CHAR(160),""))),0)),$AS34="Devis 2",(IFERROR(VALUE(TRIM(SUBSTITUTE(AM34,CHAR(160),""))),0)),$AS34="Devis 3",(IFERROR(VALUE(TRIM(SUBSTITUTE(AP34,CHAR(160),""))),0))),0))*(IFERROR(VALUE(TRIM(SUBSTITUTE($AB34,CHAR(160),""))),0))=0,"",(IFERROR(_xlfn.IFS($AS34="Devis 1",(IFERROR(VALUE(TRIM(SUBSTITUTE(AJ34,CHAR(160),""))),0)),$AS34="Devis 2",(IFERROR(VALUE(TRIM(SUBSTITUTE(AM34,CHAR(160),""))),0)),$AS34="Devis 3",(IFERROR(VALUE(TRIM(SUBSTITUTE(AP34,CHAR(160),""))),0))),0))*(IFERROR(VALUE(TRIM(SUBSTITUTE($AB34,CHAR(160),""))),0))))</f>
        <v/>
      </c>
      <c r="AY34" s="110" t="str" cm="1">
        <f t="array" ref="AY34">IF($AB34="","",IF((IFERROR(_xlfn.IFS(TRIM(SUBSTITUTE($AS34,CHAR(160),""))="Devis 1", IFERROR(VALUE(TRIM(SUBSTITUTE(AK34,CHAR(160),""))),0),TRIM(SUBSTITUTE($AS34,CHAR(160),""))="Devis 2", IFERROR(VALUE(TRIM(SUBSTITUTE(AN34,CHAR(160),""))),0),TRIM(SUBSTITUTE($AS34,CHAR(160),""))="Devis 3", IFERROR(VALUE(TRIM(SUBSTITUTE(AQ34,CHAR(160),""))),0)),0) * IFERROR(VALUE(TRIM(SUBSTITUTE($AB34,CHAR(160),""))),0)) = 0,IF(AX34&lt;&gt;"",0,""),(IFERROR(_xlfn.IFS(TRIM(SUBSTITUTE($AS34,CHAR(160),""))="Devis 1", IFERROR(VALUE(TRIM(SUBSTITUTE(AK34,CHAR(160),""))),0),TRIM(SUBSTITUTE($AS34,CHAR(160),""))="Devis 2", IFERROR(VALUE(TRIM(SUBSTITUTE(AN34,CHAR(160),""))),0),TRIM(SUBSTITUTE($AS34,CHAR(160),""))="Devis 3", IFERROR(VALUE(TRIM(SUBSTITUTE(AQ34,CHAR(160),""))),0)),0) * IFERROR(VALUE(TRIM(SUBSTITUTE($AB34,CHAR(160),""))),0))))</f>
        <v/>
      </c>
      <c r="AZ34" s="110" t="str" cm="1">
        <f t="array" ref="AZ34">IF($AB34="","",IF(IFERROR(_xlfn.IFS($AS34="Devis 1",IFERROR(VALUE(TRIM(SUBSTITUTE(AL34,CHAR(160),""))),0),$AS34="Devis 2",IFERROR(VALUE(TRIM(SUBSTITUTE(AO34,CHAR(160),""))),0),$AS34="Devis 3",IFERROR(VALUE(TRIM(SUBSTITUTE(AR34,CHAR(160),""))),0)),0)*IFERROR(VALUE(TRIM(SUBSTITUTE($AB34,CHAR(160),""))),0)=0,"",IFERROR(_xlfn.IFS($AS34="Devis 1",IFERROR(VALUE(TRIM(SUBSTITUTE(AL34,CHAR(160),""))),0),$AS34="Devis 2",IFERROR(VALUE(TRIM(SUBSTITUTE(AO34,CHAR(160),""))),0),$AS34="Devis 3",IFERROR(VALUE(TRIM(SUBSTITUTE(AR34,CHAR(160),""))),0)),0)*IFERROR(VALUE(TRIM(SUBSTITUTE($AB34,CHAR(160),""))),0)))</f>
        <v/>
      </c>
      <c r="BA34" s="64"/>
      <c r="BB34" s="21"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242" t="str" cm="1">
        <f t="array" ref="BC34">IF(OR(AZ34="",X34="",AX34="",V34="",AY34="",W34=""),"",_xlfn.IFS((IFERROR(VALUE(TRIM(SUBSTITUTE(AZ34,CHAR(160),""))),0))&gt;(IFERROR(VALUE(TRIM(SUBSTITUTE(X34,CHAR(160),""))),0)),"KO : Le montant retenu TTC est supérieur au montant présenté TTC. Merci de revoir la ligne de dépense ou plafonner son montant.",(IFERROR(VALUE(TRIM(SUBSTITUTE(AX34,CHAR(160),""))),0))&gt;(IFERROR(VALUE(TRIM(SUBSTITUTE(V34,CHAR(160),""))),0)),"Attention : Le montant retenu HT est supérieur au montant HT présenté. Merci de revoir la ligne de dépense,plafonner son montant,ou justifier la reventillation HT/TVA.",(IFERROR(VALUE(TRIM(SUBSTITUTE(AY34,CHAR(160),""))),0))&gt;(IFERROR(VALUE(TRIM(SUBSTITUTE(W34,CHAR(160),""))),0)),"Attention : Le montant TVA retenu est supérieur au montant TVA présenté. Merci de revoir la ligne de dépense,plafonner son montant,ou justifier la reventillation HT/TVA.",(IFERROR(VALUE(TRIM(SUBSTITUTE(X34,CHAR(160),""))),0))=0,"",(IFERROR(VALUE(TRIM(SUBSTITUTE(AZ34,CHAR(160),""))),0))=(IFERROR(VALUE(TRIM(SUBSTITUTE(X34,CHAR(160),""))),0)),"OK",
OR((IFERROR(VALUE(TRIM(SUBSTITUTE(AZ34,CHAR(160),""))),0))=0,(IFERROR(VALUE(TRIM(SUBSTITUTE(AX34,CHAR(160),""))),0))=0),"Attention : montant présenté entièrement écarté",(IFERROR(VALUE(TRIM(SUBSTITUTE(AZ34,CHAR(160),""))),0))&lt;(IFERROR(VALUE(TRIM(SUBSTITUTE(X34,CHAR(160),""))),0)),"Attention : montant présenté partiellement écarté",TRUE,""))</f>
        <v/>
      </c>
      <c r="BD34" s="63" t="str">
        <f t="shared" si="27"/>
        <v/>
      </c>
      <c r="BE34" s="63" t="str">
        <f t="shared" si="28"/>
        <v/>
      </c>
      <c r="BF34" s="30" t="str">
        <f t="shared" si="29"/>
        <v/>
      </c>
    </row>
    <row r="35" spans="1:58" ht="15" customHeight="1">
      <c r="A35" s="100">
        <v>26</v>
      </c>
      <c r="B35" s="7"/>
      <c r="C35" s="7"/>
      <c r="D35" s="18"/>
      <c r="E35" s="7"/>
      <c r="F35" s="7"/>
      <c r="G35" s="7"/>
      <c r="H35" s="7"/>
      <c r="I35" s="26"/>
      <c r="J35" s="7"/>
      <c r="K35" s="183"/>
      <c r="L35" s="189"/>
      <c r="M35" s="9"/>
      <c r="N35" s="53" t="str">
        <f t="shared" si="0"/>
        <v/>
      </c>
      <c r="O35" s="13"/>
      <c r="P35" s="9"/>
      <c r="Q35" s="53" t="str">
        <f t="shared" si="1"/>
        <v/>
      </c>
      <c r="R35" s="16"/>
      <c r="S35" s="9"/>
      <c r="T35" s="190" t="str">
        <f t="shared" si="2"/>
        <v/>
      </c>
      <c r="U35" s="199"/>
      <c r="V35" s="198" t="str" cm="1">
        <f t="array" ref="V35">IF((_xlfn.IFS(TRIM(SUBSTITUTE(U35,CHAR(160),""))="Devis 1",IFERROR(VALUE(TRIM(SUBSTITUTE(L35,CHAR(160),""))),0),TRIM(SUBSTITUTE(U35,CHAR(160),""))="Devis 2",IFERROR(VALUE(TRIM(SUBSTITUTE(O35,CHAR(160),""))),0),TRIM(SUBSTITUTE(U35,CHAR(160),""))="Devis 3",IFERROR(VALUE(TRIM(SUBSTITUTE(R35,CHAR(160),""))),0),TRUE,0)*IFERROR(VALUE(TRIM(SUBSTITUTE(D35,CHAR(160),""))),0))=0,"",_xlfn.IFS(TRIM(SUBSTITUTE(U35,CHAR(160),""))="Devis 1",IFERROR(VALUE(TRIM(SUBSTITUTE(L35,CHAR(160),""))),0),TRIM(SUBSTITUTE(U35,CHAR(160),""))="Devis 2",IFERROR(VALUE(TRIM(SUBSTITUTE(O35,CHAR(160),""))),0),TRIM(SUBSTITUTE(U35,CHAR(160),""))="Devis 3",IFERROR(VALUE(TRIM(SUBSTITUTE(R35,CHAR(160),""))),0),TRUE,0)*IFERROR(VALUE(TRIM(SUBSTITUTE(D35,CHAR(160),""))),0))</f>
        <v/>
      </c>
      <c r="W35" s="109" t="str" cm="1">
        <f t="array" ref="W35">IF(_xlfn.IFS(TRIM(SUBSTITUTE(U35,CHAR(160),""))="Devis 1",IFERROR(VALUE(TRIM(SUBSTITUTE(M35,CHAR(160),""))),0),TRIM(SUBSTITUTE(U35,CHAR(160),""))="Devis 2",IFERROR(VALUE(TRIM(SUBSTITUTE(P35,CHAR(160),""))),0),TRIM(SUBSTITUTE(U35,CHAR(160),""))="Devis 3",IFERROR(VALUE(TRIM(SUBSTITUTE(S35,CHAR(160),""))),0),TRUE,0)*IFERROR(VALUE(TRIM(SUBSTITUTE(D35,CHAR(160),""))),0)=0,IF(V35&lt;&gt;"",0,""),_xlfn.IFS(TRIM(SUBSTITUTE(U35,CHAR(160),""))="Devis 1",IFERROR(VALUE(TRIM(SUBSTITUTE(M35,CHAR(160),""))),0),TRIM(SUBSTITUTE(U35,CHAR(160),""))="Devis 2",IFERROR(VALUE(TRIM(SUBSTITUTE(P35,CHAR(160),""))),0),TRIM(SUBSTITUTE(U35,CHAR(160),""))="Devis 3",IFERROR(VALUE(TRIM(SUBSTITUTE(S35,CHAR(160),""))),0),TRUE,0)*IFERROR(VALUE(TRIM(SUBSTITUTE(D35,CHAR(160),""))),0))</f>
        <v/>
      </c>
      <c r="X35" s="201" t="str">
        <f t="shared" si="3"/>
        <v/>
      </c>
      <c r="Y35" s="202"/>
      <c r="Z35" s="55" t="str">
        <f t="shared" si="4"/>
        <v/>
      </c>
      <c r="AA35" s="55" t="str">
        <f t="shared" si="5"/>
        <v/>
      </c>
      <c r="AB35" s="56" t="str">
        <f t="shared" si="6"/>
        <v/>
      </c>
      <c r="AC35" s="22" t="str">
        <f t="shared" si="7"/>
        <v/>
      </c>
      <c r="AD35" s="22" t="str">
        <f t="shared" si="8"/>
        <v/>
      </c>
      <c r="AE35" s="22" t="str">
        <f t="shared" si="9"/>
        <v/>
      </c>
      <c r="AF35" s="22" t="str">
        <f t="shared" si="10"/>
        <v/>
      </c>
      <c r="AG35" s="57" t="str">
        <f t="shared" si="11"/>
        <v/>
      </c>
      <c r="AH35" s="22" t="str">
        <f t="shared" si="12"/>
        <v/>
      </c>
      <c r="AI35" s="58" t="str">
        <f t="shared" si="13"/>
        <v/>
      </c>
      <c r="AJ35" s="59" t="str">
        <f t="shared" si="14"/>
        <v/>
      </c>
      <c r="AK35" s="29" t="str">
        <f t="shared" si="15"/>
        <v/>
      </c>
      <c r="AL35" s="53" t="str">
        <f t="shared" si="16"/>
        <v/>
      </c>
      <c r="AM35" s="60" t="str">
        <f t="shared" si="17"/>
        <v/>
      </c>
      <c r="AN35" s="29" t="str">
        <f t="shared" si="18"/>
        <v/>
      </c>
      <c r="AO35" s="53" t="str">
        <f t="shared" si="19"/>
        <v/>
      </c>
      <c r="AP35" s="61" t="str">
        <f t="shared" si="20"/>
        <v/>
      </c>
      <c r="AQ35" s="29" t="str">
        <f t="shared" si="21"/>
        <v/>
      </c>
      <c r="AR35" s="62" t="str">
        <f t="shared" si="22"/>
        <v/>
      </c>
      <c r="AS35" s="55" t="str">
        <f t="shared" si="23"/>
        <v/>
      </c>
      <c r="AT35" s="239"/>
      <c r="AU35" s="63" t="str">
        <f t="shared" si="24"/>
        <v/>
      </c>
      <c r="AV35" s="63" t="str">
        <f t="shared" si="25"/>
        <v/>
      </c>
      <c r="AW35" s="63" t="str">
        <f t="shared" si="26"/>
        <v/>
      </c>
      <c r="AX35" s="110" t="str" cm="1">
        <f t="array" ref="AX35">IF($AB35="","",IF((IFERROR(_xlfn.IFS($AS35="Devis 1",(IFERROR(VALUE(TRIM(SUBSTITUTE(AJ35,CHAR(160),""))),0)),$AS35="Devis 2",(IFERROR(VALUE(TRIM(SUBSTITUTE(AM35,CHAR(160),""))),0)),$AS35="Devis 3",(IFERROR(VALUE(TRIM(SUBSTITUTE(AP35,CHAR(160),""))),0))),0))*(IFERROR(VALUE(TRIM(SUBSTITUTE($AB35,CHAR(160),""))),0))=0,"",(IFERROR(_xlfn.IFS($AS35="Devis 1",(IFERROR(VALUE(TRIM(SUBSTITUTE(AJ35,CHAR(160),""))),0)),$AS35="Devis 2",(IFERROR(VALUE(TRIM(SUBSTITUTE(AM35,CHAR(160),""))),0)),$AS35="Devis 3",(IFERROR(VALUE(TRIM(SUBSTITUTE(AP35,CHAR(160),""))),0))),0))*(IFERROR(VALUE(TRIM(SUBSTITUTE($AB35,CHAR(160),""))),0))))</f>
        <v/>
      </c>
      <c r="AY35" s="110" t="str" cm="1">
        <f t="array" ref="AY35">IF($AB35="","",IF((IFERROR(_xlfn.IFS(TRIM(SUBSTITUTE($AS35,CHAR(160),""))="Devis 1", IFERROR(VALUE(TRIM(SUBSTITUTE(AK35,CHAR(160),""))),0),TRIM(SUBSTITUTE($AS35,CHAR(160),""))="Devis 2", IFERROR(VALUE(TRIM(SUBSTITUTE(AN35,CHAR(160),""))),0),TRIM(SUBSTITUTE($AS35,CHAR(160),""))="Devis 3", IFERROR(VALUE(TRIM(SUBSTITUTE(AQ35,CHAR(160),""))),0)),0) * IFERROR(VALUE(TRIM(SUBSTITUTE($AB35,CHAR(160),""))),0)) = 0,IF(AX35&lt;&gt;"",0,""),(IFERROR(_xlfn.IFS(TRIM(SUBSTITUTE($AS35,CHAR(160),""))="Devis 1", IFERROR(VALUE(TRIM(SUBSTITUTE(AK35,CHAR(160),""))),0),TRIM(SUBSTITUTE($AS35,CHAR(160),""))="Devis 2", IFERROR(VALUE(TRIM(SUBSTITUTE(AN35,CHAR(160),""))),0),TRIM(SUBSTITUTE($AS35,CHAR(160),""))="Devis 3", IFERROR(VALUE(TRIM(SUBSTITUTE(AQ35,CHAR(160),""))),0)),0) * IFERROR(VALUE(TRIM(SUBSTITUTE($AB35,CHAR(160),""))),0))))</f>
        <v/>
      </c>
      <c r="AZ35" s="110" t="str" cm="1">
        <f t="array" ref="AZ35">IF($AB35="","",IF(IFERROR(_xlfn.IFS($AS35="Devis 1",IFERROR(VALUE(TRIM(SUBSTITUTE(AL35,CHAR(160),""))),0),$AS35="Devis 2",IFERROR(VALUE(TRIM(SUBSTITUTE(AO35,CHAR(160),""))),0),$AS35="Devis 3",IFERROR(VALUE(TRIM(SUBSTITUTE(AR35,CHAR(160),""))),0)),0)*IFERROR(VALUE(TRIM(SUBSTITUTE($AB35,CHAR(160),""))),0)=0,"",IFERROR(_xlfn.IFS($AS35="Devis 1",IFERROR(VALUE(TRIM(SUBSTITUTE(AL35,CHAR(160),""))),0),$AS35="Devis 2",IFERROR(VALUE(TRIM(SUBSTITUTE(AO35,CHAR(160),""))),0),$AS35="Devis 3",IFERROR(VALUE(TRIM(SUBSTITUTE(AR35,CHAR(160),""))),0)),0)*IFERROR(VALUE(TRIM(SUBSTITUTE($AB35,CHAR(160),""))),0)))</f>
        <v/>
      </c>
      <c r="BA35" s="64"/>
      <c r="BB35" s="21"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242" t="str" cm="1">
        <f t="array" ref="BC35">IF(OR(AZ35="",X35="",AX35="",V35="",AY35="",W35=""),"",_xlfn.IFS((IFERROR(VALUE(TRIM(SUBSTITUTE(AZ35,CHAR(160),""))),0))&gt;(IFERROR(VALUE(TRIM(SUBSTITUTE(X35,CHAR(160),""))),0)),"KO : Le montant retenu TTC est supérieur au montant présenté TTC. Merci de revoir la ligne de dépense ou plafonner son montant.",(IFERROR(VALUE(TRIM(SUBSTITUTE(AX35,CHAR(160),""))),0))&gt;(IFERROR(VALUE(TRIM(SUBSTITUTE(V35,CHAR(160),""))),0)),"Attention : Le montant retenu HT est supérieur au montant HT présenté. Merci de revoir la ligne de dépense,plafonner son montant,ou justifier la reventillation HT/TVA.",(IFERROR(VALUE(TRIM(SUBSTITUTE(AY35,CHAR(160),""))),0))&gt;(IFERROR(VALUE(TRIM(SUBSTITUTE(W35,CHAR(160),""))),0)),"Attention : Le montant TVA retenu est supérieur au montant TVA présenté. Merci de revoir la ligne de dépense,plafonner son montant,ou justifier la reventillation HT/TVA.",(IFERROR(VALUE(TRIM(SUBSTITUTE(X35,CHAR(160),""))),0))=0,"",(IFERROR(VALUE(TRIM(SUBSTITUTE(AZ35,CHAR(160),""))),0))=(IFERROR(VALUE(TRIM(SUBSTITUTE(X35,CHAR(160),""))),0)),"OK",
OR((IFERROR(VALUE(TRIM(SUBSTITUTE(AZ35,CHAR(160),""))),0))=0,(IFERROR(VALUE(TRIM(SUBSTITUTE(AX35,CHAR(160),""))),0))=0),"Attention : montant présenté entièrement écarté",(IFERROR(VALUE(TRIM(SUBSTITUTE(AZ35,CHAR(160),""))),0))&lt;(IFERROR(VALUE(TRIM(SUBSTITUTE(X35,CHAR(160),""))),0)),"Attention : montant présenté partiellement écarté",TRUE,""))</f>
        <v/>
      </c>
      <c r="BD35" s="63" t="str">
        <f t="shared" si="27"/>
        <v/>
      </c>
      <c r="BE35" s="63" t="str">
        <f t="shared" si="28"/>
        <v/>
      </c>
      <c r="BF35" s="30" t="str">
        <f t="shared" si="29"/>
        <v/>
      </c>
    </row>
    <row r="36" spans="1:58" ht="15" customHeight="1">
      <c r="A36" s="100">
        <v>27</v>
      </c>
      <c r="B36" s="7"/>
      <c r="C36" s="7"/>
      <c r="D36" s="18"/>
      <c r="E36" s="7"/>
      <c r="F36" s="7"/>
      <c r="G36" s="7"/>
      <c r="H36" s="7"/>
      <c r="I36" s="26"/>
      <c r="J36" s="7"/>
      <c r="K36" s="183"/>
      <c r="L36" s="189"/>
      <c r="M36" s="9"/>
      <c r="N36" s="53" t="str">
        <f t="shared" si="0"/>
        <v/>
      </c>
      <c r="O36" s="13"/>
      <c r="P36" s="9"/>
      <c r="Q36" s="53" t="str">
        <f t="shared" si="1"/>
        <v/>
      </c>
      <c r="R36" s="16"/>
      <c r="S36" s="9"/>
      <c r="T36" s="190" t="str">
        <f t="shared" si="2"/>
        <v/>
      </c>
      <c r="U36" s="199"/>
      <c r="V36" s="198" t="str" cm="1">
        <f t="array" ref="V36">IF((_xlfn.IFS(TRIM(SUBSTITUTE(U36,CHAR(160),""))="Devis 1",IFERROR(VALUE(TRIM(SUBSTITUTE(L36,CHAR(160),""))),0),TRIM(SUBSTITUTE(U36,CHAR(160),""))="Devis 2",IFERROR(VALUE(TRIM(SUBSTITUTE(O36,CHAR(160),""))),0),TRIM(SUBSTITUTE(U36,CHAR(160),""))="Devis 3",IFERROR(VALUE(TRIM(SUBSTITUTE(R36,CHAR(160),""))),0),TRUE,0)*IFERROR(VALUE(TRIM(SUBSTITUTE(D36,CHAR(160),""))),0))=0,"",_xlfn.IFS(TRIM(SUBSTITUTE(U36,CHAR(160),""))="Devis 1",IFERROR(VALUE(TRIM(SUBSTITUTE(L36,CHAR(160),""))),0),TRIM(SUBSTITUTE(U36,CHAR(160),""))="Devis 2",IFERROR(VALUE(TRIM(SUBSTITUTE(O36,CHAR(160),""))),0),TRIM(SUBSTITUTE(U36,CHAR(160),""))="Devis 3",IFERROR(VALUE(TRIM(SUBSTITUTE(R36,CHAR(160),""))),0),TRUE,0)*IFERROR(VALUE(TRIM(SUBSTITUTE(D36,CHAR(160),""))),0))</f>
        <v/>
      </c>
      <c r="W36" s="109" t="str" cm="1">
        <f t="array" ref="W36">IF(_xlfn.IFS(TRIM(SUBSTITUTE(U36,CHAR(160),""))="Devis 1",IFERROR(VALUE(TRIM(SUBSTITUTE(M36,CHAR(160),""))),0),TRIM(SUBSTITUTE(U36,CHAR(160),""))="Devis 2",IFERROR(VALUE(TRIM(SUBSTITUTE(P36,CHAR(160),""))),0),TRIM(SUBSTITUTE(U36,CHAR(160),""))="Devis 3",IFERROR(VALUE(TRIM(SUBSTITUTE(S36,CHAR(160),""))),0),TRUE,0)*IFERROR(VALUE(TRIM(SUBSTITUTE(D36,CHAR(160),""))),0)=0,IF(V36&lt;&gt;"",0,""),_xlfn.IFS(TRIM(SUBSTITUTE(U36,CHAR(160),""))="Devis 1",IFERROR(VALUE(TRIM(SUBSTITUTE(M36,CHAR(160),""))),0),TRIM(SUBSTITUTE(U36,CHAR(160),""))="Devis 2",IFERROR(VALUE(TRIM(SUBSTITUTE(P36,CHAR(160),""))),0),TRIM(SUBSTITUTE(U36,CHAR(160),""))="Devis 3",IFERROR(VALUE(TRIM(SUBSTITUTE(S36,CHAR(160),""))),0),TRUE,0)*IFERROR(VALUE(TRIM(SUBSTITUTE(D36,CHAR(160),""))),0))</f>
        <v/>
      </c>
      <c r="X36" s="201" t="str">
        <f t="shared" si="3"/>
        <v/>
      </c>
      <c r="Y36" s="202"/>
      <c r="Z36" s="55" t="str">
        <f t="shared" si="4"/>
        <v/>
      </c>
      <c r="AA36" s="55" t="str">
        <f t="shared" si="5"/>
        <v/>
      </c>
      <c r="AB36" s="56" t="str">
        <f t="shared" si="6"/>
        <v/>
      </c>
      <c r="AC36" s="22" t="str">
        <f t="shared" si="7"/>
        <v/>
      </c>
      <c r="AD36" s="22" t="str">
        <f t="shared" si="8"/>
        <v/>
      </c>
      <c r="AE36" s="22" t="str">
        <f t="shared" si="9"/>
        <v/>
      </c>
      <c r="AF36" s="22" t="str">
        <f t="shared" si="10"/>
        <v/>
      </c>
      <c r="AG36" s="57" t="str">
        <f t="shared" si="11"/>
        <v/>
      </c>
      <c r="AH36" s="22" t="str">
        <f t="shared" si="12"/>
        <v/>
      </c>
      <c r="AI36" s="58" t="str">
        <f t="shared" si="13"/>
        <v/>
      </c>
      <c r="AJ36" s="59" t="str">
        <f t="shared" si="14"/>
        <v/>
      </c>
      <c r="AK36" s="29" t="str">
        <f t="shared" si="15"/>
        <v/>
      </c>
      <c r="AL36" s="53" t="str">
        <f t="shared" si="16"/>
        <v/>
      </c>
      <c r="AM36" s="60" t="str">
        <f t="shared" si="17"/>
        <v/>
      </c>
      <c r="AN36" s="29" t="str">
        <f t="shared" si="18"/>
        <v/>
      </c>
      <c r="AO36" s="53" t="str">
        <f t="shared" si="19"/>
        <v/>
      </c>
      <c r="AP36" s="61" t="str">
        <f t="shared" si="20"/>
        <v/>
      </c>
      <c r="AQ36" s="29" t="str">
        <f t="shared" si="21"/>
        <v/>
      </c>
      <c r="AR36" s="62" t="str">
        <f t="shared" si="22"/>
        <v/>
      </c>
      <c r="AS36" s="55" t="str">
        <f t="shared" si="23"/>
        <v/>
      </c>
      <c r="AT36" s="239"/>
      <c r="AU36" s="63" t="str">
        <f t="shared" si="24"/>
        <v/>
      </c>
      <c r="AV36" s="63" t="str">
        <f t="shared" si="25"/>
        <v/>
      </c>
      <c r="AW36" s="63" t="str">
        <f t="shared" si="26"/>
        <v/>
      </c>
      <c r="AX36" s="110" t="str" cm="1">
        <f t="array" ref="AX36">IF($AB36="","",IF((IFERROR(_xlfn.IFS($AS36="Devis 1",(IFERROR(VALUE(TRIM(SUBSTITUTE(AJ36,CHAR(160),""))),0)),$AS36="Devis 2",(IFERROR(VALUE(TRIM(SUBSTITUTE(AM36,CHAR(160),""))),0)),$AS36="Devis 3",(IFERROR(VALUE(TRIM(SUBSTITUTE(AP36,CHAR(160),""))),0))),0))*(IFERROR(VALUE(TRIM(SUBSTITUTE($AB36,CHAR(160),""))),0))=0,"",(IFERROR(_xlfn.IFS($AS36="Devis 1",(IFERROR(VALUE(TRIM(SUBSTITUTE(AJ36,CHAR(160),""))),0)),$AS36="Devis 2",(IFERROR(VALUE(TRIM(SUBSTITUTE(AM36,CHAR(160),""))),0)),$AS36="Devis 3",(IFERROR(VALUE(TRIM(SUBSTITUTE(AP36,CHAR(160),""))),0))),0))*(IFERROR(VALUE(TRIM(SUBSTITUTE($AB36,CHAR(160),""))),0))))</f>
        <v/>
      </c>
      <c r="AY36" s="110" t="str" cm="1">
        <f t="array" ref="AY36">IF($AB36="","",IF((IFERROR(_xlfn.IFS(TRIM(SUBSTITUTE($AS36,CHAR(160),""))="Devis 1", IFERROR(VALUE(TRIM(SUBSTITUTE(AK36,CHAR(160),""))),0),TRIM(SUBSTITUTE($AS36,CHAR(160),""))="Devis 2", IFERROR(VALUE(TRIM(SUBSTITUTE(AN36,CHAR(160),""))),0),TRIM(SUBSTITUTE($AS36,CHAR(160),""))="Devis 3", IFERROR(VALUE(TRIM(SUBSTITUTE(AQ36,CHAR(160),""))),0)),0) * IFERROR(VALUE(TRIM(SUBSTITUTE($AB36,CHAR(160),""))),0)) = 0,IF(AX36&lt;&gt;"",0,""),(IFERROR(_xlfn.IFS(TRIM(SUBSTITUTE($AS36,CHAR(160),""))="Devis 1", IFERROR(VALUE(TRIM(SUBSTITUTE(AK36,CHAR(160),""))),0),TRIM(SUBSTITUTE($AS36,CHAR(160),""))="Devis 2", IFERROR(VALUE(TRIM(SUBSTITUTE(AN36,CHAR(160),""))),0),TRIM(SUBSTITUTE($AS36,CHAR(160),""))="Devis 3", IFERROR(VALUE(TRIM(SUBSTITUTE(AQ36,CHAR(160),""))),0)),0) * IFERROR(VALUE(TRIM(SUBSTITUTE($AB36,CHAR(160),""))),0))))</f>
        <v/>
      </c>
      <c r="AZ36" s="110" t="str" cm="1">
        <f t="array" ref="AZ36">IF($AB36="","",IF(IFERROR(_xlfn.IFS($AS36="Devis 1",IFERROR(VALUE(TRIM(SUBSTITUTE(AL36,CHAR(160),""))),0),$AS36="Devis 2",IFERROR(VALUE(TRIM(SUBSTITUTE(AO36,CHAR(160),""))),0),$AS36="Devis 3",IFERROR(VALUE(TRIM(SUBSTITUTE(AR36,CHAR(160),""))),0)),0)*IFERROR(VALUE(TRIM(SUBSTITUTE($AB36,CHAR(160),""))),0)=0,"",IFERROR(_xlfn.IFS($AS36="Devis 1",IFERROR(VALUE(TRIM(SUBSTITUTE(AL36,CHAR(160),""))),0),$AS36="Devis 2",IFERROR(VALUE(TRIM(SUBSTITUTE(AO36,CHAR(160),""))),0),$AS36="Devis 3",IFERROR(VALUE(TRIM(SUBSTITUTE(AR36,CHAR(160),""))),0)),0)*IFERROR(VALUE(TRIM(SUBSTITUTE($AB36,CHAR(160),""))),0)))</f>
        <v/>
      </c>
      <c r="BA36" s="64"/>
      <c r="BB36" s="21"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242" t="str" cm="1">
        <f t="array" ref="BC36">IF(OR(AZ36="",X36="",AX36="",V36="",AY36="",W36=""),"",_xlfn.IFS((IFERROR(VALUE(TRIM(SUBSTITUTE(AZ36,CHAR(160),""))),0))&gt;(IFERROR(VALUE(TRIM(SUBSTITUTE(X36,CHAR(160),""))),0)),"KO : Le montant retenu TTC est supérieur au montant présenté TTC. Merci de revoir la ligne de dépense ou plafonner son montant.",(IFERROR(VALUE(TRIM(SUBSTITUTE(AX36,CHAR(160),""))),0))&gt;(IFERROR(VALUE(TRIM(SUBSTITUTE(V36,CHAR(160),""))),0)),"Attention : Le montant retenu HT est supérieur au montant HT présenté. Merci de revoir la ligne de dépense,plafonner son montant,ou justifier la reventillation HT/TVA.",(IFERROR(VALUE(TRIM(SUBSTITUTE(AY36,CHAR(160),""))),0))&gt;(IFERROR(VALUE(TRIM(SUBSTITUTE(W36,CHAR(160),""))),0)),"Attention : Le montant TVA retenu est supérieur au montant TVA présenté. Merci de revoir la ligne de dépense,plafonner son montant,ou justifier la reventillation HT/TVA.",(IFERROR(VALUE(TRIM(SUBSTITUTE(X36,CHAR(160),""))),0))=0,"",(IFERROR(VALUE(TRIM(SUBSTITUTE(AZ36,CHAR(160),""))),0))=(IFERROR(VALUE(TRIM(SUBSTITUTE(X36,CHAR(160),""))),0)),"OK",
OR((IFERROR(VALUE(TRIM(SUBSTITUTE(AZ36,CHAR(160),""))),0))=0,(IFERROR(VALUE(TRIM(SUBSTITUTE(AX36,CHAR(160),""))),0))=0),"Attention : montant présenté entièrement écarté",(IFERROR(VALUE(TRIM(SUBSTITUTE(AZ36,CHAR(160),""))),0))&lt;(IFERROR(VALUE(TRIM(SUBSTITUTE(X36,CHAR(160),""))),0)),"Attention : montant présenté partiellement écarté",TRUE,""))</f>
        <v/>
      </c>
      <c r="BD36" s="63" t="str">
        <f t="shared" si="27"/>
        <v/>
      </c>
      <c r="BE36" s="63" t="str">
        <f t="shared" si="28"/>
        <v/>
      </c>
      <c r="BF36" s="30" t="str">
        <f t="shared" si="29"/>
        <v/>
      </c>
    </row>
    <row r="37" spans="1:58" ht="15" customHeight="1">
      <c r="A37" s="100">
        <v>28</v>
      </c>
      <c r="B37" s="7"/>
      <c r="C37" s="7"/>
      <c r="D37" s="18"/>
      <c r="E37" s="7"/>
      <c r="F37" s="7"/>
      <c r="G37" s="7"/>
      <c r="H37" s="7"/>
      <c r="I37" s="26"/>
      <c r="J37" s="7"/>
      <c r="K37" s="183"/>
      <c r="L37" s="189"/>
      <c r="M37" s="9"/>
      <c r="N37" s="53" t="str">
        <f t="shared" si="0"/>
        <v/>
      </c>
      <c r="O37" s="13"/>
      <c r="P37" s="9"/>
      <c r="Q37" s="53" t="str">
        <f t="shared" si="1"/>
        <v/>
      </c>
      <c r="R37" s="16"/>
      <c r="S37" s="9"/>
      <c r="T37" s="190" t="str">
        <f t="shared" si="2"/>
        <v/>
      </c>
      <c r="U37" s="199"/>
      <c r="V37" s="198" t="str" cm="1">
        <f t="array" ref="V37">IF((_xlfn.IFS(TRIM(SUBSTITUTE(U37,CHAR(160),""))="Devis 1",IFERROR(VALUE(TRIM(SUBSTITUTE(L37,CHAR(160),""))),0),TRIM(SUBSTITUTE(U37,CHAR(160),""))="Devis 2",IFERROR(VALUE(TRIM(SUBSTITUTE(O37,CHAR(160),""))),0),TRIM(SUBSTITUTE(U37,CHAR(160),""))="Devis 3",IFERROR(VALUE(TRIM(SUBSTITUTE(R37,CHAR(160),""))),0),TRUE,0)*IFERROR(VALUE(TRIM(SUBSTITUTE(D37,CHAR(160),""))),0))=0,"",_xlfn.IFS(TRIM(SUBSTITUTE(U37,CHAR(160),""))="Devis 1",IFERROR(VALUE(TRIM(SUBSTITUTE(L37,CHAR(160),""))),0),TRIM(SUBSTITUTE(U37,CHAR(160),""))="Devis 2",IFERROR(VALUE(TRIM(SUBSTITUTE(O37,CHAR(160),""))),0),TRIM(SUBSTITUTE(U37,CHAR(160),""))="Devis 3",IFERROR(VALUE(TRIM(SUBSTITUTE(R37,CHAR(160),""))),0),TRUE,0)*IFERROR(VALUE(TRIM(SUBSTITUTE(D37,CHAR(160),""))),0))</f>
        <v/>
      </c>
      <c r="W37" s="109" t="str" cm="1">
        <f t="array" ref="W37">IF(_xlfn.IFS(TRIM(SUBSTITUTE(U37,CHAR(160),""))="Devis 1",IFERROR(VALUE(TRIM(SUBSTITUTE(M37,CHAR(160),""))),0),TRIM(SUBSTITUTE(U37,CHAR(160),""))="Devis 2",IFERROR(VALUE(TRIM(SUBSTITUTE(P37,CHAR(160),""))),0),TRIM(SUBSTITUTE(U37,CHAR(160),""))="Devis 3",IFERROR(VALUE(TRIM(SUBSTITUTE(S37,CHAR(160),""))),0),TRUE,0)*IFERROR(VALUE(TRIM(SUBSTITUTE(D37,CHAR(160),""))),0)=0,IF(V37&lt;&gt;"",0,""),_xlfn.IFS(TRIM(SUBSTITUTE(U37,CHAR(160),""))="Devis 1",IFERROR(VALUE(TRIM(SUBSTITUTE(M37,CHAR(160),""))),0),TRIM(SUBSTITUTE(U37,CHAR(160),""))="Devis 2",IFERROR(VALUE(TRIM(SUBSTITUTE(P37,CHAR(160),""))),0),TRIM(SUBSTITUTE(U37,CHAR(160),""))="Devis 3",IFERROR(VALUE(TRIM(SUBSTITUTE(S37,CHAR(160),""))),0),TRUE,0)*IFERROR(VALUE(TRIM(SUBSTITUTE(D37,CHAR(160),""))),0))</f>
        <v/>
      </c>
      <c r="X37" s="201" t="str">
        <f t="shared" si="3"/>
        <v/>
      </c>
      <c r="Y37" s="202"/>
      <c r="Z37" s="55" t="str">
        <f t="shared" si="4"/>
        <v/>
      </c>
      <c r="AA37" s="55" t="str">
        <f t="shared" si="5"/>
        <v/>
      </c>
      <c r="AB37" s="56" t="str">
        <f t="shared" si="6"/>
        <v/>
      </c>
      <c r="AC37" s="22" t="str">
        <f t="shared" si="7"/>
        <v/>
      </c>
      <c r="AD37" s="22" t="str">
        <f t="shared" si="8"/>
        <v/>
      </c>
      <c r="AE37" s="22" t="str">
        <f t="shared" si="9"/>
        <v/>
      </c>
      <c r="AF37" s="22" t="str">
        <f t="shared" si="10"/>
        <v/>
      </c>
      <c r="AG37" s="57" t="str">
        <f t="shared" si="11"/>
        <v/>
      </c>
      <c r="AH37" s="22" t="str">
        <f t="shared" si="12"/>
        <v/>
      </c>
      <c r="AI37" s="58" t="str">
        <f t="shared" si="13"/>
        <v/>
      </c>
      <c r="AJ37" s="59" t="str">
        <f t="shared" si="14"/>
        <v/>
      </c>
      <c r="AK37" s="29" t="str">
        <f t="shared" si="15"/>
        <v/>
      </c>
      <c r="AL37" s="53" t="str">
        <f t="shared" si="16"/>
        <v/>
      </c>
      <c r="AM37" s="60" t="str">
        <f t="shared" si="17"/>
        <v/>
      </c>
      <c r="AN37" s="29" t="str">
        <f t="shared" si="18"/>
        <v/>
      </c>
      <c r="AO37" s="53" t="str">
        <f t="shared" si="19"/>
        <v/>
      </c>
      <c r="AP37" s="61" t="str">
        <f t="shared" si="20"/>
        <v/>
      </c>
      <c r="AQ37" s="29" t="str">
        <f t="shared" si="21"/>
        <v/>
      </c>
      <c r="AR37" s="62" t="str">
        <f t="shared" si="22"/>
        <v/>
      </c>
      <c r="AS37" s="55" t="str">
        <f t="shared" si="23"/>
        <v/>
      </c>
      <c r="AT37" s="239"/>
      <c r="AU37" s="63" t="str">
        <f t="shared" si="24"/>
        <v/>
      </c>
      <c r="AV37" s="63" t="str">
        <f t="shared" si="25"/>
        <v/>
      </c>
      <c r="AW37" s="63" t="str">
        <f t="shared" si="26"/>
        <v/>
      </c>
      <c r="AX37" s="110" t="str" cm="1">
        <f t="array" ref="AX37">IF($AB37="","",IF((IFERROR(_xlfn.IFS($AS37="Devis 1",(IFERROR(VALUE(TRIM(SUBSTITUTE(AJ37,CHAR(160),""))),0)),$AS37="Devis 2",(IFERROR(VALUE(TRIM(SUBSTITUTE(AM37,CHAR(160),""))),0)),$AS37="Devis 3",(IFERROR(VALUE(TRIM(SUBSTITUTE(AP37,CHAR(160),""))),0))),0))*(IFERROR(VALUE(TRIM(SUBSTITUTE($AB37,CHAR(160),""))),0))=0,"",(IFERROR(_xlfn.IFS($AS37="Devis 1",(IFERROR(VALUE(TRIM(SUBSTITUTE(AJ37,CHAR(160),""))),0)),$AS37="Devis 2",(IFERROR(VALUE(TRIM(SUBSTITUTE(AM37,CHAR(160),""))),0)),$AS37="Devis 3",(IFERROR(VALUE(TRIM(SUBSTITUTE(AP37,CHAR(160),""))),0))),0))*(IFERROR(VALUE(TRIM(SUBSTITUTE($AB37,CHAR(160),""))),0))))</f>
        <v/>
      </c>
      <c r="AY37" s="110" t="str" cm="1">
        <f t="array" ref="AY37">IF($AB37="","",IF((IFERROR(_xlfn.IFS(TRIM(SUBSTITUTE($AS37,CHAR(160),""))="Devis 1", IFERROR(VALUE(TRIM(SUBSTITUTE(AK37,CHAR(160),""))),0),TRIM(SUBSTITUTE($AS37,CHAR(160),""))="Devis 2", IFERROR(VALUE(TRIM(SUBSTITUTE(AN37,CHAR(160),""))),0),TRIM(SUBSTITUTE($AS37,CHAR(160),""))="Devis 3", IFERROR(VALUE(TRIM(SUBSTITUTE(AQ37,CHAR(160),""))),0)),0) * IFERROR(VALUE(TRIM(SUBSTITUTE($AB37,CHAR(160),""))),0)) = 0,IF(AX37&lt;&gt;"",0,""),(IFERROR(_xlfn.IFS(TRIM(SUBSTITUTE($AS37,CHAR(160),""))="Devis 1", IFERROR(VALUE(TRIM(SUBSTITUTE(AK37,CHAR(160),""))),0),TRIM(SUBSTITUTE($AS37,CHAR(160),""))="Devis 2", IFERROR(VALUE(TRIM(SUBSTITUTE(AN37,CHAR(160),""))),0),TRIM(SUBSTITUTE($AS37,CHAR(160),""))="Devis 3", IFERROR(VALUE(TRIM(SUBSTITUTE(AQ37,CHAR(160),""))),0)),0) * IFERROR(VALUE(TRIM(SUBSTITUTE($AB37,CHAR(160),""))),0))))</f>
        <v/>
      </c>
      <c r="AZ37" s="110" t="str" cm="1">
        <f t="array" ref="AZ37">IF($AB37="","",IF(IFERROR(_xlfn.IFS($AS37="Devis 1",IFERROR(VALUE(TRIM(SUBSTITUTE(AL37,CHAR(160),""))),0),$AS37="Devis 2",IFERROR(VALUE(TRIM(SUBSTITUTE(AO37,CHAR(160),""))),0),$AS37="Devis 3",IFERROR(VALUE(TRIM(SUBSTITUTE(AR37,CHAR(160),""))),0)),0)*IFERROR(VALUE(TRIM(SUBSTITUTE($AB37,CHAR(160),""))),0)=0,"",IFERROR(_xlfn.IFS($AS37="Devis 1",IFERROR(VALUE(TRIM(SUBSTITUTE(AL37,CHAR(160),""))),0),$AS37="Devis 2",IFERROR(VALUE(TRIM(SUBSTITUTE(AO37,CHAR(160),""))),0),$AS37="Devis 3",IFERROR(VALUE(TRIM(SUBSTITUTE(AR37,CHAR(160),""))),0)),0)*IFERROR(VALUE(TRIM(SUBSTITUTE($AB37,CHAR(160),""))),0)))</f>
        <v/>
      </c>
      <c r="BA37" s="64"/>
      <c r="BB37" s="21"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242" t="str" cm="1">
        <f t="array" ref="BC37">IF(OR(AZ37="",X37="",AX37="",V37="",AY37="",W37=""),"",_xlfn.IFS((IFERROR(VALUE(TRIM(SUBSTITUTE(AZ37,CHAR(160),""))),0))&gt;(IFERROR(VALUE(TRIM(SUBSTITUTE(X37,CHAR(160),""))),0)),"KO : Le montant retenu TTC est supérieur au montant présenté TTC. Merci de revoir la ligne de dépense ou plafonner son montant.",(IFERROR(VALUE(TRIM(SUBSTITUTE(AX37,CHAR(160),""))),0))&gt;(IFERROR(VALUE(TRIM(SUBSTITUTE(V37,CHAR(160),""))),0)),"Attention : Le montant retenu HT est supérieur au montant HT présenté. Merci de revoir la ligne de dépense,plafonner son montant,ou justifier la reventillation HT/TVA.",(IFERROR(VALUE(TRIM(SUBSTITUTE(AY37,CHAR(160),""))),0))&gt;(IFERROR(VALUE(TRIM(SUBSTITUTE(W37,CHAR(160),""))),0)),"Attention : Le montant TVA retenu est supérieur au montant TVA présenté. Merci de revoir la ligne de dépense,plafonner son montant,ou justifier la reventillation HT/TVA.",(IFERROR(VALUE(TRIM(SUBSTITUTE(X37,CHAR(160),""))),0))=0,"",(IFERROR(VALUE(TRIM(SUBSTITUTE(AZ37,CHAR(160),""))),0))=(IFERROR(VALUE(TRIM(SUBSTITUTE(X37,CHAR(160),""))),0)),"OK",
OR((IFERROR(VALUE(TRIM(SUBSTITUTE(AZ37,CHAR(160),""))),0))=0,(IFERROR(VALUE(TRIM(SUBSTITUTE(AX37,CHAR(160),""))),0))=0),"Attention : montant présenté entièrement écarté",(IFERROR(VALUE(TRIM(SUBSTITUTE(AZ37,CHAR(160),""))),0))&lt;(IFERROR(VALUE(TRIM(SUBSTITUTE(X37,CHAR(160),""))),0)),"Attention : montant présenté partiellement écarté",TRUE,""))</f>
        <v/>
      </c>
      <c r="BD37" s="63" t="str">
        <f t="shared" si="27"/>
        <v/>
      </c>
      <c r="BE37" s="63" t="str">
        <f t="shared" si="28"/>
        <v/>
      </c>
      <c r="BF37" s="30" t="str">
        <f t="shared" si="29"/>
        <v/>
      </c>
    </row>
    <row r="38" spans="1:58" ht="15" customHeight="1">
      <c r="A38" s="100">
        <v>29</v>
      </c>
      <c r="B38" s="7"/>
      <c r="C38" s="7"/>
      <c r="D38" s="18"/>
      <c r="E38" s="7"/>
      <c r="F38" s="7"/>
      <c r="G38" s="7"/>
      <c r="H38" s="7"/>
      <c r="I38" s="26"/>
      <c r="J38" s="7"/>
      <c r="K38" s="183"/>
      <c r="L38" s="189"/>
      <c r="M38" s="9"/>
      <c r="N38" s="53" t="str">
        <f t="shared" si="0"/>
        <v/>
      </c>
      <c r="O38" s="13"/>
      <c r="P38" s="9"/>
      <c r="Q38" s="53" t="str">
        <f t="shared" si="1"/>
        <v/>
      </c>
      <c r="R38" s="16"/>
      <c r="S38" s="9"/>
      <c r="T38" s="190" t="str">
        <f t="shared" si="2"/>
        <v/>
      </c>
      <c r="U38" s="199"/>
      <c r="V38" s="198" t="str" cm="1">
        <f t="array" ref="V38">IF((_xlfn.IFS(TRIM(SUBSTITUTE(U38,CHAR(160),""))="Devis 1",IFERROR(VALUE(TRIM(SUBSTITUTE(L38,CHAR(160),""))),0),TRIM(SUBSTITUTE(U38,CHAR(160),""))="Devis 2",IFERROR(VALUE(TRIM(SUBSTITUTE(O38,CHAR(160),""))),0),TRIM(SUBSTITUTE(U38,CHAR(160),""))="Devis 3",IFERROR(VALUE(TRIM(SUBSTITUTE(R38,CHAR(160),""))),0),TRUE,0)*IFERROR(VALUE(TRIM(SUBSTITUTE(D38,CHAR(160),""))),0))=0,"",_xlfn.IFS(TRIM(SUBSTITUTE(U38,CHAR(160),""))="Devis 1",IFERROR(VALUE(TRIM(SUBSTITUTE(L38,CHAR(160),""))),0),TRIM(SUBSTITUTE(U38,CHAR(160),""))="Devis 2",IFERROR(VALUE(TRIM(SUBSTITUTE(O38,CHAR(160),""))),0),TRIM(SUBSTITUTE(U38,CHAR(160),""))="Devis 3",IFERROR(VALUE(TRIM(SUBSTITUTE(R38,CHAR(160),""))),0),TRUE,0)*IFERROR(VALUE(TRIM(SUBSTITUTE(D38,CHAR(160),""))),0))</f>
        <v/>
      </c>
      <c r="W38" s="109" t="str" cm="1">
        <f t="array" ref="W38">IF(_xlfn.IFS(TRIM(SUBSTITUTE(U38,CHAR(160),""))="Devis 1",IFERROR(VALUE(TRIM(SUBSTITUTE(M38,CHAR(160),""))),0),TRIM(SUBSTITUTE(U38,CHAR(160),""))="Devis 2",IFERROR(VALUE(TRIM(SUBSTITUTE(P38,CHAR(160),""))),0),TRIM(SUBSTITUTE(U38,CHAR(160),""))="Devis 3",IFERROR(VALUE(TRIM(SUBSTITUTE(S38,CHAR(160),""))),0),TRUE,0)*IFERROR(VALUE(TRIM(SUBSTITUTE(D38,CHAR(160),""))),0)=0,IF(V38&lt;&gt;"",0,""),_xlfn.IFS(TRIM(SUBSTITUTE(U38,CHAR(160),""))="Devis 1",IFERROR(VALUE(TRIM(SUBSTITUTE(M38,CHAR(160),""))),0),TRIM(SUBSTITUTE(U38,CHAR(160),""))="Devis 2",IFERROR(VALUE(TRIM(SUBSTITUTE(P38,CHAR(160),""))),0),TRIM(SUBSTITUTE(U38,CHAR(160),""))="Devis 3",IFERROR(VALUE(TRIM(SUBSTITUTE(S38,CHAR(160),""))),0),TRUE,0)*IFERROR(VALUE(TRIM(SUBSTITUTE(D38,CHAR(160),""))),0))</f>
        <v/>
      </c>
      <c r="X38" s="201" t="str">
        <f t="shared" si="3"/>
        <v/>
      </c>
      <c r="Y38" s="202"/>
      <c r="Z38" s="55" t="str">
        <f t="shared" si="4"/>
        <v/>
      </c>
      <c r="AA38" s="55" t="str">
        <f t="shared" si="5"/>
        <v/>
      </c>
      <c r="AB38" s="56" t="str">
        <f t="shared" si="6"/>
        <v/>
      </c>
      <c r="AC38" s="22" t="str">
        <f t="shared" si="7"/>
        <v/>
      </c>
      <c r="AD38" s="22" t="str">
        <f t="shared" si="8"/>
        <v/>
      </c>
      <c r="AE38" s="22" t="str">
        <f t="shared" si="9"/>
        <v/>
      </c>
      <c r="AF38" s="22" t="str">
        <f t="shared" si="10"/>
        <v/>
      </c>
      <c r="AG38" s="57" t="str">
        <f t="shared" si="11"/>
        <v/>
      </c>
      <c r="AH38" s="22" t="str">
        <f t="shared" si="12"/>
        <v/>
      </c>
      <c r="AI38" s="58" t="str">
        <f t="shared" si="13"/>
        <v/>
      </c>
      <c r="AJ38" s="59" t="str">
        <f t="shared" si="14"/>
        <v/>
      </c>
      <c r="AK38" s="29" t="str">
        <f t="shared" si="15"/>
        <v/>
      </c>
      <c r="AL38" s="53" t="str">
        <f t="shared" si="16"/>
        <v/>
      </c>
      <c r="AM38" s="60" t="str">
        <f t="shared" si="17"/>
        <v/>
      </c>
      <c r="AN38" s="29" t="str">
        <f t="shared" si="18"/>
        <v/>
      </c>
      <c r="AO38" s="53" t="str">
        <f t="shared" si="19"/>
        <v/>
      </c>
      <c r="AP38" s="61" t="str">
        <f t="shared" si="20"/>
        <v/>
      </c>
      <c r="AQ38" s="29" t="str">
        <f t="shared" si="21"/>
        <v/>
      </c>
      <c r="AR38" s="62" t="str">
        <f t="shared" si="22"/>
        <v/>
      </c>
      <c r="AS38" s="55" t="str">
        <f t="shared" si="23"/>
        <v/>
      </c>
      <c r="AT38" s="239"/>
      <c r="AU38" s="63" t="str">
        <f t="shared" si="24"/>
        <v/>
      </c>
      <c r="AV38" s="63" t="str">
        <f t="shared" si="25"/>
        <v/>
      </c>
      <c r="AW38" s="63" t="str">
        <f t="shared" si="26"/>
        <v/>
      </c>
      <c r="AX38" s="110" t="str" cm="1">
        <f t="array" ref="AX38">IF($AB38="","",IF((IFERROR(_xlfn.IFS($AS38="Devis 1",(IFERROR(VALUE(TRIM(SUBSTITUTE(AJ38,CHAR(160),""))),0)),$AS38="Devis 2",(IFERROR(VALUE(TRIM(SUBSTITUTE(AM38,CHAR(160),""))),0)),$AS38="Devis 3",(IFERROR(VALUE(TRIM(SUBSTITUTE(AP38,CHAR(160),""))),0))),0))*(IFERROR(VALUE(TRIM(SUBSTITUTE($AB38,CHAR(160),""))),0))=0,"",(IFERROR(_xlfn.IFS($AS38="Devis 1",(IFERROR(VALUE(TRIM(SUBSTITUTE(AJ38,CHAR(160),""))),0)),$AS38="Devis 2",(IFERROR(VALUE(TRIM(SUBSTITUTE(AM38,CHAR(160),""))),0)),$AS38="Devis 3",(IFERROR(VALUE(TRIM(SUBSTITUTE(AP38,CHAR(160),""))),0))),0))*(IFERROR(VALUE(TRIM(SUBSTITUTE($AB38,CHAR(160),""))),0))))</f>
        <v/>
      </c>
      <c r="AY38" s="110" t="str" cm="1">
        <f t="array" ref="AY38">IF($AB38="","",IF((IFERROR(_xlfn.IFS(TRIM(SUBSTITUTE($AS38,CHAR(160),""))="Devis 1", IFERROR(VALUE(TRIM(SUBSTITUTE(AK38,CHAR(160),""))),0),TRIM(SUBSTITUTE($AS38,CHAR(160),""))="Devis 2", IFERROR(VALUE(TRIM(SUBSTITUTE(AN38,CHAR(160),""))),0),TRIM(SUBSTITUTE($AS38,CHAR(160),""))="Devis 3", IFERROR(VALUE(TRIM(SUBSTITUTE(AQ38,CHAR(160),""))),0)),0) * IFERROR(VALUE(TRIM(SUBSTITUTE($AB38,CHAR(160),""))),0)) = 0,IF(AX38&lt;&gt;"",0,""),(IFERROR(_xlfn.IFS(TRIM(SUBSTITUTE($AS38,CHAR(160),""))="Devis 1", IFERROR(VALUE(TRIM(SUBSTITUTE(AK38,CHAR(160),""))),0),TRIM(SUBSTITUTE($AS38,CHAR(160),""))="Devis 2", IFERROR(VALUE(TRIM(SUBSTITUTE(AN38,CHAR(160),""))),0),TRIM(SUBSTITUTE($AS38,CHAR(160),""))="Devis 3", IFERROR(VALUE(TRIM(SUBSTITUTE(AQ38,CHAR(160),""))),0)),0) * IFERROR(VALUE(TRIM(SUBSTITUTE($AB38,CHAR(160),""))),0))))</f>
        <v/>
      </c>
      <c r="AZ38" s="110" t="str" cm="1">
        <f t="array" ref="AZ38">IF($AB38="","",IF(IFERROR(_xlfn.IFS($AS38="Devis 1",IFERROR(VALUE(TRIM(SUBSTITUTE(AL38,CHAR(160),""))),0),$AS38="Devis 2",IFERROR(VALUE(TRIM(SUBSTITUTE(AO38,CHAR(160),""))),0),$AS38="Devis 3",IFERROR(VALUE(TRIM(SUBSTITUTE(AR38,CHAR(160),""))),0)),0)*IFERROR(VALUE(TRIM(SUBSTITUTE($AB38,CHAR(160),""))),0)=0,"",IFERROR(_xlfn.IFS($AS38="Devis 1",IFERROR(VALUE(TRIM(SUBSTITUTE(AL38,CHAR(160),""))),0),$AS38="Devis 2",IFERROR(VALUE(TRIM(SUBSTITUTE(AO38,CHAR(160),""))),0),$AS38="Devis 3",IFERROR(VALUE(TRIM(SUBSTITUTE(AR38,CHAR(160),""))),0)),0)*IFERROR(VALUE(TRIM(SUBSTITUTE($AB38,CHAR(160),""))),0)))</f>
        <v/>
      </c>
      <c r="BA38" s="64"/>
      <c r="BB38" s="21"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242" t="str" cm="1">
        <f t="array" ref="BC38">IF(OR(AZ38="",X38="",AX38="",V38="",AY38="",W38=""),"",_xlfn.IFS((IFERROR(VALUE(TRIM(SUBSTITUTE(AZ38,CHAR(160),""))),0))&gt;(IFERROR(VALUE(TRIM(SUBSTITUTE(X38,CHAR(160),""))),0)),"KO : Le montant retenu TTC est supérieur au montant présenté TTC. Merci de revoir la ligne de dépense ou plafonner son montant.",(IFERROR(VALUE(TRIM(SUBSTITUTE(AX38,CHAR(160),""))),0))&gt;(IFERROR(VALUE(TRIM(SUBSTITUTE(V38,CHAR(160),""))),0)),"Attention : Le montant retenu HT est supérieur au montant HT présenté. Merci de revoir la ligne de dépense,plafonner son montant,ou justifier la reventillation HT/TVA.",(IFERROR(VALUE(TRIM(SUBSTITUTE(AY38,CHAR(160),""))),0))&gt;(IFERROR(VALUE(TRIM(SUBSTITUTE(W38,CHAR(160),""))),0)),"Attention : Le montant TVA retenu est supérieur au montant TVA présenté. Merci de revoir la ligne de dépense,plafonner son montant,ou justifier la reventillation HT/TVA.",(IFERROR(VALUE(TRIM(SUBSTITUTE(X38,CHAR(160),""))),0))=0,"",(IFERROR(VALUE(TRIM(SUBSTITUTE(AZ38,CHAR(160),""))),0))=(IFERROR(VALUE(TRIM(SUBSTITUTE(X38,CHAR(160),""))),0)),"OK",
OR((IFERROR(VALUE(TRIM(SUBSTITUTE(AZ38,CHAR(160),""))),0))=0,(IFERROR(VALUE(TRIM(SUBSTITUTE(AX38,CHAR(160),""))),0))=0),"Attention : montant présenté entièrement écarté",(IFERROR(VALUE(TRIM(SUBSTITUTE(AZ38,CHAR(160),""))),0))&lt;(IFERROR(VALUE(TRIM(SUBSTITUTE(X38,CHAR(160),""))),0)),"Attention : montant présenté partiellement écarté",TRUE,""))</f>
        <v/>
      </c>
      <c r="BD38" s="63" t="str">
        <f t="shared" si="27"/>
        <v/>
      </c>
      <c r="BE38" s="63" t="str">
        <f t="shared" si="28"/>
        <v/>
      </c>
      <c r="BF38" s="30" t="str">
        <f t="shared" si="29"/>
        <v/>
      </c>
    </row>
    <row r="39" spans="1:58" ht="15" customHeight="1">
      <c r="A39" s="100">
        <v>30</v>
      </c>
      <c r="B39" s="7"/>
      <c r="C39" s="7"/>
      <c r="D39" s="18"/>
      <c r="E39" s="7"/>
      <c r="F39" s="7"/>
      <c r="G39" s="7"/>
      <c r="H39" s="7"/>
      <c r="I39" s="26"/>
      <c r="J39" s="7"/>
      <c r="K39" s="183"/>
      <c r="L39" s="189"/>
      <c r="M39" s="9"/>
      <c r="N39" s="53" t="str">
        <f t="shared" si="0"/>
        <v/>
      </c>
      <c r="O39" s="13"/>
      <c r="P39" s="9"/>
      <c r="Q39" s="53" t="str">
        <f t="shared" si="1"/>
        <v/>
      </c>
      <c r="R39" s="16"/>
      <c r="S39" s="9"/>
      <c r="T39" s="190" t="str">
        <f t="shared" si="2"/>
        <v/>
      </c>
      <c r="U39" s="199"/>
      <c r="V39" s="198" t="str" cm="1">
        <f t="array" ref="V39">IF((_xlfn.IFS(TRIM(SUBSTITUTE(U39,CHAR(160),""))="Devis 1",IFERROR(VALUE(TRIM(SUBSTITUTE(L39,CHAR(160),""))),0),TRIM(SUBSTITUTE(U39,CHAR(160),""))="Devis 2",IFERROR(VALUE(TRIM(SUBSTITUTE(O39,CHAR(160),""))),0),TRIM(SUBSTITUTE(U39,CHAR(160),""))="Devis 3",IFERROR(VALUE(TRIM(SUBSTITUTE(R39,CHAR(160),""))),0),TRUE,0)*IFERROR(VALUE(TRIM(SUBSTITUTE(D39,CHAR(160),""))),0))=0,"",_xlfn.IFS(TRIM(SUBSTITUTE(U39,CHAR(160),""))="Devis 1",IFERROR(VALUE(TRIM(SUBSTITUTE(L39,CHAR(160),""))),0),TRIM(SUBSTITUTE(U39,CHAR(160),""))="Devis 2",IFERROR(VALUE(TRIM(SUBSTITUTE(O39,CHAR(160),""))),0),TRIM(SUBSTITUTE(U39,CHAR(160),""))="Devis 3",IFERROR(VALUE(TRIM(SUBSTITUTE(R39,CHAR(160),""))),0),TRUE,0)*IFERROR(VALUE(TRIM(SUBSTITUTE(D39,CHAR(160),""))),0))</f>
        <v/>
      </c>
      <c r="W39" s="109" t="str" cm="1">
        <f t="array" ref="W39">IF(_xlfn.IFS(TRIM(SUBSTITUTE(U39,CHAR(160),""))="Devis 1",IFERROR(VALUE(TRIM(SUBSTITUTE(M39,CHAR(160),""))),0),TRIM(SUBSTITUTE(U39,CHAR(160),""))="Devis 2",IFERROR(VALUE(TRIM(SUBSTITUTE(P39,CHAR(160),""))),0),TRIM(SUBSTITUTE(U39,CHAR(160),""))="Devis 3",IFERROR(VALUE(TRIM(SUBSTITUTE(S39,CHAR(160),""))),0),TRUE,0)*IFERROR(VALUE(TRIM(SUBSTITUTE(D39,CHAR(160),""))),0)=0,IF(V39&lt;&gt;"",0,""),_xlfn.IFS(TRIM(SUBSTITUTE(U39,CHAR(160),""))="Devis 1",IFERROR(VALUE(TRIM(SUBSTITUTE(M39,CHAR(160),""))),0),TRIM(SUBSTITUTE(U39,CHAR(160),""))="Devis 2",IFERROR(VALUE(TRIM(SUBSTITUTE(P39,CHAR(160),""))),0),TRIM(SUBSTITUTE(U39,CHAR(160),""))="Devis 3",IFERROR(VALUE(TRIM(SUBSTITUTE(S39,CHAR(160),""))),0),TRUE,0)*IFERROR(VALUE(TRIM(SUBSTITUTE(D39,CHAR(160),""))),0))</f>
        <v/>
      </c>
      <c r="X39" s="201" t="str">
        <f t="shared" si="3"/>
        <v/>
      </c>
      <c r="Y39" s="202"/>
      <c r="Z39" s="55" t="str">
        <f t="shared" si="4"/>
        <v/>
      </c>
      <c r="AA39" s="55" t="str">
        <f t="shared" si="5"/>
        <v/>
      </c>
      <c r="AB39" s="56" t="str">
        <f t="shared" si="6"/>
        <v/>
      </c>
      <c r="AC39" s="22" t="str">
        <f t="shared" si="7"/>
        <v/>
      </c>
      <c r="AD39" s="22" t="str">
        <f t="shared" si="8"/>
        <v/>
      </c>
      <c r="AE39" s="22" t="str">
        <f t="shared" si="9"/>
        <v/>
      </c>
      <c r="AF39" s="22" t="str">
        <f t="shared" si="10"/>
        <v/>
      </c>
      <c r="AG39" s="57" t="str">
        <f t="shared" si="11"/>
        <v/>
      </c>
      <c r="AH39" s="22" t="str">
        <f t="shared" si="12"/>
        <v/>
      </c>
      <c r="AI39" s="58" t="str">
        <f t="shared" si="13"/>
        <v/>
      </c>
      <c r="AJ39" s="59" t="str">
        <f t="shared" si="14"/>
        <v/>
      </c>
      <c r="AK39" s="29" t="str">
        <f t="shared" si="15"/>
        <v/>
      </c>
      <c r="AL39" s="53" t="str">
        <f t="shared" si="16"/>
        <v/>
      </c>
      <c r="AM39" s="60" t="str">
        <f t="shared" si="17"/>
        <v/>
      </c>
      <c r="AN39" s="29" t="str">
        <f t="shared" si="18"/>
        <v/>
      </c>
      <c r="AO39" s="53" t="str">
        <f t="shared" si="19"/>
        <v/>
      </c>
      <c r="AP39" s="61" t="str">
        <f t="shared" si="20"/>
        <v/>
      </c>
      <c r="AQ39" s="29" t="str">
        <f t="shared" si="21"/>
        <v/>
      </c>
      <c r="AR39" s="62" t="str">
        <f t="shared" si="22"/>
        <v/>
      </c>
      <c r="AS39" s="55" t="str">
        <f t="shared" si="23"/>
        <v/>
      </c>
      <c r="AT39" s="239"/>
      <c r="AU39" s="63" t="str">
        <f t="shared" si="24"/>
        <v/>
      </c>
      <c r="AV39" s="63" t="str">
        <f t="shared" si="25"/>
        <v/>
      </c>
      <c r="AW39" s="63" t="str">
        <f t="shared" si="26"/>
        <v/>
      </c>
      <c r="AX39" s="110" t="str" cm="1">
        <f t="array" ref="AX39">IF($AB39="","",IF((IFERROR(_xlfn.IFS($AS39="Devis 1",(IFERROR(VALUE(TRIM(SUBSTITUTE(AJ39,CHAR(160),""))),0)),$AS39="Devis 2",(IFERROR(VALUE(TRIM(SUBSTITUTE(AM39,CHAR(160),""))),0)),$AS39="Devis 3",(IFERROR(VALUE(TRIM(SUBSTITUTE(AP39,CHAR(160),""))),0))),0))*(IFERROR(VALUE(TRIM(SUBSTITUTE($AB39,CHAR(160),""))),0))=0,"",(IFERROR(_xlfn.IFS($AS39="Devis 1",(IFERROR(VALUE(TRIM(SUBSTITUTE(AJ39,CHAR(160),""))),0)),$AS39="Devis 2",(IFERROR(VALUE(TRIM(SUBSTITUTE(AM39,CHAR(160),""))),0)),$AS39="Devis 3",(IFERROR(VALUE(TRIM(SUBSTITUTE(AP39,CHAR(160),""))),0))),0))*(IFERROR(VALUE(TRIM(SUBSTITUTE($AB39,CHAR(160),""))),0))))</f>
        <v/>
      </c>
      <c r="AY39" s="110" t="str" cm="1">
        <f t="array" ref="AY39">IF($AB39="","",IF((IFERROR(_xlfn.IFS(TRIM(SUBSTITUTE($AS39,CHAR(160),""))="Devis 1", IFERROR(VALUE(TRIM(SUBSTITUTE(AK39,CHAR(160),""))),0),TRIM(SUBSTITUTE($AS39,CHAR(160),""))="Devis 2", IFERROR(VALUE(TRIM(SUBSTITUTE(AN39,CHAR(160),""))),0),TRIM(SUBSTITUTE($AS39,CHAR(160),""))="Devis 3", IFERROR(VALUE(TRIM(SUBSTITUTE(AQ39,CHAR(160),""))),0)),0) * IFERROR(VALUE(TRIM(SUBSTITUTE($AB39,CHAR(160),""))),0)) = 0,IF(AX39&lt;&gt;"",0,""),(IFERROR(_xlfn.IFS(TRIM(SUBSTITUTE($AS39,CHAR(160),""))="Devis 1", IFERROR(VALUE(TRIM(SUBSTITUTE(AK39,CHAR(160),""))),0),TRIM(SUBSTITUTE($AS39,CHAR(160),""))="Devis 2", IFERROR(VALUE(TRIM(SUBSTITUTE(AN39,CHAR(160),""))),0),TRIM(SUBSTITUTE($AS39,CHAR(160),""))="Devis 3", IFERROR(VALUE(TRIM(SUBSTITUTE(AQ39,CHAR(160),""))),0)),0) * IFERROR(VALUE(TRIM(SUBSTITUTE($AB39,CHAR(160),""))),0))))</f>
        <v/>
      </c>
      <c r="AZ39" s="110" t="str" cm="1">
        <f t="array" ref="AZ39">IF($AB39="","",IF(IFERROR(_xlfn.IFS($AS39="Devis 1",IFERROR(VALUE(TRIM(SUBSTITUTE(AL39,CHAR(160),""))),0),$AS39="Devis 2",IFERROR(VALUE(TRIM(SUBSTITUTE(AO39,CHAR(160),""))),0),$AS39="Devis 3",IFERROR(VALUE(TRIM(SUBSTITUTE(AR39,CHAR(160),""))),0)),0)*IFERROR(VALUE(TRIM(SUBSTITUTE($AB39,CHAR(160),""))),0)=0,"",IFERROR(_xlfn.IFS($AS39="Devis 1",IFERROR(VALUE(TRIM(SUBSTITUTE(AL39,CHAR(160),""))),0),$AS39="Devis 2",IFERROR(VALUE(TRIM(SUBSTITUTE(AO39,CHAR(160),""))),0),$AS39="Devis 3",IFERROR(VALUE(TRIM(SUBSTITUTE(AR39,CHAR(160),""))),0)),0)*IFERROR(VALUE(TRIM(SUBSTITUTE($AB39,CHAR(160),""))),0)))</f>
        <v/>
      </c>
      <c r="BA39" s="64"/>
      <c r="BB39" s="21"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242" t="str" cm="1">
        <f t="array" ref="BC39">IF(OR(AZ39="",X39="",AX39="",V39="",AY39="",W39=""),"",_xlfn.IFS((IFERROR(VALUE(TRIM(SUBSTITUTE(AZ39,CHAR(160),""))),0))&gt;(IFERROR(VALUE(TRIM(SUBSTITUTE(X39,CHAR(160),""))),0)),"KO : Le montant retenu TTC est supérieur au montant présenté TTC. Merci de revoir la ligne de dépense ou plafonner son montant.",(IFERROR(VALUE(TRIM(SUBSTITUTE(AX39,CHAR(160),""))),0))&gt;(IFERROR(VALUE(TRIM(SUBSTITUTE(V39,CHAR(160),""))),0)),"Attention : Le montant retenu HT est supérieur au montant HT présenté. Merci de revoir la ligne de dépense,plafonner son montant,ou justifier la reventillation HT/TVA.",(IFERROR(VALUE(TRIM(SUBSTITUTE(AY39,CHAR(160),""))),0))&gt;(IFERROR(VALUE(TRIM(SUBSTITUTE(W39,CHAR(160),""))),0)),"Attention : Le montant TVA retenu est supérieur au montant TVA présenté. Merci de revoir la ligne de dépense,plafonner son montant,ou justifier la reventillation HT/TVA.",(IFERROR(VALUE(TRIM(SUBSTITUTE(X39,CHAR(160),""))),0))=0,"",(IFERROR(VALUE(TRIM(SUBSTITUTE(AZ39,CHAR(160),""))),0))=(IFERROR(VALUE(TRIM(SUBSTITUTE(X39,CHAR(160),""))),0)),"OK",
OR((IFERROR(VALUE(TRIM(SUBSTITUTE(AZ39,CHAR(160),""))),0))=0,(IFERROR(VALUE(TRIM(SUBSTITUTE(AX39,CHAR(160),""))),0))=0),"Attention : montant présenté entièrement écarté",(IFERROR(VALUE(TRIM(SUBSTITUTE(AZ39,CHAR(160),""))),0))&lt;(IFERROR(VALUE(TRIM(SUBSTITUTE(X39,CHAR(160),""))),0)),"Attention : montant présenté partiellement écarté",TRUE,""))</f>
        <v/>
      </c>
      <c r="BD39" s="63" t="str">
        <f t="shared" si="27"/>
        <v/>
      </c>
      <c r="BE39" s="63" t="str">
        <f t="shared" si="28"/>
        <v/>
      </c>
      <c r="BF39" s="30" t="str">
        <f t="shared" si="29"/>
        <v/>
      </c>
    </row>
    <row r="40" spans="1:58" ht="15" customHeight="1">
      <c r="A40" s="100">
        <v>31</v>
      </c>
      <c r="B40" s="7"/>
      <c r="C40" s="7"/>
      <c r="D40" s="18"/>
      <c r="E40" s="7"/>
      <c r="F40" s="7"/>
      <c r="G40" s="7"/>
      <c r="H40" s="7"/>
      <c r="I40" s="26"/>
      <c r="J40" s="7"/>
      <c r="K40" s="183"/>
      <c r="L40" s="189"/>
      <c r="M40" s="9"/>
      <c r="N40" s="53" t="str">
        <f t="shared" si="0"/>
        <v/>
      </c>
      <c r="O40" s="13"/>
      <c r="P40" s="9"/>
      <c r="Q40" s="53" t="str">
        <f t="shared" si="1"/>
        <v/>
      </c>
      <c r="R40" s="16"/>
      <c r="S40" s="9"/>
      <c r="T40" s="190" t="str">
        <f t="shared" si="2"/>
        <v/>
      </c>
      <c r="U40" s="199"/>
      <c r="V40" s="198" t="str" cm="1">
        <f t="array" ref="V40">IF((_xlfn.IFS(TRIM(SUBSTITUTE(U40,CHAR(160),""))="Devis 1",IFERROR(VALUE(TRIM(SUBSTITUTE(L40,CHAR(160),""))),0),TRIM(SUBSTITUTE(U40,CHAR(160),""))="Devis 2",IFERROR(VALUE(TRIM(SUBSTITUTE(O40,CHAR(160),""))),0),TRIM(SUBSTITUTE(U40,CHAR(160),""))="Devis 3",IFERROR(VALUE(TRIM(SUBSTITUTE(R40,CHAR(160),""))),0),TRUE,0)*IFERROR(VALUE(TRIM(SUBSTITUTE(D40,CHAR(160),""))),0))=0,"",_xlfn.IFS(TRIM(SUBSTITUTE(U40,CHAR(160),""))="Devis 1",IFERROR(VALUE(TRIM(SUBSTITUTE(L40,CHAR(160),""))),0),TRIM(SUBSTITUTE(U40,CHAR(160),""))="Devis 2",IFERROR(VALUE(TRIM(SUBSTITUTE(O40,CHAR(160),""))),0),TRIM(SUBSTITUTE(U40,CHAR(160),""))="Devis 3",IFERROR(VALUE(TRIM(SUBSTITUTE(R40,CHAR(160),""))),0),TRUE,0)*IFERROR(VALUE(TRIM(SUBSTITUTE(D40,CHAR(160),""))),0))</f>
        <v/>
      </c>
      <c r="W40" s="109" t="str" cm="1">
        <f t="array" ref="W40">IF(_xlfn.IFS(TRIM(SUBSTITUTE(U40,CHAR(160),""))="Devis 1",IFERROR(VALUE(TRIM(SUBSTITUTE(M40,CHAR(160),""))),0),TRIM(SUBSTITUTE(U40,CHAR(160),""))="Devis 2",IFERROR(VALUE(TRIM(SUBSTITUTE(P40,CHAR(160),""))),0),TRIM(SUBSTITUTE(U40,CHAR(160),""))="Devis 3",IFERROR(VALUE(TRIM(SUBSTITUTE(S40,CHAR(160),""))),0),TRUE,0)*IFERROR(VALUE(TRIM(SUBSTITUTE(D40,CHAR(160),""))),0)=0,IF(V40&lt;&gt;"",0,""),_xlfn.IFS(TRIM(SUBSTITUTE(U40,CHAR(160),""))="Devis 1",IFERROR(VALUE(TRIM(SUBSTITUTE(M40,CHAR(160),""))),0),TRIM(SUBSTITUTE(U40,CHAR(160),""))="Devis 2",IFERROR(VALUE(TRIM(SUBSTITUTE(P40,CHAR(160),""))),0),TRIM(SUBSTITUTE(U40,CHAR(160),""))="Devis 3",IFERROR(VALUE(TRIM(SUBSTITUTE(S40,CHAR(160),""))),0),TRUE,0)*IFERROR(VALUE(TRIM(SUBSTITUTE(D40,CHAR(160),""))),0))</f>
        <v/>
      </c>
      <c r="X40" s="201" t="str">
        <f t="shared" si="3"/>
        <v/>
      </c>
      <c r="Y40" s="202"/>
      <c r="Z40" s="55" t="str">
        <f t="shared" si="4"/>
        <v/>
      </c>
      <c r="AA40" s="55" t="str">
        <f t="shared" si="5"/>
        <v/>
      </c>
      <c r="AB40" s="56" t="str">
        <f t="shared" si="6"/>
        <v/>
      </c>
      <c r="AC40" s="22" t="str">
        <f t="shared" si="7"/>
        <v/>
      </c>
      <c r="AD40" s="22" t="str">
        <f t="shared" si="8"/>
        <v/>
      </c>
      <c r="AE40" s="22" t="str">
        <f t="shared" si="9"/>
        <v/>
      </c>
      <c r="AF40" s="22" t="str">
        <f t="shared" si="10"/>
        <v/>
      </c>
      <c r="AG40" s="57" t="str">
        <f t="shared" si="11"/>
        <v/>
      </c>
      <c r="AH40" s="22" t="str">
        <f t="shared" si="12"/>
        <v/>
      </c>
      <c r="AI40" s="58" t="str">
        <f t="shared" si="13"/>
        <v/>
      </c>
      <c r="AJ40" s="59" t="str">
        <f t="shared" si="14"/>
        <v/>
      </c>
      <c r="AK40" s="29" t="str">
        <f t="shared" si="15"/>
        <v/>
      </c>
      <c r="AL40" s="53" t="str">
        <f t="shared" si="16"/>
        <v/>
      </c>
      <c r="AM40" s="60" t="str">
        <f t="shared" si="17"/>
        <v/>
      </c>
      <c r="AN40" s="29" t="str">
        <f t="shared" si="18"/>
        <v/>
      </c>
      <c r="AO40" s="53" t="str">
        <f t="shared" si="19"/>
        <v/>
      </c>
      <c r="AP40" s="61" t="str">
        <f t="shared" si="20"/>
        <v/>
      </c>
      <c r="AQ40" s="29" t="str">
        <f t="shared" si="21"/>
        <v/>
      </c>
      <c r="AR40" s="62" t="str">
        <f t="shared" si="22"/>
        <v/>
      </c>
      <c r="AS40" s="55" t="str">
        <f t="shared" si="23"/>
        <v/>
      </c>
      <c r="AT40" s="239"/>
      <c r="AU40" s="63" t="str">
        <f t="shared" si="24"/>
        <v/>
      </c>
      <c r="AV40" s="63" t="str">
        <f t="shared" si="25"/>
        <v/>
      </c>
      <c r="AW40" s="63" t="str">
        <f t="shared" si="26"/>
        <v/>
      </c>
      <c r="AX40" s="110" t="str" cm="1">
        <f t="array" ref="AX40">IF($AB40="","",IF((IFERROR(_xlfn.IFS($AS40="Devis 1",(IFERROR(VALUE(TRIM(SUBSTITUTE(AJ40,CHAR(160),""))),0)),$AS40="Devis 2",(IFERROR(VALUE(TRIM(SUBSTITUTE(AM40,CHAR(160),""))),0)),$AS40="Devis 3",(IFERROR(VALUE(TRIM(SUBSTITUTE(AP40,CHAR(160),""))),0))),0))*(IFERROR(VALUE(TRIM(SUBSTITUTE($AB40,CHAR(160),""))),0))=0,"",(IFERROR(_xlfn.IFS($AS40="Devis 1",(IFERROR(VALUE(TRIM(SUBSTITUTE(AJ40,CHAR(160),""))),0)),$AS40="Devis 2",(IFERROR(VALUE(TRIM(SUBSTITUTE(AM40,CHAR(160),""))),0)),$AS40="Devis 3",(IFERROR(VALUE(TRIM(SUBSTITUTE(AP40,CHAR(160),""))),0))),0))*(IFERROR(VALUE(TRIM(SUBSTITUTE($AB40,CHAR(160),""))),0))))</f>
        <v/>
      </c>
      <c r="AY40" s="110" t="str" cm="1">
        <f t="array" ref="AY40">IF($AB40="","",IF((IFERROR(_xlfn.IFS(TRIM(SUBSTITUTE($AS40,CHAR(160),""))="Devis 1", IFERROR(VALUE(TRIM(SUBSTITUTE(AK40,CHAR(160),""))),0),TRIM(SUBSTITUTE($AS40,CHAR(160),""))="Devis 2", IFERROR(VALUE(TRIM(SUBSTITUTE(AN40,CHAR(160),""))),0),TRIM(SUBSTITUTE($AS40,CHAR(160),""))="Devis 3", IFERROR(VALUE(TRIM(SUBSTITUTE(AQ40,CHAR(160),""))),0)),0) * IFERROR(VALUE(TRIM(SUBSTITUTE($AB40,CHAR(160),""))),0)) = 0,IF(AX40&lt;&gt;"",0,""),(IFERROR(_xlfn.IFS(TRIM(SUBSTITUTE($AS40,CHAR(160),""))="Devis 1", IFERROR(VALUE(TRIM(SUBSTITUTE(AK40,CHAR(160),""))),0),TRIM(SUBSTITUTE($AS40,CHAR(160),""))="Devis 2", IFERROR(VALUE(TRIM(SUBSTITUTE(AN40,CHAR(160),""))),0),TRIM(SUBSTITUTE($AS40,CHAR(160),""))="Devis 3", IFERROR(VALUE(TRIM(SUBSTITUTE(AQ40,CHAR(160),""))),0)),0) * IFERROR(VALUE(TRIM(SUBSTITUTE($AB40,CHAR(160),""))),0))))</f>
        <v/>
      </c>
      <c r="AZ40" s="110" t="str" cm="1">
        <f t="array" ref="AZ40">IF($AB40="","",IF(IFERROR(_xlfn.IFS($AS40="Devis 1",IFERROR(VALUE(TRIM(SUBSTITUTE(AL40,CHAR(160),""))),0),$AS40="Devis 2",IFERROR(VALUE(TRIM(SUBSTITUTE(AO40,CHAR(160),""))),0),$AS40="Devis 3",IFERROR(VALUE(TRIM(SUBSTITUTE(AR40,CHAR(160),""))),0)),0)*IFERROR(VALUE(TRIM(SUBSTITUTE($AB40,CHAR(160),""))),0)=0,"",IFERROR(_xlfn.IFS($AS40="Devis 1",IFERROR(VALUE(TRIM(SUBSTITUTE(AL40,CHAR(160),""))),0),$AS40="Devis 2",IFERROR(VALUE(TRIM(SUBSTITUTE(AO40,CHAR(160),""))),0),$AS40="Devis 3",IFERROR(VALUE(TRIM(SUBSTITUTE(AR40,CHAR(160),""))),0)),0)*IFERROR(VALUE(TRIM(SUBSTITUTE($AB40,CHAR(160),""))),0)))</f>
        <v/>
      </c>
      <c r="BA40" s="64"/>
      <c r="BB40" s="21"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242" t="str" cm="1">
        <f t="array" ref="BC40">IF(OR(AZ40="",X40="",AX40="",V40="",AY40="",W40=""),"",_xlfn.IFS((IFERROR(VALUE(TRIM(SUBSTITUTE(AZ40,CHAR(160),""))),0))&gt;(IFERROR(VALUE(TRIM(SUBSTITUTE(X40,CHAR(160),""))),0)),"KO : Le montant retenu TTC est supérieur au montant présenté TTC. Merci de revoir la ligne de dépense ou plafonner son montant.",(IFERROR(VALUE(TRIM(SUBSTITUTE(AX40,CHAR(160),""))),0))&gt;(IFERROR(VALUE(TRIM(SUBSTITUTE(V40,CHAR(160),""))),0)),"Attention : Le montant retenu HT est supérieur au montant HT présenté. Merci de revoir la ligne de dépense,plafonner son montant,ou justifier la reventillation HT/TVA.",(IFERROR(VALUE(TRIM(SUBSTITUTE(AY40,CHAR(160),""))),0))&gt;(IFERROR(VALUE(TRIM(SUBSTITUTE(W40,CHAR(160),""))),0)),"Attention : Le montant TVA retenu est supérieur au montant TVA présenté. Merci de revoir la ligne de dépense,plafonner son montant,ou justifier la reventillation HT/TVA.",(IFERROR(VALUE(TRIM(SUBSTITUTE(X40,CHAR(160),""))),0))=0,"",(IFERROR(VALUE(TRIM(SUBSTITUTE(AZ40,CHAR(160),""))),0))=(IFERROR(VALUE(TRIM(SUBSTITUTE(X40,CHAR(160),""))),0)),"OK",
OR((IFERROR(VALUE(TRIM(SUBSTITUTE(AZ40,CHAR(160),""))),0))=0,(IFERROR(VALUE(TRIM(SUBSTITUTE(AX40,CHAR(160),""))),0))=0),"Attention : montant présenté entièrement écarté",(IFERROR(VALUE(TRIM(SUBSTITUTE(AZ40,CHAR(160),""))),0))&lt;(IFERROR(VALUE(TRIM(SUBSTITUTE(X40,CHAR(160),""))),0)),"Attention : montant présenté partiellement écarté",TRUE,""))</f>
        <v/>
      </c>
      <c r="BD40" s="63" t="str">
        <f t="shared" si="27"/>
        <v/>
      </c>
      <c r="BE40" s="63" t="str">
        <f t="shared" si="28"/>
        <v/>
      </c>
      <c r="BF40" s="30" t="str">
        <f t="shared" si="29"/>
        <v/>
      </c>
    </row>
    <row r="41" spans="1:58" ht="15" customHeight="1">
      <c r="A41" s="100">
        <v>32</v>
      </c>
      <c r="B41" s="7"/>
      <c r="C41" s="7"/>
      <c r="D41" s="18"/>
      <c r="E41" s="7"/>
      <c r="F41" s="7"/>
      <c r="G41" s="7"/>
      <c r="H41" s="7"/>
      <c r="I41" s="26"/>
      <c r="J41" s="7"/>
      <c r="K41" s="183"/>
      <c r="L41" s="189"/>
      <c r="M41" s="9"/>
      <c r="N41" s="53" t="str">
        <f t="shared" ref="N41:N72" si="30">IF(OR(L41="", M41=""), "", IFERROR(VALUE(TRIM(SUBSTITUTE(L41,CHAR(160),""))),0) + IFERROR(VALUE(TRIM(SUBSTITUTE(M41,CHAR(160),""))),0))</f>
        <v/>
      </c>
      <c r="O41" s="13"/>
      <c r="P41" s="9"/>
      <c r="Q41" s="53" t="str">
        <f t="shared" ref="Q41:Q72" si="31">IF(OR(O41="", P41=""), "", IFERROR(VALUE(TRIM(SUBSTITUTE(O41,CHAR(160),""))),0) + IFERROR(VALUE(TRIM(SUBSTITUTE(P41,CHAR(160),""))),0))</f>
        <v/>
      </c>
      <c r="R41" s="16"/>
      <c r="S41" s="9"/>
      <c r="T41" s="190" t="str">
        <f t="shared" ref="T41:T72" si="32">IF(OR(R41="", S41=""), "", IFERROR(VALUE(TRIM(SUBSTITUTE(R41,CHAR(160),""))),0) + IFERROR(VALUE(TRIM(SUBSTITUTE(S41,CHAR(160),""))),0))</f>
        <v/>
      </c>
      <c r="U41" s="199"/>
      <c r="V41" s="198" t="str" cm="1">
        <f t="array" ref="V41">IF((_xlfn.IFS(TRIM(SUBSTITUTE(U41,CHAR(160),""))="Devis 1",IFERROR(VALUE(TRIM(SUBSTITUTE(L41,CHAR(160),""))),0),TRIM(SUBSTITUTE(U41,CHAR(160),""))="Devis 2",IFERROR(VALUE(TRIM(SUBSTITUTE(O41,CHAR(160),""))),0),TRIM(SUBSTITUTE(U41,CHAR(160),""))="Devis 3",IFERROR(VALUE(TRIM(SUBSTITUTE(R41,CHAR(160),""))),0),TRUE,0)*IFERROR(VALUE(TRIM(SUBSTITUTE(D41,CHAR(160),""))),0))=0,"",_xlfn.IFS(TRIM(SUBSTITUTE(U41,CHAR(160),""))="Devis 1",IFERROR(VALUE(TRIM(SUBSTITUTE(L41,CHAR(160),""))),0),TRIM(SUBSTITUTE(U41,CHAR(160),""))="Devis 2",IFERROR(VALUE(TRIM(SUBSTITUTE(O41,CHAR(160),""))),0),TRIM(SUBSTITUTE(U41,CHAR(160),""))="Devis 3",IFERROR(VALUE(TRIM(SUBSTITUTE(R41,CHAR(160),""))),0),TRUE,0)*IFERROR(VALUE(TRIM(SUBSTITUTE(D41,CHAR(160),""))),0))</f>
        <v/>
      </c>
      <c r="W41" s="109" t="str" cm="1">
        <f t="array" ref="W41">IF(_xlfn.IFS(TRIM(SUBSTITUTE(U41,CHAR(160),""))="Devis 1",IFERROR(VALUE(TRIM(SUBSTITUTE(M41,CHAR(160),""))),0),TRIM(SUBSTITUTE(U41,CHAR(160),""))="Devis 2",IFERROR(VALUE(TRIM(SUBSTITUTE(P41,CHAR(160),""))),0),TRIM(SUBSTITUTE(U41,CHAR(160),""))="Devis 3",IFERROR(VALUE(TRIM(SUBSTITUTE(S41,CHAR(160),""))),0),TRUE,0)*IFERROR(VALUE(TRIM(SUBSTITUTE(D41,CHAR(160),""))),0)=0,IF(V41&lt;&gt;"",0,""),_xlfn.IFS(TRIM(SUBSTITUTE(U41,CHAR(160),""))="Devis 1",IFERROR(VALUE(TRIM(SUBSTITUTE(M41,CHAR(160),""))),0),TRIM(SUBSTITUTE(U41,CHAR(160),""))="Devis 2",IFERROR(VALUE(TRIM(SUBSTITUTE(P41,CHAR(160),""))),0),TRIM(SUBSTITUTE(U41,CHAR(160),""))="Devis 3",IFERROR(VALUE(TRIM(SUBSTITUTE(S41,CHAR(160),""))),0),TRUE,0)*IFERROR(VALUE(TRIM(SUBSTITUTE(D41,CHAR(160),""))),0))</f>
        <v/>
      </c>
      <c r="X41" s="201" t="str">
        <f t="shared" ref="X41:X72" si="33">IF(OR(V41="", W41=""), "", IFERROR(VALUE(TRIM(SUBSTITUTE(V41,CHAR(160),""))),0) + IFERROR(VALUE(TRIM(SUBSTITUTE(W41,CHAR(160),""))),0))</f>
        <v/>
      </c>
      <c r="Y41" s="202"/>
      <c r="Z41" s="55" t="str">
        <f t="shared" ref="Z41:Z72" si="34">IF(B41="","",B41)</f>
        <v/>
      </c>
      <c r="AA41" s="55" t="str">
        <f t="shared" ref="AA41:AA72" si="35">IF(C41="","",C41)</f>
        <v/>
      </c>
      <c r="AB41" s="56" t="str">
        <f t="shared" ref="AB41:AB72" si="36">IF(D41="","",D41)</f>
        <v/>
      </c>
      <c r="AC41" s="22" t="str">
        <f t="shared" ref="AC41:AC72" si="37">IF(E41="","",E41)</f>
        <v/>
      </c>
      <c r="AD41" s="22" t="str">
        <f t="shared" ref="AD41:AD72" si="38">IF(F41="","",F41)</f>
        <v/>
      </c>
      <c r="AE41" s="22" t="str">
        <f t="shared" ref="AE41:AE72" si="39">IF(G41="","",G41)</f>
        <v/>
      </c>
      <c r="AF41" s="22" t="str">
        <f t="shared" ref="AF41:AF72" si="40">IF(H41="","",H41)</f>
        <v/>
      </c>
      <c r="AG41" s="57" t="str">
        <f t="shared" ref="AG41:AG72" si="41">IF(I41="","",I41)</f>
        <v/>
      </c>
      <c r="AH41" s="22" t="str">
        <f t="shared" ref="AH41:AH72" si="42">IF(J41="","",J41)</f>
        <v/>
      </c>
      <c r="AI41" s="58" t="str">
        <f t="shared" ref="AI41:AI72" si="43">IF(K41="","",K41)</f>
        <v/>
      </c>
      <c r="AJ41" s="59" t="str">
        <f t="shared" ref="AJ41:AJ72" si="44">IF(L41="","",L41)</f>
        <v/>
      </c>
      <c r="AK41" s="29" t="str">
        <f t="shared" ref="AK41:AK72" si="45">IF(M41="","",M41)</f>
        <v/>
      </c>
      <c r="AL41" s="53" t="str">
        <f t="shared" ref="AL41:AL72" si="46">IF(OR(AJ41="", AK41=""), "", IFERROR(VALUE(TRIM(SUBSTITUTE(AJ41,CHAR(160),""))),0) + IFERROR(VALUE(TRIM(SUBSTITUTE(AK41,CHAR(160),""))),0))</f>
        <v/>
      </c>
      <c r="AM41" s="60" t="str">
        <f t="shared" ref="AM41:AM72" si="47">IF(O41="","",O41)</f>
        <v/>
      </c>
      <c r="AN41" s="29" t="str">
        <f t="shared" ref="AN41:AN72" si="48">IF(P41="","",P41)</f>
        <v/>
      </c>
      <c r="AO41" s="53" t="str">
        <f t="shared" ref="AO41:AO72" si="49">IF(OR(AM41="",AN41=""),"",IFERROR(VALUE(TRIM(SUBSTITUTE(AM41,CHAR(160),""))),0)+IFERROR(VALUE(TRIM(SUBSTITUTE(AN41,CHAR(160),""))),0))</f>
        <v/>
      </c>
      <c r="AP41" s="61" t="str">
        <f t="shared" ref="AP41:AP72" si="50">IF(R41="","",R41)</f>
        <v/>
      </c>
      <c r="AQ41" s="29" t="str">
        <f t="shared" ref="AQ41:AQ72" si="51">IF(S41="","",S41)</f>
        <v/>
      </c>
      <c r="AR41" s="62" t="str">
        <f t="shared" ref="AR41:AR72" si="52">IF(OR(AP41="",AQ41=""),"",IFERROR(VALUE(TRIM(SUBSTITUTE(AP41,CHAR(160),""))),0)+IFERROR(VALUE(TRIM(SUBSTITUTE(AQ41,CHAR(160),""))),0))</f>
        <v/>
      </c>
      <c r="AS41" s="55" t="str">
        <f t="shared" ref="AS41:AS72" si="53">IF(U41="","",U41)</f>
        <v/>
      </c>
      <c r="AT41" s="239"/>
      <c r="AU41" s="63" t="str">
        <f t="shared" ref="AU41:AU72" si="54">IF((1.15*MIN(IF((IFERROR(VALUE(TRIM(SUBSTITUTE(AJ41,CHAR(160),""))),0))=0,1E+30,(IFERROR(VALUE(TRIM(SUBSTITUTE(AJ41,CHAR(160),""))),0))),IF((IFERROR(VALUE(TRIM(SUBSTITUTE(AM41,CHAR(160),""))),0))=0,1E+30,(IFERROR(VALUE(TRIM(SUBSTITUTE(AM41,CHAR(160),""))),0))),IF((IFERROR(VALUE(TRIM(SUBSTITUTE(AP41,CHAR(160),""))),0))=0,1E+30,(IFERROR(VALUE(TRIM(SUBSTITUTE(AP41,CHAR(160),""))),0))))*(IFERROR(VALUE(TRIM(SUBSTITUTE(AB41,CHAR(160),""))),0)))=0,"",(1.15*MIN(IF((IFERROR(VALUE(TRIM(SUBSTITUTE(AJ41,CHAR(160),""))),0))=0,1E+30,(IFERROR(VALUE(TRIM(SUBSTITUTE(AJ41,CHAR(160),""))),0))),IF((IFERROR(VALUE(TRIM(SUBSTITUTE(AM41,CHAR(160),""))),0))=0,1E+30,(IFERROR(VALUE(TRIM(SUBSTITUTE(AM41,CHAR(160),""))),0))),IF((IFERROR(VALUE(TRIM(SUBSTITUTE(AP41,CHAR(160),""))),0))=0,1E+30,(IFERROR(VALUE(TRIM(SUBSTITUTE(AP41,CHAR(160),""))),0))))*(IFERROR(VALUE(TRIM(SUBSTITUTE(AB41,CHAR(160),""))),0))))</f>
        <v/>
      </c>
      <c r="AV41" s="63" t="str">
        <f t="shared" ref="AV41:AV72" si="55">IF(AU41="","",IF( AND(IFERROR(VALUE(TRIM(SUBSTITUTE(AK41,CHAR(160),""))),0)=0,IFERROR(VALUE(TRIM(SUBSTITUTE(AN41,CHAR(160),""))),0)=0,IFERROR(VALUE(TRIM(SUBSTITUTE(AQ41,CHAR(160),""))),0)=0),0,1.15*MIN(IF(IFERROR(VALUE(TRIM(SUBSTITUTE(AK41,CHAR(160),""))),0)=0, 1E+30, IFERROR(VALUE(TRIM(SUBSTITUTE(AK41,CHAR(160),""))),0)),IF(IFERROR(VALUE(TRIM(SUBSTITUTE(AN41,CHAR(160),""))),0)=0, 1E+30, IFERROR(VALUE(TRIM(SUBSTITUTE(AN41,CHAR(160),""))),0)),IF(IFERROR(VALUE(TRIM(SUBSTITUTE(AQ41,CHAR(160),""))),0)=0, 1E+30, IFERROR(VALUE(TRIM(SUBSTITUTE(AQ41,CHAR(160),""))),0))) *IFERROR(VALUE(TRIM(SUBSTITUTE(AB41,CHAR(160),""))),0)))</f>
        <v/>
      </c>
      <c r="AW41" s="63" t="str">
        <f t="shared" ref="AW41:AW72" si="56">IF(AU41="","",AU41+AV41)</f>
        <v/>
      </c>
      <c r="AX41" s="110" t="str" cm="1">
        <f t="array" ref="AX41">IF($AB41="","",IF((IFERROR(_xlfn.IFS($AS41="Devis 1",(IFERROR(VALUE(TRIM(SUBSTITUTE(AJ41,CHAR(160),""))),0)),$AS41="Devis 2",(IFERROR(VALUE(TRIM(SUBSTITUTE(AM41,CHAR(160),""))),0)),$AS41="Devis 3",(IFERROR(VALUE(TRIM(SUBSTITUTE(AP41,CHAR(160),""))),0))),0))*(IFERROR(VALUE(TRIM(SUBSTITUTE($AB41,CHAR(160),""))),0))=0,"",(IFERROR(_xlfn.IFS($AS41="Devis 1",(IFERROR(VALUE(TRIM(SUBSTITUTE(AJ41,CHAR(160),""))),0)),$AS41="Devis 2",(IFERROR(VALUE(TRIM(SUBSTITUTE(AM41,CHAR(160),""))),0)),$AS41="Devis 3",(IFERROR(VALUE(TRIM(SUBSTITUTE(AP41,CHAR(160),""))),0))),0))*(IFERROR(VALUE(TRIM(SUBSTITUTE($AB41,CHAR(160),""))),0))))</f>
        <v/>
      </c>
      <c r="AY41" s="110" t="str" cm="1">
        <f t="array" ref="AY41">IF($AB41="","",IF((IFERROR(_xlfn.IFS(TRIM(SUBSTITUTE($AS41,CHAR(160),""))="Devis 1", IFERROR(VALUE(TRIM(SUBSTITUTE(AK41,CHAR(160),""))),0),TRIM(SUBSTITUTE($AS41,CHAR(160),""))="Devis 2", IFERROR(VALUE(TRIM(SUBSTITUTE(AN41,CHAR(160),""))),0),TRIM(SUBSTITUTE($AS41,CHAR(160),""))="Devis 3", IFERROR(VALUE(TRIM(SUBSTITUTE(AQ41,CHAR(160),""))),0)),0) * IFERROR(VALUE(TRIM(SUBSTITUTE($AB41,CHAR(160),""))),0)) = 0,IF(AX41&lt;&gt;"",0,""),(IFERROR(_xlfn.IFS(TRIM(SUBSTITUTE($AS41,CHAR(160),""))="Devis 1", IFERROR(VALUE(TRIM(SUBSTITUTE(AK41,CHAR(160),""))),0),TRIM(SUBSTITUTE($AS41,CHAR(160),""))="Devis 2", IFERROR(VALUE(TRIM(SUBSTITUTE(AN41,CHAR(160),""))),0),TRIM(SUBSTITUTE($AS41,CHAR(160),""))="Devis 3", IFERROR(VALUE(TRIM(SUBSTITUTE(AQ41,CHAR(160),""))),0)),0) * IFERROR(VALUE(TRIM(SUBSTITUTE($AB41,CHAR(160),""))),0))))</f>
        <v/>
      </c>
      <c r="AZ41" s="110" t="str" cm="1">
        <f t="array" ref="AZ41">IF($AB41="","",IF(IFERROR(_xlfn.IFS($AS41="Devis 1",IFERROR(VALUE(TRIM(SUBSTITUTE(AL41,CHAR(160),""))),0),$AS41="Devis 2",IFERROR(VALUE(TRIM(SUBSTITUTE(AO41,CHAR(160),""))),0),$AS41="Devis 3",IFERROR(VALUE(TRIM(SUBSTITUTE(AR41,CHAR(160),""))),0)),0)*IFERROR(VALUE(TRIM(SUBSTITUTE($AB41,CHAR(160),""))),0)=0,"",IFERROR(_xlfn.IFS($AS41="Devis 1",IFERROR(VALUE(TRIM(SUBSTITUTE(AL41,CHAR(160),""))),0),$AS41="Devis 2",IFERROR(VALUE(TRIM(SUBSTITUTE(AO41,CHAR(160),""))),0),$AS41="Devis 3",IFERROR(VALUE(TRIM(SUBSTITUTE(AR41,CHAR(160),""))),0)),0)*IFERROR(VALUE(TRIM(SUBSTITUTE($AB41,CHAR(160),""))),0)))</f>
        <v/>
      </c>
      <c r="BA41" s="64"/>
      <c r="BB41" s="21"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242" t="str" cm="1">
        <f t="array" ref="BC41">IF(OR(AZ41="",X41="",AX41="",V41="",AY41="",W41=""),"",_xlfn.IFS((IFERROR(VALUE(TRIM(SUBSTITUTE(AZ41,CHAR(160),""))),0))&gt;(IFERROR(VALUE(TRIM(SUBSTITUTE(X41,CHAR(160),""))),0)),"KO : Le montant retenu TTC est supérieur au montant présenté TTC. Merci de revoir la ligne de dépense ou plafonner son montant.",(IFERROR(VALUE(TRIM(SUBSTITUTE(AX41,CHAR(160),""))),0))&gt;(IFERROR(VALUE(TRIM(SUBSTITUTE(V41,CHAR(160),""))),0)),"Attention : Le montant retenu HT est supérieur au montant HT présenté. Merci de revoir la ligne de dépense,plafonner son montant,ou justifier la reventillation HT/TVA.",(IFERROR(VALUE(TRIM(SUBSTITUTE(AY41,CHAR(160),""))),0))&gt;(IFERROR(VALUE(TRIM(SUBSTITUTE(W41,CHAR(160),""))),0)),"Attention : Le montant TVA retenu est supérieur au montant TVA présenté. Merci de revoir la ligne de dépense,plafonner son montant,ou justifier la reventillation HT/TVA.",(IFERROR(VALUE(TRIM(SUBSTITUTE(X41,CHAR(160),""))),0))=0,"",(IFERROR(VALUE(TRIM(SUBSTITUTE(AZ41,CHAR(160),""))),0))=(IFERROR(VALUE(TRIM(SUBSTITUTE(X41,CHAR(160),""))),0)),"OK",
OR((IFERROR(VALUE(TRIM(SUBSTITUTE(AZ41,CHAR(160),""))),0))=0,(IFERROR(VALUE(TRIM(SUBSTITUTE(AX41,CHAR(160),""))),0))=0),"Attention : montant présenté entièrement écarté",(IFERROR(VALUE(TRIM(SUBSTITUTE(AZ41,CHAR(160),""))),0))&lt;(IFERROR(VALUE(TRIM(SUBSTITUTE(X41,CHAR(160),""))),0)),"Attention : montant présenté partiellement écarté",TRUE,""))</f>
        <v/>
      </c>
      <c r="BD41" s="63" t="str">
        <f t="shared" ref="BD41:BD72" si="57">IF(OR(V41="",AX41=""),"",(IFERROR(VALUE(TRIM(SUBSTITUTE(V41,CHAR(160),""))),0))-(IFERROR(VALUE(TRIM(SUBSTITUTE(AX41,CHAR(160),""))),0)))</f>
        <v/>
      </c>
      <c r="BE41" s="63" t="str">
        <f t="shared" ref="BE41:BE72" si="58">IF(OR(W41="",AY41=""),"",(IFERROR(VALUE(TRIM(SUBSTITUTE(W41,CHAR(160),""))),0))-(IFERROR(VALUE(TRIM(SUBSTITUTE(AY41,CHAR(160),""))),0)))</f>
        <v/>
      </c>
      <c r="BF41" s="30" t="str">
        <f t="shared" ref="BF41:BF72" si="59">IF(OR(X41="",AZ41=""),"",(IFERROR(VALUE(TRIM(SUBSTITUTE(X41,CHAR(160),""))),0))-(IFERROR(VALUE(TRIM(SUBSTITUTE(AZ41,CHAR(160),""))),0)))</f>
        <v/>
      </c>
    </row>
    <row r="42" spans="1:58" ht="15" customHeight="1">
      <c r="A42" s="100">
        <v>33</v>
      </c>
      <c r="B42" s="7"/>
      <c r="C42" s="7"/>
      <c r="D42" s="18"/>
      <c r="E42" s="7"/>
      <c r="F42" s="7"/>
      <c r="G42" s="7"/>
      <c r="H42" s="7"/>
      <c r="I42" s="26"/>
      <c r="J42" s="7"/>
      <c r="K42" s="183"/>
      <c r="L42" s="189"/>
      <c r="M42" s="9"/>
      <c r="N42" s="53" t="str">
        <f t="shared" si="30"/>
        <v/>
      </c>
      <c r="O42" s="13"/>
      <c r="P42" s="9"/>
      <c r="Q42" s="53" t="str">
        <f t="shared" si="31"/>
        <v/>
      </c>
      <c r="R42" s="16"/>
      <c r="S42" s="9"/>
      <c r="T42" s="190" t="str">
        <f t="shared" si="32"/>
        <v/>
      </c>
      <c r="U42" s="199"/>
      <c r="V42" s="198" t="str" cm="1">
        <f t="array" ref="V42">IF((_xlfn.IFS(TRIM(SUBSTITUTE(U42,CHAR(160),""))="Devis 1",IFERROR(VALUE(TRIM(SUBSTITUTE(L42,CHAR(160),""))),0),TRIM(SUBSTITUTE(U42,CHAR(160),""))="Devis 2",IFERROR(VALUE(TRIM(SUBSTITUTE(O42,CHAR(160),""))),0),TRIM(SUBSTITUTE(U42,CHAR(160),""))="Devis 3",IFERROR(VALUE(TRIM(SUBSTITUTE(R42,CHAR(160),""))),0),TRUE,0)*IFERROR(VALUE(TRIM(SUBSTITUTE(D42,CHAR(160),""))),0))=0,"",_xlfn.IFS(TRIM(SUBSTITUTE(U42,CHAR(160),""))="Devis 1",IFERROR(VALUE(TRIM(SUBSTITUTE(L42,CHAR(160),""))),0),TRIM(SUBSTITUTE(U42,CHAR(160),""))="Devis 2",IFERROR(VALUE(TRIM(SUBSTITUTE(O42,CHAR(160),""))),0),TRIM(SUBSTITUTE(U42,CHAR(160),""))="Devis 3",IFERROR(VALUE(TRIM(SUBSTITUTE(R42,CHAR(160),""))),0),TRUE,0)*IFERROR(VALUE(TRIM(SUBSTITUTE(D42,CHAR(160),""))),0))</f>
        <v/>
      </c>
      <c r="W42" s="109" t="str" cm="1">
        <f t="array" ref="W42">IF(_xlfn.IFS(TRIM(SUBSTITUTE(U42,CHAR(160),""))="Devis 1",IFERROR(VALUE(TRIM(SUBSTITUTE(M42,CHAR(160),""))),0),TRIM(SUBSTITUTE(U42,CHAR(160),""))="Devis 2",IFERROR(VALUE(TRIM(SUBSTITUTE(P42,CHAR(160),""))),0),TRIM(SUBSTITUTE(U42,CHAR(160),""))="Devis 3",IFERROR(VALUE(TRIM(SUBSTITUTE(S42,CHAR(160),""))),0),TRUE,0)*IFERROR(VALUE(TRIM(SUBSTITUTE(D42,CHAR(160),""))),0)=0,IF(V42&lt;&gt;"",0,""),_xlfn.IFS(TRIM(SUBSTITUTE(U42,CHAR(160),""))="Devis 1",IFERROR(VALUE(TRIM(SUBSTITUTE(M42,CHAR(160),""))),0),TRIM(SUBSTITUTE(U42,CHAR(160),""))="Devis 2",IFERROR(VALUE(TRIM(SUBSTITUTE(P42,CHAR(160),""))),0),TRIM(SUBSTITUTE(U42,CHAR(160),""))="Devis 3",IFERROR(VALUE(TRIM(SUBSTITUTE(S42,CHAR(160),""))),0),TRUE,0)*IFERROR(VALUE(TRIM(SUBSTITUTE(D42,CHAR(160),""))),0))</f>
        <v/>
      </c>
      <c r="X42" s="201" t="str">
        <f t="shared" si="33"/>
        <v/>
      </c>
      <c r="Y42" s="202"/>
      <c r="Z42" s="55" t="str">
        <f t="shared" si="34"/>
        <v/>
      </c>
      <c r="AA42" s="55" t="str">
        <f t="shared" si="35"/>
        <v/>
      </c>
      <c r="AB42" s="56" t="str">
        <f t="shared" si="36"/>
        <v/>
      </c>
      <c r="AC42" s="22" t="str">
        <f t="shared" si="37"/>
        <v/>
      </c>
      <c r="AD42" s="22" t="str">
        <f t="shared" si="38"/>
        <v/>
      </c>
      <c r="AE42" s="22" t="str">
        <f t="shared" si="39"/>
        <v/>
      </c>
      <c r="AF42" s="22" t="str">
        <f t="shared" si="40"/>
        <v/>
      </c>
      <c r="AG42" s="57" t="str">
        <f t="shared" si="41"/>
        <v/>
      </c>
      <c r="AH42" s="22" t="str">
        <f t="shared" si="42"/>
        <v/>
      </c>
      <c r="AI42" s="58" t="str">
        <f t="shared" si="43"/>
        <v/>
      </c>
      <c r="AJ42" s="59" t="str">
        <f t="shared" si="44"/>
        <v/>
      </c>
      <c r="AK42" s="29" t="str">
        <f t="shared" si="45"/>
        <v/>
      </c>
      <c r="AL42" s="53" t="str">
        <f t="shared" si="46"/>
        <v/>
      </c>
      <c r="AM42" s="60" t="str">
        <f t="shared" si="47"/>
        <v/>
      </c>
      <c r="AN42" s="29" t="str">
        <f t="shared" si="48"/>
        <v/>
      </c>
      <c r="AO42" s="53" t="str">
        <f t="shared" si="49"/>
        <v/>
      </c>
      <c r="AP42" s="61" t="str">
        <f t="shared" si="50"/>
        <v/>
      </c>
      <c r="AQ42" s="29" t="str">
        <f t="shared" si="51"/>
        <v/>
      </c>
      <c r="AR42" s="62" t="str">
        <f t="shared" si="52"/>
        <v/>
      </c>
      <c r="AS42" s="55" t="str">
        <f t="shared" si="53"/>
        <v/>
      </c>
      <c r="AT42" s="239"/>
      <c r="AU42" s="63" t="str">
        <f t="shared" si="54"/>
        <v/>
      </c>
      <c r="AV42" s="63" t="str">
        <f t="shared" si="55"/>
        <v/>
      </c>
      <c r="AW42" s="63" t="str">
        <f t="shared" si="56"/>
        <v/>
      </c>
      <c r="AX42" s="110" t="str" cm="1">
        <f t="array" ref="AX42">IF($AB42="","",IF((IFERROR(_xlfn.IFS($AS42="Devis 1",(IFERROR(VALUE(TRIM(SUBSTITUTE(AJ42,CHAR(160),""))),0)),$AS42="Devis 2",(IFERROR(VALUE(TRIM(SUBSTITUTE(AM42,CHAR(160),""))),0)),$AS42="Devis 3",(IFERROR(VALUE(TRIM(SUBSTITUTE(AP42,CHAR(160),""))),0))),0))*(IFERROR(VALUE(TRIM(SUBSTITUTE($AB42,CHAR(160),""))),0))=0,"",(IFERROR(_xlfn.IFS($AS42="Devis 1",(IFERROR(VALUE(TRIM(SUBSTITUTE(AJ42,CHAR(160),""))),0)),$AS42="Devis 2",(IFERROR(VALUE(TRIM(SUBSTITUTE(AM42,CHAR(160),""))),0)),$AS42="Devis 3",(IFERROR(VALUE(TRIM(SUBSTITUTE(AP42,CHAR(160),""))),0))),0))*(IFERROR(VALUE(TRIM(SUBSTITUTE($AB42,CHAR(160),""))),0))))</f>
        <v/>
      </c>
      <c r="AY42" s="110" t="str" cm="1">
        <f t="array" ref="AY42">IF($AB42="","",IF((IFERROR(_xlfn.IFS(TRIM(SUBSTITUTE($AS42,CHAR(160),""))="Devis 1", IFERROR(VALUE(TRIM(SUBSTITUTE(AK42,CHAR(160),""))),0),TRIM(SUBSTITUTE($AS42,CHAR(160),""))="Devis 2", IFERROR(VALUE(TRIM(SUBSTITUTE(AN42,CHAR(160),""))),0),TRIM(SUBSTITUTE($AS42,CHAR(160),""))="Devis 3", IFERROR(VALUE(TRIM(SUBSTITUTE(AQ42,CHAR(160),""))),0)),0) * IFERROR(VALUE(TRIM(SUBSTITUTE($AB42,CHAR(160),""))),0)) = 0,IF(AX42&lt;&gt;"",0,""),(IFERROR(_xlfn.IFS(TRIM(SUBSTITUTE($AS42,CHAR(160),""))="Devis 1", IFERROR(VALUE(TRIM(SUBSTITUTE(AK42,CHAR(160),""))),0),TRIM(SUBSTITUTE($AS42,CHAR(160),""))="Devis 2", IFERROR(VALUE(TRIM(SUBSTITUTE(AN42,CHAR(160),""))),0),TRIM(SUBSTITUTE($AS42,CHAR(160),""))="Devis 3", IFERROR(VALUE(TRIM(SUBSTITUTE(AQ42,CHAR(160),""))),0)),0) * IFERROR(VALUE(TRIM(SUBSTITUTE($AB42,CHAR(160),""))),0))))</f>
        <v/>
      </c>
      <c r="AZ42" s="110" t="str" cm="1">
        <f t="array" ref="AZ42">IF($AB42="","",IF(IFERROR(_xlfn.IFS($AS42="Devis 1",IFERROR(VALUE(TRIM(SUBSTITUTE(AL42,CHAR(160),""))),0),$AS42="Devis 2",IFERROR(VALUE(TRIM(SUBSTITUTE(AO42,CHAR(160),""))),0),$AS42="Devis 3",IFERROR(VALUE(TRIM(SUBSTITUTE(AR42,CHAR(160),""))),0)),0)*IFERROR(VALUE(TRIM(SUBSTITUTE($AB42,CHAR(160),""))),0)=0,"",IFERROR(_xlfn.IFS($AS42="Devis 1",IFERROR(VALUE(TRIM(SUBSTITUTE(AL42,CHAR(160),""))),0),$AS42="Devis 2",IFERROR(VALUE(TRIM(SUBSTITUTE(AO42,CHAR(160),""))),0),$AS42="Devis 3",IFERROR(VALUE(TRIM(SUBSTITUTE(AR42,CHAR(160),""))),0)),0)*IFERROR(VALUE(TRIM(SUBSTITUTE($AB42,CHAR(160),""))),0)))</f>
        <v/>
      </c>
      <c r="BA42" s="64"/>
      <c r="BB42" s="21"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242" t="str" cm="1">
        <f t="array" ref="BC42">IF(OR(AZ42="",X42="",AX42="",V42="",AY42="",W42=""),"",_xlfn.IFS((IFERROR(VALUE(TRIM(SUBSTITUTE(AZ42,CHAR(160),""))),0))&gt;(IFERROR(VALUE(TRIM(SUBSTITUTE(X42,CHAR(160),""))),0)),"KO : Le montant retenu TTC est supérieur au montant présenté TTC. Merci de revoir la ligne de dépense ou plafonner son montant.",(IFERROR(VALUE(TRIM(SUBSTITUTE(AX42,CHAR(160),""))),0))&gt;(IFERROR(VALUE(TRIM(SUBSTITUTE(V42,CHAR(160),""))),0)),"Attention : Le montant retenu HT est supérieur au montant HT présenté. Merci de revoir la ligne de dépense,plafonner son montant,ou justifier la reventillation HT/TVA.",(IFERROR(VALUE(TRIM(SUBSTITUTE(AY42,CHAR(160),""))),0))&gt;(IFERROR(VALUE(TRIM(SUBSTITUTE(W42,CHAR(160),""))),0)),"Attention : Le montant TVA retenu est supérieur au montant TVA présenté. Merci de revoir la ligne de dépense,plafonner son montant,ou justifier la reventillation HT/TVA.",(IFERROR(VALUE(TRIM(SUBSTITUTE(X42,CHAR(160),""))),0))=0,"",(IFERROR(VALUE(TRIM(SUBSTITUTE(AZ42,CHAR(160),""))),0))=(IFERROR(VALUE(TRIM(SUBSTITUTE(X42,CHAR(160),""))),0)),"OK",
OR((IFERROR(VALUE(TRIM(SUBSTITUTE(AZ42,CHAR(160),""))),0))=0,(IFERROR(VALUE(TRIM(SUBSTITUTE(AX42,CHAR(160),""))),0))=0),"Attention : montant présenté entièrement écarté",(IFERROR(VALUE(TRIM(SUBSTITUTE(AZ42,CHAR(160),""))),0))&lt;(IFERROR(VALUE(TRIM(SUBSTITUTE(X42,CHAR(160),""))),0)),"Attention : montant présenté partiellement écarté",TRUE,""))</f>
        <v/>
      </c>
      <c r="BD42" s="63" t="str">
        <f t="shared" si="57"/>
        <v/>
      </c>
      <c r="BE42" s="63" t="str">
        <f t="shared" si="58"/>
        <v/>
      </c>
      <c r="BF42" s="30" t="str">
        <f t="shared" si="59"/>
        <v/>
      </c>
    </row>
    <row r="43" spans="1:58" ht="15" customHeight="1">
      <c r="A43" s="100">
        <v>34</v>
      </c>
      <c r="B43" s="7"/>
      <c r="C43" s="7"/>
      <c r="D43" s="18"/>
      <c r="E43" s="7"/>
      <c r="F43" s="7"/>
      <c r="G43" s="7"/>
      <c r="H43" s="7"/>
      <c r="I43" s="26"/>
      <c r="J43" s="7"/>
      <c r="K43" s="183"/>
      <c r="L43" s="189"/>
      <c r="M43" s="9"/>
      <c r="N43" s="53" t="str">
        <f t="shared" si="30"/>
        <v/>
      </c>
      <c r="O43" s="13"/>
      <c r="P43" s="9"/>
      <c r="Q43" s="53" t="str">
        <f t="shared" si="31"/>
        <v/>
      </c>
      <c r="R43" s="16"/>
      <c r="S43" s="9"/>
      <c r="T43" s="190" t="str">
        <f t="shared" si="32"/>
        <v/>
      </c>
      <c r="U43" s="199"/>
      <c r="V43" s="198" t="str" cm="1">
        <f t="array" ref="V43">IF((_xlfn.IFS(TRIM(SUBSTITUTE(U43,CHAR(160),""))="Devis 1",IFERROR(VALUE(TRIM(SUBSTITUTE(L43,CHAR(160),""))),0),TRIM(SUBSTITUTE(U43,CHAR(160),""))="Devis 2",IFERROR(VALUE(TRIM(SUBSTITUTE(O43,CHAR(160),""))),0),TRIM(SUBSTITUTE(U43,CHAR(160),""))="Devis 3",IFERROR(VALUE(TRIM(SUBSTITUTE(R43,CHAR(160),""))),0),TRUE,0)*IFERROR(VALUE(TRIM(SUBSTITUTE(D43,CHAR(160),""))),0))=0,"",_xlfn.IFS(TRIM(SUBSTITUTE(U43,CHAR(160),""))="Devis 1",IFERROR(VALUE(TRIM(SUBSTITUTE(L43,CHAR(160),""))),0),TRIM(SUBSTITUTE(U43,CHAR(160),""))="Devis 2",IFERROR(VALUE(TRIM(SUBSTITUTE(O43,CHAR(160),""))),0),TRIM(SUBSTITUTE(U43,CHAR(160),""))="Devis 3",IFERROR(VALUE(TRIM(SUBSTITUTE(R43,CHAR(160),""))),0),TRUE,0)*IFERROR(VALUE(TRIM(SUBSTITUTE(D43,CHAR(160),""))),0))</f>
        <v/>
      </c>
      <c r="W43" s="109" t="str" cm="1">
        <f t="array" ref="W43">IF(_xlfn.IFS(TRIM(SUBSTITUTE(U43,CHAR(160),""))="Devis 1",IFERROR(VALUE(TRIM(SUBSTITUTE(M43,CHAR(160),""))),0),TRIM(SUBSTITUTE(U43,CHAR(160),""))="Devis 2",IFERROR(VALUE(TRIM(SUBSTITUTE(P43,CHAR(160),""))),0),TRIM(SUBSTITUTE(U43,CHAR(160),""))="Devis 3",IFERROR(VALUE(TRIM(SUBSTITUTE(S43,CHAR(160),""))),0),TRUE,0)*IFERROR(VALUE(TRIM(SUBSTITUTE(D43,CHAR(160),""))),0)=0,IF(V43&lt;&gt;"",0,""),_xlfn.IFS(TRIM(SUBSTITUTE(U43,CHAR(160),""))="Devis 1",IFERROR(VALUE(TRIM(SUBSTITUTE(M43,CHAR(160),""))),0),TRIM(SUBSTITUTE(U43,CHAR(160),""))="Devis 2",IFERROR(VALUE(TRIM(SUBSTITUTE(P43,CHAR(160),""))),0),TRIM(SUBSTITUTE(U43,CHAR(160),""))="Devis 3",IFERROR(VALUE(TRIM(SUBSTITUTE(S43,CHAR(160),""))),0),TRUE,0)*IFERROR(VALUE(TRIM(SUBSTITUTE(D43,CHAR(160),""))),0))</f>
        <v/>
      </c>
      <c r="X43" s="201" t="str">
        <f t="shared" si="33"/>
        <v/>
      </c>
      <c r="Y43" s="202"/>
      <c r="Z43" s="55" t="str">
        <f t="shared" si="34"/>
        <v/>
      </c>
      <c r="AA43" s="55" t="str">
        <f t="shared" si="35"/>
        <v/>
      </c>
      <c r="AB43" s="56" t="str">
        <f t="shared" si="36"/>
        <v/>
      </c>
      <c r="AC43" s="22" t="str">
        <f t="shared" si="37"/>
        <v/>
      </c>
      <c r="AD43" s="22" t="str">
        <f t="shared" si="38"/>
        <v/>
      </c>
      <c r="AE43" s="22" t="str">
        <f t="shared" si="39"/>
        <v/>
      </c>
      <c r="AF43" s="22" t="str">
        <f t="shared" si="40"/>
        <v/>
      </c>
      <c r="AG43" s="57" t="str">
        <f t="shared" si="41"/>
        <v/>
      </c>
      <c r="AH43" s="22" t="str">
        <f t="shared" si="42"/>
        <v/>
      </c>
      <c r="AI43" s="58" t="str">
        <f t="shared" si="43"/>
        <v/>
      </c>
      <c r="AJ43" s="59" t="str">
        <f t="shared" si="44"/>
        <v/>
      </c>
      <c r="AK43" s="29" t="str">
        <f t="shared" si="45"/>
        <v/>
      </c>
      <c r="AL43" s="53" t="str">
        <f t="shared" si="46"/>
        <v/>
      </c>
      <c r="AM43" s="60" t="str">
        <f t="shared" si="47"/>
        <v/>
      </c>
      <c r="AN43" s="29" t="str">
        <f t="shared" si="48"/>
        <v/>
      </c>
      <c r="AO43" s="53" t="str">
        <f t="shared" si="49"/>
        <v/>
      </c>
      <c r="AP43" s="61" t="str">
        <f t="shared" si="50"/>
        <v/>
      </c>
      <c r="AQ43" s="29" t="str">
        <f t="shared" si="51"/>
        <v/>
      </c>
      <c r="AR43" s="62" t="str">
        <f t="shared" si="52"/>
        <v/>
      </c>
      <c r="AS43" s="55" t="str">
        <f t="shared" si="53"/>
        <v/>
      </c>
      <c r="AT43" s="239"/>
      <c r="AU43" s="63" t="str">
        <f t="shared" si="54"/>
        <v/>
      </c>
      <c r="AV43" s="63" t="str">
        <f t="shared" si="55"/>
        <v/>
      </c>
      <c r="AW43" s="63" t="str">
        <f t="shared" si="56"/>
        <v/>
      </c>
      <c r="AX43" s="110" t="str" cm="1">
        <f t="array" ref="AX43">IF($AB43="","",IF((IFERROR(_xlfn.IFS($AS43="Devis 1",(IFERROR(VALUE(TRIM(SUBSTITUTE(AJ43,CHAR(160),""))),0)),$AS43="Devis 2",(IFERROR(VALUE(TRIM(SUBSTITUTE(AM43,CHAR(160),""))),0)),$AS43="Devis 3",(IFERROR(VALUE(TRIM(SUBSTITUTE(AP43,CHAR(160),""))),0))),0))*(IFERROR(VALUE(TRIM(SUBSTITUTE($AB43,CHAR(160),""))),0))=0,"",(IFERROR(_xlfn.IFS($AS43="Devis 1",(IFERROR(VALUE(TRIM(SUBSTITUTE(AJ43,CHAR(160),""))),0)),$AS43="Devis 2",(IFERROR(VALUE(TRIM(SUBSTITUTE(AM43,CHAR(160),""))),0)),$AS43="Devis 3",(IFERROR(VALUE(TRIM(SUBSTITUTE(AP43,CHAR(160),""))),0))),0))*(IFERROR(VALUE(TRIM(SUBSTITUTE($AB43,CHAR(160),""))),0))))</f>
        <v/>
      </c>
      <c r="AY43" s="110" t="str" cm="1">
        <f t="array" ref="AY43">IF($AB43="","",IF((IFERROR(_xlfn.IFS(TRIM(SUBSTITUTE($AS43,CHAR(160),""))="Devis 1", IFERROR(VALUE(TRIM(SUBSTITUTE(AK43,CHAR(160),""))),0),TRIM(SUBSTITUTE($AS43,CHAR(160),""))="Devis 2", IFERROR(VALUE(TRIM(SUBSTITUTE(AN43,CHAR(160),""))),0),TRIM(SUBSTITUTE($AS43,CHAR(160),""))="Devis 3", IFERROR(VALUE(TRIM(SUBSTITUTE(AQ43,CHAR(160),""))),0)),0) * IFERROR(VALUE(TRIM(SUBSTITUTE($AB43,CHAR(160),""))),0)) = 0,IF(AX43&lt;&gt;"",0,""),(IFERROR(_xlfn.IFS(TRIM(SUBSTITUTE($AS43,CHAR(160),""))="Devis 1", IFERROR(VALUE(TRIM(SUBSTITUTE(AK43,CHAR(160),""))),0),TRIM(SUBSTITUTE($AS43,CHAR(160),""))="Devis 2", IFERROR(VALUE(TRIM(SUBSTITUTE(AN43,CHAR(160),""))),0),TRIM(SUBSTITUTE($AS43,CHAR(160),""))="Devis 3", IFERROR(VALUE(TRIM(SUBSTITUTE(AQ43,CHAR(160),""))),0)),0) * IFERROR(VALUE(TRIM(SUBSTITUTE($AB43,CHAR(160),""))),0))))</f>
        <v/>
      </c>
      <c r="AZ43" s="110" t="str" cm="1">
        <f t="array" ref="AZ43">IF($AB43="","",IF(IFERROR(_xlfn.IFS($AS43="Devis 1",IFERROR(VALUE(TRIM(SUBSTITUTE(AL43,CHAR(160),""))),0),$AS43="Devis 2",IFERROR(VALUE(TRIM(SUBSTITUTE(AO43,CHAR(160),""))),0),$AS43="Devis 3",IFERROR(VALUE(TRIM(SUBSTITUTE(AR43,CHAR(160),""))),0)),0)*IFERROR(VALUE(TRIM(SUBSTITUTE($AB43,CHAR(160),""))),0)=0,"",IFERROR(_xlfn.IFS($AS43="Devis 1",IFERROR(VALUE(TRIM(SUBSTITUTE(AL43,CHAR(160),""))),0),$AS43="Devis 2",IFERROR(VALUE(TRIM(SUBSTITUTE(AO43,CHAR(160),""))),0),$AS43="Devis 3",IFERROR(VALUE(TRIM(SUBSTITUTE(AR43,CHAR(160),""))),0)),0)*IFERROR(VALUE(TRIM(SUBSTITUTE($AB43,CHAR(160),""))),0)))</f>
        <v/>
      </c>
      <c r="BA43" s="64"/>
      <c r="BB43" s="21"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242" t="str" cm="1">
        <f t="array" ref="BC43">IF(OR(AZ43="",X43="",AX43="",V43="",AY43="",W43=""),"",_xlfn.IFS((IFERROR(VALUE(TRIM(SUBSTITUTE(AZ43,CHAR(160),""))),0))&gt;(IFERROR(VALUE(TRIM(SUBSTITUTE(X43,CHAR(160),""))),0)),"KO : Le montant retenu TTC est supérieur au montant présenté TTC. Merci de revoir la ligne de dépense ou plafonner son montant.",(IFERROR(VALUE(TRIM(SUBSTITUTE(AX43,CHAR(160),""))),0))&gt;(IFERROR(VALUE(TRIM(SUBSTITUTE(V43,CHAR(160),""))),0)),"Attention : Le montant retenu HT est supérieur au montant HT présenté. Merci de revoir la ligne de dépense,plafonner son montant,ou justifier la reventillation HT/TVA.",(IFERROR(VALUE(TRIM(SUBSTITUTE(AY43,CHAR(160),""))),0))&gt;(IFERROR(VALUE(TRIM(SUBSTITUTE(W43,CHAR(160),""))),0)),"Attention : Le montant TVA retenu est supérieur au montant TVA présenté. Merci de revoir la ligne de dépense,plafonner son montant,ou justifier la reventillation HT/TVA.",(IFERROR(VALUE(TRIM(SUBSTITUTE(X43,CHAR(160),""))),0))=0,"",(IFERROR(VALUE(TRIM(SUBSTITUTE(AZ43,CHAR(160),""))),0))=(IFERROR(VALUE(TRIM(SUBSTITUTE(X43,CHAR(160),""))),0)),"OK",
OR((IFERROR(VALUE(TRIM(SUBSTITUTE(AZ43,CHAR(160),""))),0))=0,(IFERROR(VALUE(TRIM(SUBSTITUTE(AX43,CHAR(160),""))),0))=0),"Attention : montant présenté entièrement écarté",(IFERROR(VALUE(TRIM(SUBSTITUTE(AZ43,CHAR(160),""))),0))&lt;(IFERROR(VALUE(TRIM(SUBSTITUTE(X43,CHAR(160),""))),0)),"Attention : montant présenté partiellement écarté",TRUE,""))</f>
        <v/>
      </c>
      <c r="BD43" s="63" t="str">
        <f t="shared" si="57"/>
        <v/>
      </c>
      <c r="BE43" s="63" t="str">
        <f t="shared" si="58"/>
        <v/>
      </c>
      <c r="BF43" s="30" t="str">
        <f t="shared" si="59"/>
        <v/>
      </c>
    </row>
    <row r="44" spans="1:58" ht="15" customHeight="1">
      <c r="A44" s="100">
        <v>35</v>
      </c>
      <c r="B44" s="7"/>
      <c r="C44" s="7"/>
      <c r="D44" s="18"/>
      <c r="E44" s="7"/>
      <c r="F44" s="7"/>
      <c r="G44" s="7"/>
      <c r="H44" s="7"/>
      <c r="I44" s="26"/>
      <c r="J44" s="7"/>
      <c r="K44" s="183"/>
      <c r="L44" s="189"/>
      <c r="M44" s="9"/>
      <c r="N44" s="53" t="str">
        <f t="shared" si="30"/>
        <v/>
      </c>
      <c r="O44" s="13"/>
      <c r="P44" s="9"/>
      <c r="Q44" s="53" t="str">
        <f t="shared" si="31"/>
        <v/>
      </c>
      <c r="R44" s="16"/>
      <c r="S44" s="9"/>
      <c r="T44" s="190" t="str">
        <f t="shared" si="32"/>
        <v/>
      </c>
      <c r="U44" s="199"/>
      <c r="V44" s="198" t="str" cm="1">
        <f t="array" ref="V44">IF((_xlfn.IFS(TRIM(SUBSTITUTE(U44,CHAR(160),""))="Devis 1",IFERROR(VALUE(TRIM(SUBSTITUTE(L44,CHAR(160),""))),0),TRIM(SUBSTITUTE(U44,CHAR(160),""))="Devis 2",IFERROR(VALUE(TRIM(SUBSTITUTE(O44,CHAR(160),""))),0),TRIM(SUBSTITUTE(U44,CHAR(160),""))="Devis 3",IFERROR(VALUE(TRIM(SUBSTITUTE(R44,CHAR(160),""))),0),TRUE,0)*IFERROR(VALUE(TRIM(SUBSTITUTE(D44,CHAR(160),""))),0))=0,"",_xlfn.IFS(TRIM(SUBSTITUTE(U44,CHAR(160),""))="Devis 1",IFERROR(VALUE(TRIM(SUBSTITUTE(L44,CHAR(160),""))),0),TRIM(SUBSTITUTE(U44,CHAR(160),""))="Devis 2",IFERROR(VALUE(TRIM(SUBSTITUTE(O44,CHAR(160),""))),0),TRIM(SUBSTITUTE(U44,CHAR(160),""))="Devis 3",IFERROR(VALUE(TRIM(SUBSTITUTE(R44,CHAR(160),""))),0),TRUE,0)*IFERROR(VALUE(TRIM(SUBSTITUTE(D44,CHAR(160),""))),0))</f>
        <v/>
      </c>
      <c r="W44" s="109" t="str" cm="1">
        <f t="array" ref="W44">IF(_xlfn.IFS(TRIM(SUBSTITUTE(U44,CHAR(160),""))="Devis 1",IFERROR(VALUE(TRIM(SUBSTITUTE(M44,CHAR(160),""))),0),TRIM(SUBSTITUTE(U44,CHAR(160),""))="Devis 2",IFERROR(VALUE(TRIM(SUBSTITUTE(P44,CHAR(160),""))),0),TRIM(SUBSTITUTE(U44,CHAR(160),""))="Devis 3",IFERROR(VALUE(TRIM(SUBSTITUTE(S44,CHAR(160),""))),0),TRUE,0)*IFERROR(VALUE(TRIM(SUBSTITUTE(D44,CHAR(160),""))),0)=0,IF(V44&lt;&gt;"",0,""),_xlfn.IFS(TRIM(SUBSTITUTE(U44,CHAR(160),""))="Devis 1",IFERROR(VALUE(TRIM(SUBSTITUTE(M44,CHAR(160),""))),0),TRIM(SUBSTITUTE(U44,CHAR(160),""))="Devis 2",IFERROR(VALUE(TRIM(SUBSTITUTE(P44,CHAR(160),""))),0),TRIM(SUBSTITUTE(U44,CHAR(160),""))="Devis 3",IFERROR(VALUE(TRIM(SUBSTITUTE(S44,CHAR(160),""))),0),TRUE,0)*IFERROR(VALUE(TRIM(SUBSTITUTE(D44,CHAR(160),""))),0))</f>
        <v/>
      </c>
      <c r="X44" s="201" t="str">
        <f t="shared" si="33"/>
        <v/>
      </c>
      <c r="Y44" s="202"/>
      <c r="Z44" s="55" t="str">
        <f t="shared" si="34"/>
        <v/>
      </c>
      <c r="AA44" s="55" t="str">
        <f t="shared" si="35"/>
        <v/>
      </c>
      <c r="AB44" s="56" t="str">
        <f t="shared" si="36"/>
        <v/>
      </c>
      <c r="AC44" s="22" t="str">
        <f t="shared" si="37"/>
        <v/>
      </c>
      <c r="AD44" s="22" t="str">
        <f t="shared" si="38"/>
        <v/>
      </c>
      <c r="AE44" s="22" t="str">
        <f t="shared" si="39"/>
        <v/>
      </c>
      <c r="AF44" s="22" t="str">
        <f t="shared" si="40"/>
        <v/>
      </c>
      <c r="AG44" s="57" t="str">
        <f t="shared" si="41"/>
        <v/>
      </c>
      <c r="AH44" s="22" t="str">
        <f t="shared" si="42"/>
        <v/>
      </c>
      <c r="AI44" s="58" t="str">
        <f t="shared" si="43"/>
        <v/>
      </c>
      <c r="AJ44" s="59" t="str">
        <f t="shared" si="44"/>
        <v/>
      </c>
      <c r="AK44" s="29" t="str">
        <f t="shared" si="45"/>
        <v/>
      </c>
      <c r="AL44" s="53" t="str">
        <f t="shared" si="46"/>
        <v/>
      </c>
      <c r="AM44" s="60" t="str">
        <f t="shared" si="47"/>
        <v/>
      </c>
      <c r="AN44" s="29" t="str">
        <f t="shared" si="48"/>
        <v/>
      </c>
      <c r="AO44" s="53" t="str">
        <f t="shared" si="49"/>
        <v/>
      </c>
      <c r="AP44" s="61" t="str">
        <f t="shared" si="50"/>
        <v/>
      </c>
      <c r="AQ44" s="29" t="str">
        <f t="shared" si="51"/>
        <v/>
      </c>
      <c r="AR44" s="62" t="str">
        <f t="shared" si="52"/>
        <v/>
      </c>
      <c r="AS44" s="55" t="str">
        <f t="shared" si="53"/>
        <v/>
      </c>
      <c r="AT44" s="239"/>
      <c r="AU44" s="63" t="str">
        <f t="shared" si="54"/>
        <v/>
      </c>
      <c r="AV44" s="63" t="str">
        <f t="shared" si="55"/>
        <v/>
      </c>
      <c r="AW44" s="63" t="str">
        <f t="shared" si="56"/>
        <v/>
      </c>
      <c r="AX44" s="110" t="str" cm="1">
        <f t="array" ref="AX44">IF($AB44="","",IF((IFERROR(_xlfn.IFS($AS44="Devis 1",(IFERROR(VALUE(TRIM(SUBSTITUTE(AJ44,CHAR(160),""))),0)),$AS44="Devis 2",(IFERROR(VALUE(TRIM(SUBSTITUTE(AM44,CHAR(160),""))),0)),$AS44="Devis 3",(IFERROR(VALUE(TRIM(SUBSTITUTE(AP44,CHAR(160),""))),0))),0))*(IFERROR(VALUE(TRIM(SUBSTITUTE($AB44,CHAR(160),""))),0))=0,"",(IFERROR(_xlfn.IFS($AS44="Devis 1",(IFERROR(VALUE(TRIM(SUBSTITUTE(AJ44,CHAR(160),""))),0)),$AS44="Devis 2",(IFERROR(VALUE(TRIM(SUBSTITUTE(AM44,CHAR(160),""))),0)),$AS44="Devis 3",(IFERROR(VALUE(TRIM(SUBSTITUTE(AP44,CHAR(160),""))),0))),0))*(IFERROR(VALUE(TRIM(SUBSTITUTE($AB44,CHAR(160),""))),0))))</f>
        <v/>
      </c>
      <c r="AY44" s="110" t="str" cm="1">
        <f t="array" ref="AY44">IF($AB44="","",IF((IFERROR(_xlfn.IFS(TRIM(SUBSTITUTE($AS44,CHAR(160),""))="Devis 1", IFERROR(VALUE(TRIM(SUBSTITUTE(AK44,CHAR(160),""))),0),TRIM(SUBSTITUTE($AS44,CHAR(160),""))="Devis 2", IFERROR(VALUE(TRIM(SUBSTITUTE(AN44,CHAR(160),""))),0),TRIM(SUBSTITUTE($AS44,CHAR(160),""))="Devis 3", IFERROR(VALUE(TRIM(SUBSTITUTE(AQ44,CHAR(160),""))),0)),0) * IFERROR(VALUE(TRIM(SUBSTITUTE($AB44,CHAR(160),""))),0)) = 0,IF(AX44&lt;&gt;"",0,""),(IFERROR(_xlfn.IFS(TRIM(SUBSTITUTE($AS44,CHAR(160),""))="Devis 1", IFERROR(VALUE(TRIM(SUBSTITUTE(AK44,CHAR(160),""))),0),TRIM(SUBSTITUTE($AS44,CHAR(160),""))="Devis 2", IFERROR(VALUE(TRIM(SUBSTITUTE(AN44,CHAR(160),""))),0),TRIM(SUBSTITUTE($AS44,CHAR(160),""))="Devis 3", IFERROR(VALUE(TRIM(SUBSTITUTE(AQ44,CHAR(160),""))),0)),0) * IFERROR(VALUE(TRIM(SUBSTITUTE($AB44,CHAR(160),""))),0))))</f>
        <v/>
      </c>
      <c r="AZ44" s="110" t="str" cm="1">
        <f t="array" ref="AZ44">IF($AB44="","",IF(IFERROR(_xlfn.IFS($AS44="Devis 1",IFERROR(VALUE(TRIM(SUBSTITUTE(AL44,CHAR(160),""))),0),$AS44="Devis 2",IFERROR(VALUE(TRIM(SUBSTITUTE(AO44,CHAR(160),""))),0),$AS44="Devis 3",IFERROR(VALUE(TRIM(SUBSTITUTE(AR44,CHAR(160),""))),0)),0)*IFERROR(VALUE(TRIM(SUBSTITUTE($AB44,CHAR(160),""))),0)=0,"",IFERROR(_xlfn.IFS($AS44="Devis 1",IFERROR(VALUE(TRIM(SUBSTITUTE(AL44,CHAR(160),""))),0),$AS44="Devis 2",IFERROR(VALUE(TRIM(SUBSTITUTE(AO44,CHAR(160),""))),0),$AS44="Devis 3",IFERROR(VALUE(TRIM(SUBSTITUTE(AR44,CHAR(160),""))),0)),0)*IFERROR(VALUE(TRIM(SUBSTITUTE($AB44,CHAR(160),""))),0)))</f>
        <v/>
      </c>
      <c r="BA44" s="64"/>
      <c r="BB44" s="21"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242" t="str" cm="1">
        <f t="array" ref="BC44">IF(OR(AZ44="",X44="",AX44="",V44="",AY44="",W44=""),"",_xlfn.IFS((IFERROR(VALUE(TRIM(SUBSTITUTE(AZ44,CHAR(160),""))),0))&gt;(IFERROR(VALUE(TRIM(SUBSTITUTE(X44,CHAR(160),""))),0)),"KO : Le montant retenu TTC est supérieur au montant présenté TTC. Merci de revoir la ligne de dépense ou plafonner son montant.",(IFERROR(VALUE(TRIM(SUBSTITUTE(AX44,CHAR(160),""))),0))&gt;(IFERROR(VALUE(TRIM(SUBSTITUTE(V44,CHAR(160),""))),0)),"Attention : Le montant retenu HT est supérieur au montant HT présenté. Merci de revoir la ligne de dépense,plafonner son montant,ou justifier la reventillation HT/TVA.",(IFERROR(VALUE(TRIM(SUBSTITUTE(AY44,CHAR(160),""))),0))&gt;(IFERROR(VALUE(TRIM(SUBSTITUTE(W44,CHAR(160),""))),0)),"Attention : Le montant TVA retenu est supérieur au montant TVA présenté. Merci de revoir la ligne de dépense,plafonner son montant,ou justifier la reventillation HT/TVA.",(IFERROR(VALUE(TRIM(SUBSTITUTE(X44,CHAR(160),""))),0))=0,"",(IFERROR(VALUE(TRIM(SUBSTITUTE(AZ44,CHAR(160),""))),0))=(IFERROR(VALUE(TRIM(SUBSTITUTE(X44,CHAR(160),""))),0)),"OK",
OR((IFERROR(VALUE(TRIM(SUBSTITUTE(AZ44,CHAR(160),""))),0))=0,(IFERROR(VALUE(TRIM(SUBSTITUTE(AX44,CHAR(160),""))),0))=0),"Attention : montant présenté entièrement écarté",(IFERROR(VALUE(TRIM(SUBSTITUTE(AZ44,CHAR(160),""))),0))&lt;(IFERROR(VALUE(TRIM(SUBSTITUTE(X44,CHAR(160),""))),0)),"Attention : montant présenté partiellement écarté",TRUE,""))</f>
        <v/>
      </c>
      <c r="BD44" s="63" t="str">
        <f t="shared" si="57"/>
        <v/>
      </c>
      <c r="BE44" s="63" t="str">
        <f t="shared" si="58"/>
        <v/>
      </c>
      <c r="BF44" s="30" t="str">
        <f t="shared" si="59"/>
        <v/>
      </c>
    </row>
    <row r="45" spans="1:58" ht="15" customHeight="1">
      <c r="A45" s="100">
        <v>36</v>
      </c>
      <c r="B45" s="7"/>
      <c r="C45" s="7"/>
      <c r="D45" s="18"/>
      <c r="E45" s="7"/>
      <c r="F45" s="7"/>
      <c r="G45" s="7"/>
      <c r="H45" s="7"/>
      <c r="I45" s="26"/>
      <c r="J45" s="7"/>
      <c r="K45" s="183"/>
      <c r="L45" s="189"/>
      <c r="M45" s="9"/>
      <c r="N45" s="53" t="str">
        <f t="shared" si="30"/>
        <v/>
      </c>
      <c r="O45" s="13"/>
      <c r="P45" s="9"/>
      <c r="Q45" s="53" t="str">
        <f t="shared" si="31"/>
        <v/>
      </c>
      <c r="R45" s="16"/>
      <c r="S45" s="9"/>
      <c r="T45" s="190" t="str">
        <f t="shared" si="32"/>
        <v/>
      </c>
      <c r="U45" s="199"/>
      <c r="V45" s="198" t="str" cm="1">
        <f t="array" ref="V45">IF((_xlfn.IFS(TRIM(SUBSTITUTE(U45,CHAR(160),""))="Devis 1",IFERROR(VALUE(TRIM(SUBSTITUTE(L45,CHAR(160),""))),0),TRIM(SUBSTITUTE(U45,CHAR(160),""))="Devis 2",IFERROR(VALUE(TRIM(SUBSTITUTE(O45,CHAR(160),""))),0),TRIM(SUBSTITUTE(U45,CHAR(160),""))="Devis 3",IFERROR(VALUE(TRIM(SUBSTITUTE(R45,CHAR(160),""))),0),TRUE,0)*IFERROR(VALUE(TRIM(SUBSTITUTE(D45,CHAR(160),""))),0))=0,"",_xlfn.IFS(TRIM(SUBSTITUTE(U45,CHAR(160),""))="Devis 1",IFERROR(VALUE(TRIM(SUBSTITUTE(L45,CHAR(160),""))),0),TRIM(SUBSTITUTE(U45,CHAR(160),""))="Devis 2",IFERROR(VALUE(TRIM(SUBSTITUTE(O45,CHAR(160),""))),0),TRIM(SUBSTITUTE(U45,CHAR(160),""))="Devis 3",IFERROR(VALUE(TRIM(SUBSTITUTE(R45,CHAR(160),""))),0),TRUE,0)*IFERROR(VALUE(TRIM(SUBSTITUTE(D45,CHAR(160),""))),0))</f>
        <v/>
      </c>
      <c r="W45" s="109" t="str" cm="1">
        <f t="array" ref="W45">IF(_xlfn.IFS(TRIM(SUBSTITUTE(U45,CHAR(160),""))="Devis 1",IFERROR(VALUE(TRIM(SUBSTITUTE(M45,CHAR(160),""))),0),TRIM(SUBSTITUTE(U45,CHAR(160),""))="Devis 2",IFERROR(VALUE(TRIM(SUBSTITUTE(P45,CHAR(160),""))),0),TRIM(SUBSTITUTE(U45,CHAR(160),""))="Devis 3",IFERROR(VALUE(TRIM(SUBSTITUTE(S45,CHAR(160),""))),0),TRUE,0)*IFERROR(VALUE(TRIM(SUBSTITUTE(D45,CHAR(160),""))),0)=0,IF(V45&lt;&gt;"",0,""),_xlfn.IFS(TRIM(SUBSTITUTE(U45,CHAR(160),""))="Devis 1",IFERROR(VALUE(TRIM(SUBSTITUTE(M45,CHAR(160),""))),0),TRIM(SUBSTITUTE(U45,CHAR(160),""))="Devis 2",IFERROR(VALUE(TRIM(SUBSTITUTE(P45,CHAR(160),""))),0),TRIM(SUBSTITUTE(U45,CHAR(160),""))="Devis 3",IFERROR(VALUE(TRIM(SUBSTITUTE(S45,CHAR(160),""))),0),TRUE,0)*IFERROR(VALUE(TRIM(SUBSTITUTE(D45,CHAR(160),""))),0))</f>
        <v/>
      </c>
      <c r="X45" s="201" t="str">
        <f t="shared" si="33"/>
        <v/>
      </c>
      <c r="Y45" s="202"/>
      <c r="Z45" s="55" t="str">
        <f t="shared" si="34"/>
        <v/>
      </c>
      <c r="AA45" s="55" t="str">
        <f t="shared" si="35"/>
        <v/>
      </c>
      <c r="AB45" s="56" t="str">
        <f t="shared" si="36"/>
        <v/>
      </c>
      <c r="AC45" s="22" t="str">
        <f t="shared" si="37"/>
        <v/>
      </c>
      <c r="AD45" s="22" t="str">
        <f t="shared" si="38"/>
        <v/>
      </c>
      <c r="AE45" s="22" t="str">
        <f t="shared" si="39"/>
        <v/>
      </c>
      <c r="AF45" s="22" t="str">
        <f t="shared" si="40"/>
        <v/>
      </c>
      <c r="AG45" s="57" t="str">
        <f t="shared" si="41"/>
        <v/>
      </c>
      <c r="AH45" s="22" t="str">
        <f t="shared" si="42"/>
        <v/>
      </c>
      <c r="AI45" s="58" t="str">
        <f t="shared" si="43"/>
        <v/>
      </c>
      <c r="AJ45" s="59" t="str">
        <f t="shared" si="44"/>
        <v/>
      </c>
      <c r="AK45" s="29" t="str">
        <f t="shared" si="45"/>
        <v/>
      </c>
      <c r="AL45" s="53" t="str">
        <f t="shared" si="46"/>
        <v/>
      </c>
      <c r="AM45" s="60" t="str">
        <f t="shared" si="47"/>
        <v/>
      </c>
      <c r="AN45" s="29" t="str">
        <f t="shared" si="48"/>
        <v/>
      </c>
      <c r="AO45" s="53" t="str">
        <f t="shared" si="49"/>
        <v/>
      </c>
      <c r="AP45" s="61" t="str">
        <f t="shared" si="50"/>
        <v/>
      </c>
      <c r="AQ45" s="29" t="str">
        <f t="shared" si="51"/>
        <v/>
      </c>
      <c r="AR45" s="62" t="str">
        <f t="shared" si="52"/>
        <v/>
      </c>
      <c r="AS45" s="55" t="str">
        <f t="shared" si="53"/>
        <v/>
      </c>
      <c r="AT45" s="239"/>
      <c r="AU45" s="63" t="str">
        <f t="shared" si="54"/>
        <v/>
      </c>
      <c r="AV45" s="63" t="str">
        <f t="shared" si="55"/>
        <v/>
      </c>
      <c r="AW45" s="63" t="str">
        <f t="shared" si="56"/>
        <v/>
      </c>
      <c r="AX45" s="110" t="str" cm="1">
        <f t="array" ref="AX45">IF($AB45="","",IF((IFERROR(_xlfn.IFS($AS45="Devis 1",(IFERROR(VALUE(TRIM(SUBSTITUTE(AJ45,CHAR(160),""))),0)),$AS45="Devis 2",(IFERROR(VALUE(TRIM(SUBSTITUTE(AM45,CHAR(160),""))),0)),$AS45="Devis 3",(IFERROR(VALUE(TRIM(SUBSTITUTE(AP45,CHAR(160),""))),0))),0))*(IFERROR(VALUE(TRIM(SUBSTITUTE($AB45,CHAR(160),""))),0))=0,"",(IFERROR(_xlfn.IFS($AS45="Devis 1",(IFERROR(VALUE(TRIM(SUBSTITUTE(AJ45,CHAR(160),""))),0)),$AS45="Devis 2",(IFERROR(VALUE(TRIM(SUBSTITUTE(AM45,CHAR(160),""))),0)),$AS45="Devis 3",(IFERROR(VALUE(TRIM(SUBSTITUTE(AP45,CHAR(160),""))),0))),0))*(IFERROR(VALUE(TRIM(SUBSTITUTE($AB45,CHAR(160),""))),0))))</f>
        <v/>
      </c>
      <c r="AY45" s="110" t="str" cm="1">
        <f t="array" ref="AY45">IF($AB45="","",IF((IFERROR(_xlfn.IFS(TRIM(SUBSTITUTE($AS45,CHAR(160),""))="Devis 1", IFERROR(VALUE(TRIM(SUBSTITUTE(AK45,CHAR(160),""))),0),TRIM(SUBSTITUTE($AS45,CHAR(160),""))="Devis 2", IFERROR(VALUE(TRIM(SUBSTITUTE(AN45,CHAR(160),""))),0),TRIM(SUBSTITUTE($AS45,CHAR(160),""))="Devis 3", IFERROR(VALUE(TRIM(SUBSTITUTE(AQ45,CHAR(160),""))),0)),0) * IFERROR(VALUE(TRIM(SUBSTITUTE($AB45,CHAR(160),""))),0)) = 0,IF(AX45&lt;&gt;"",0,""),(IFERROR(_xlfn.IFS(TRIM(SUBSTITUTE($AS45,CHAR(160),""))="Devis 1", IFERROR(VALUE(TRIM(SUBSTITUTE(AK45,CHAR(160),""))),0),TRIM(SUBSTITUTE($AS45,CHAR(160),""))="Devis 2", IFERROR(VALUE(TRIM(SUBSTITUTE(AN45,CHAR(160),""))),0),TRIM(SUBSTITUTE($AS45,CHAR(160),""))="Devis 3", IFERROR(VALUE(TRIM(SUBSTITUTE(AQ45,CHAR(160),""))),0)),0) * IFERROR(VALUE(TRIM(SUBSTITUTE($AB45,CHAR(160),""))),0))))</f>
        <v/>
      </c>
      <c r="AZ45" s="110" t="str" cm="1">
        <f t="array" ref="AZ45">IF($AB45="","",IF(IFERROR(_xlfn.IFS($AS45="Devis 1",IFERROR(VALUE(TRIM(SUBSTITUTE(AL45,CHAR(160),""))),0),$AS45="Devis 2",IFERROR(VALUE(TRIM(SUBSTITUTE(AO45,CHAR(160),""))),0),$AS45="Devis 3",IFERROR(VALUE(TRIM(SUBSTITUTE(AR45,CHAR(160),""))),0)),0)*IFERROR(VALUE(TRIM(SUBSTITUTE($AB45,CHAR(160),""))),0)=0,"",IFERROR(_xlfn.IFS($AS45="Devis 1",IFERROR(VALUE(TRIM(SUBSTITUTE(AL45,CHAR(160),""))),0),$AS45="Devis 2",IFERROR(VALUE(TRIM(SUBSTITUTE(AO45,CHAR(160),""))),0),$AS45="Devis 3",IFERROR(VALUE(TRIM(SUBSTITUTE(AR45,CHAR(160),""))),0)),0)*IFERROR(VALUE(TRIM(SUBSTITUTE($AB45,CHAR(160),""))),0)))</f>
        <v/>
      </c>
      <c r="BA45" s="64"/>
      <c r="BB45" s="21"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242" t="str" cm="1">
        <f t="array" ref="BC45">IF(OR(AZ45="",X45="",AX45="",V45="",AY45="",W45=""),"",_xlfn.IFS((IFERROR(VALUE(TRIM(SUBSTITUTE(AZ45,CHAR(160),""))),0))&gt;(IFERROR(VALUE(TRIM(SUBSTITUTE(X45,CHAR(160),""))),0)),"KO : Le montant retenu TTC est supérieur au montant présenté TTC. Merci de revoir la ligne de dépense ou plafonner son montant.",(IFERROR(VALUE(TRIM(SUBSTITUTE(AX45,CHAR(160),""))),0))&gt;(IFERROR(VALUE(TRIM(SUBSTITUTE(V45,CHAR(160),""))),0)),"Attention : Le montant retenu HT est supérieur au montant HT présenté. Merci de revoir la ligne de dépense,plafonner son montant,ou justifier la reventillation HT/TVA.",(IFERROR(VALUE(TRIM(SUBSTITUTE(AY45,CHAR(160),""))),0))&gt;(IFERROR(VALUE(TRIM(SUBSTITUTE(W45,CHAR(160),""))),0)),"Attention : Le montant TVA retenu est supérieur au montant TVA présenté. Merci de revoir la ligne de dépense,plafonner son montant,ou justifier la reventillation HT/TVA.",(IFERROR(VALUE(TRIM(SUBSTITUTE(X45,CHAR(160),""))),0))=0,"",(IFERROR(VALUE(TRIM(SUBSTITUTE(AZ45,CHAR(160),""))),0))=(IFERROR(VALUE(TRIM(SUBSTITUTE(X45,CHAR(160),""))),0)),"OK",
OR((IFERROR(VALUE(TRIM(SUBSTITUTE(AZ45,CHAR(160),""))),0))=0,(IFERROR(VALUE(TRIM(SUBSTITUTE(AX45,CHAR(160),""))),0))=0),"Attention : montant présenté entièrement écarté",(IFERROR(VALUE(TRIM(SUBSTITUTE(AZ45,CHAR(160),""))),0))&lt;(IFERROR(VALUE(TRIM(SUBSTITUTE(X45,CHAR(160),""))),0)),"Attention : montant présenté partiellement écarté",TRUE,""))</f>
        <v/>
      </c>
      <c r="BD45" s="63" t="str">
        <f t="shared" si="57"/>
        <v/>
      </c>
      <c r="BE45" s="63" t="str">
        <f t="shared" si="58"/>
        <v/>
      </c>
      <c r="BF45" s="30" t="str">
        <f t="shared" si="59"/>
        <v/>
      </c>
    </row>
    <row r="46" spans="1:58" ht="15" customHeight="1">
      <c r="A46" s="100">
        <v>37</v>
      </c>
      <c r="B46" s="7"/>
      <c r="C46" s="7"/>
      <c r="D46" s="18"/>
      <c r="E46" s="7"/>
      <c r="F46" s="7"/>
      <c r="G46" s="7"/>
      <c r="H46" s="7"/>
      <c r="I46" s="26"/>
      <c r="J46" s="7"/>
      <c r="K46" s="183"/>
      <c r="L46" s="189"/>
      <c r="M46" s="9"/>
      <c r="N46" s="53" t="str">
        <f t="shared" si="30"/>
        <v/>
      </c>
      <c r="O46" s="13"/>
      <c r="P46" s="9"/>
      <c r="Q46" s="53" t="str">
        <f t="shared" si="31"/>
        <v/>
      </c>
      <c r="R46" s="16"/>
      <c r="S46" s="9"/>
      <c r="T46" s="190" t="str">
        <f t="shared" si="32"/>
        <v/>
      </c>
      <c r="U46" s="199"/>
      <c r="V46" s="198" t="str" cm="1">
        <f t="array" ref="V46">IF((_xlfn.IFS(TRIM(SUBSTITUTE(U46,CHAR(160),""))="Devis 1",IFERROR(VALUE(TRIM(SUBSTITUTE(L46,CHAR(160),""))),0),TRIM(SUBSTITUTE(U46,CHAR(160),""))="Devis 2",IFERROR(VALUE(TRIM(SUBSTITUTE(O46,CHAR(160),""))),0),TRIM(SUBSTITUTE(U46,CHAR(160),""))="Devis 3",IFERROR(VALUE(TRIM(SUBSTITUTE(R46,CHAR(160),""))),0),TRUE,0)*IFERROR(VALUE(TRIM(SUBSTITUTE(D46,CHAR(160),""))),0))=0,"",_xlfn.IFS(TRIM(SUBSTITUTE(U46,CHAR(160),""))="Devis 1",IFERROR(VALUE(TRIM(SUBSTITUTE(L46,CHAR(160),""))),0),TRIM(SUBSTITUTE(U46,CHAR(160),""))="Devis 2",IFERROR(VALUE(TRIM(SUBSTITUTE(O46,CHAR(160),""))),0),TRIM(SUBSTITUTE(U46,CHAR(160),""))="Devis 3",IFERROR(VALUE(TRIM(SUBSTITUTE(R46,CHAR(160),""))),0),TRUE,0)*IFERROR(VALUE(TRIM(SUBSTITUTE(D46,CHAR(160),""))),0))</f>
        <v/>
      </c>
      <c r="W46" s="109" t="str" cm="1">
        <f t="array" ref="W46">IF(_xlfn.IFS(TRIM(SUBSTITUTE(U46,CHAR(160),""))="Devis 1",IFERROR(VALUE(TRIM(SUBSTITUTE(M46,CHAR(160),""))),0),TRIM(SUBSTITUTE(U46,CHAR(160),""))="Devis 2",IFERROR(VALUE(TRIM(SUBSTITUTE(P46,CHAR(160),""))),0),TRIM(SUBSTITUTE(U46,CHAR(160),""))="Devis 3",IFERROR(VALUE(TRIM(SUBSTITUTE(S46,CHAR(160),""))),0),TRUE,0)*IFERROR(VALUE(TRIM(SUBSTITUTE(D46,CHAR(160),""))),0)=0,IF(V46&lt;&gt;"",0,""),_xlfn.IFS(TRIM(SUBSTITUTE(U46,CHAR(160),""))="Devis 1",IFERROR(VALUE(TRIM(SUBSTITUTE(M46,CHAR(160),""))),0),TRIM(SUBSTITUTE(U46,CHAR(160),""))="Devis 2",IFERROR(VALUE(TRIM(SUBSTITUTE(P46,CHAR(160),""))),0),TRIM(SUBSTITUTE(U46,CHAR(160),""))="Devis 3",IFERROR(VALUE(TRIM(SUBSTITUTE(S46,CHAR(160),""))),0),TRUE,0)*IFERROR(VALUE(TRIM(SUBSTITUTE(D46,CHAR(160),""))),0))</f>
        <v/>
      </c>
      <c r="X46" s="201" t="str">
        <f t="shared" si="33"/>
        <v/>
      </c>
      <c r="Y46" s="202"/>
      <c r="Z46" s="55" t="str">
        <f t="shared" si="34"/>
        <v/>
      </c>
      <c r="AA46" s="55" t="str">
        <f t="shared" si="35"/>
        <v/>
      </c>
      <c r="AB46" s="56" t="str">
        <f t="shared" si="36"/>
        <v/>
      </c>
      <c r="AC46" s="22" t="str">
        <f t="shared" si="37"/>
        <v/>
      </c>
      <c r="AD46" s="22" t="str">
        <f t="shared" si="38"/>
        <v/>
      </c>
      <c r="AE46" s="22" t="str">
        <f t="shared" si="39"/>
        <v/>
      </c>
      <c r="AF46" s="22" t="str">
        <f t="shared" si="40"/>
        <v/>
      </c>
      <c r="AG46" s="57" t="str">
        <f t="shared" si="41"/>
        <v/>
      </c>
      <c r="AH46" s="22" t="str">
        <f t="shared" si="42"/>
        <v/>
      </c>
      <c r="AI46" s="58" t="str">
        <f t="shared" si="43"/>
        <v/>
      </c>
      <c r="AJ46" s="59" t="str">
        <f t="shared" si="44"/>
        <v/>
      </c>
      <c r="AK46" s="29" t="str">
        <f t="shared" si="45"/>
        <v/>
      </c>
      <c r="AL46" s="53" t="str">
        <f t="shared" si="46"/>
        <v/>
      </c>
      <c r="AM46" s="60" t="str">
        <f t="shared" si="47"/>
        <v/>
      </c>
      <c r="AN46" s="29" t="str">
        <f t="shared" si="48"/>
        <v/>
      </c>
      <c r="AO46" s="53" t="str">
        <f t="shared" si="49"/>
        <v/>
      </c>
      <c r="AP46" s="61" t="str">
        <f t="shared" si="50"/>
        <v/>
      </c>
      <c r="AQ46" s="29" t="str">
        <f t="shared" si="51"/>
        <v/>
      </c>
      <c r="AR46" s="62" t="str">
        <f t="shared" si="52"/>
        <v/>
      </c>
      <c r="AS46" s="55" t="str">
        <f t="shared" si="53"/>
        <v/>
      </c>
      <c r="AT46" s="239"/>
      <c r="AU46" s="63" t="str">
        <f t="shared" si="54"/>
        <v/>
      </c>
      <c r="AV46" s="63" t="str">
        <f t="shared" si="55"/>
        <v/>
      </c>
      <c r="AW46" s="63" t="str">
        <f t="shared" si="56"/>
        <v/>
      </c>
      <c r="AX46" s="110" t="str" cm="1">
        <f t="array" ref="AX46">IF($AB46="","",IF((IFERROR(_xlfn.IFS($AS46="Devis 1",(IFERROR(VALUE(TRIM(SUBSTITUTE(AJ46,CHAR(160),""))),0)),$AS46="Devis 2",(IFERROR(VALUE(TRIM(SUBSTITUTE(AM46,CHAR(160),""))),0)),$AS46="Devis 3",(IFERROR(VALUE(TRIM(SUBSTITUTE(AP46,CHAR(160),""))),0))),0))*(IFERROR(VALUE(TRIM(SUBSTITUTE($AB46,CHAR(160),""))),0))=0,"",(IFERROR(_xlfn.IFS($AS46="Devis 1",(IFERROR(VALUE(TRIM(SUBSTITUTE(AJ46,CHAR(160),""))),0)),$AS46="Devis 2",(IFERROR(VALUE(TRIM(SUBSTITUTE(AM46,CHAR(160),""))),0)),$AS46="Devis 3",(IFERROR(VALUE(TRIM(SUBSTITUTE(AP46,CHAR(160),""))),0))),0))*(IFERROR(VALUE(TRIM(SUBSTITUTE($AB46,CHAR(160),""))),0))))</f>
        <v/>
      </c>
      <c r="AY46" s="110" t="str" cm="1">
        <f t="array" ref="AY46">IF($AB46="","",IF((IFERROR(_xlfn.IFS(TRIM(SUBSTITUTE($AS46,CHAR(160),""))="Devis 1", IFERROR(VALUE(TRIM(SUBSTITUTE(AK46,CHAR(160),""))),0),TRIM(SUBSTITUTE($AS46,CHAR(160),""))="Devis 2", IFERROR(VALUE(TRIM(SUBSTITUTE(AN46,CHAR(160),""))),0),TRIM(SUBSTITUTE($AS46,CHAR(160),""))="Devis 3", IFERROR(VALUE(TRIM(SUBSTITUTE(AQ46,CHAR(160),""))),0)),0) * IFERROR(VALUE(TRIM(SUBSTITUTE($AB46,CHAR(160),""))),0)) = 0,IF(AX46&lt;&gt;"",0,""),(IFERROR(_xlfn.IFS(TRIM(SUBSTITUTE($AS46,CHAR(160),""))="Devis 1", IFERROR(VALUE(TRIM(SUBSTITUTE(AK46,CHAR(160),""))),0),TRIM(SUBSTITUTE($AS46,CHAR(160),""))="Devis 2", IFERROR(VALUE(TRIM(SUBSTITUTE(AN46,CHAR(160),""))),0),TRIM(SUBSTITUTE($AS46,CHAR(160),""))="Devis 3", IFERROR(VALUE(TRIM(SUBSTITUTE(AQ46,CHAR(160),""))),0)),0) * IFERROR(VALUE(TRIM(SUBSTITUTE($AB46,CHAR(160),""))),0))))</f>
        <v/>
      </c>
      <c r="AZ46" s="110" t="str" cm="1">
        <f t="array" ref="AZ46">IF($AB46="","",IF(IFERROR(_xlfn.IFS($AS46="Devis 1",IFERROR(VALUE(TRIM(SUBSTITUTE(AL46,CHAR(160),""))),0),$AS46="Devis 2",IFERROR(VALUE(TRIM(SUBSTITUTE(AO46,CHAR(160),""))),0),$AS46="Devis 3",IFERROR(VALUE(TRIM(SUBSTITUTE(AR46,CHAR(160),""))),0)),0)*IFERROR(VALUE(TRIM(SUBSTITUTE($AB46,CHAR(160),""))),0)=0,"",IFERROR(_xlfn.IFS($AS46="Devis 1",IFERROR(VALUE(TRIM(SUBSTITUTE(AL46,CHAR(160),""))),0),$AS46="Devis 2",IFERROR(VALUE(TRIM(SUBSTITUTE(AO46,CHAR(160),""))),0),$AS46="Devis 3",IFERROR(VALUE(TRIM(SUBSTITUTE(AR46,CHAR(160),""))),0)),0)*IFERROR(VALUE(TRIM(SUBSTITUTE($AB46,CHAR(160),""))),0)))</f>
        <v/>
      </c>
      <c r="BA46" s="64"/>
      <c r="BB46" s="21"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242" t="str" cm="1">
        <f t="array" ref="BC46">IF(OR(AZ46="",X46="",AX46="",V46="",AY46="",W46=""),"",_xlfn.IFS((IFERROR(VALUE(TRIM(SUBSTITUTE(AZ46,CHAR(160),""))),0))&gt;(IFERROR(VALUE(TRIM(SUBSTITUTE(X46,CHAR(160),""))),0)),"KO : Le montant retenu TTC est supérieur au montant présenté TTC. Merci de revoir la ligne de dépense ou plafonner son montant.",(IFERROR(VALUE(TRIM(SUBSTITUTE(AX46,CHAR(160),""))),0))&gt;(IFERROR(VALUE(TRIM(SUBSTITUTE(V46,CHAR(160),""))),0)),"Attention : Le montant retenu HT est supérieur au montant HT présenté. Merci de revoir la ligne de dépense,plafonner son montant,ou justifier la reventillation HT/TVA.",(IFERROR(VALUE(TRIM(SUBSTITUTE(AY46,CHAR(160),""))),0))&gt;(IFERROR(VALUE(TRIM(SUBSTITUTE(W46,CHAR(160),""))),0)),"Attention : Le montant TVA retenu est supérieur au montant TVA présenté. Merci de revoir la ligne de dépense,plafonner son montant,ou justifier la reventillation HT/TVA.",(IFERROR(VALUE(TRIM(SUBSTITUTE(X46,CHAR(160),""))),0))=0,"",(IFERROR(VALUE(TRIM(SUBSTITUTE(AZ46,CHAR(160),""))),0))=(IFERROR(VALUE(TRIM(SUBSTITUTE(X46,CHAR(160),""))),0)),"OK",
OR((IFERROR(VALUE(TRIM(SUBSTITUTE(AZ46,CHAR(160),""))),0))=0,(IFERROR(VALUE(TRIM(SUBSTITUTE(AX46,CHAR(160),""))),0))=0),"Attention : montant présenté entièrement écarté",(IFERROR(VALUE(TRIM(SUBSTITUTE(AZ46,CHAR(160),""))),0))&lt;(IFERROR(VALUE(TRIM(SUBSTITUTE(X46,CHAR(160),""))),0)),"Attention : montant présenté partiellement écarté",TRUE,""))</f>
        <v/>
      </c>
      <c r="BD46" s="63" t="str">
        <f t="shared" si="57"/>
        <v/>
      </c>
      <c r="BE46" s="63" t="str">
        <f t="shared" si="58"/>
        <v/>
      </c>
      <c r="BF46" s="30" t="str">
        <f t="shared" si="59"/>
        <v/>
      </c>
    </row>
    <row r="47" spans="1:58" ht="15" customHeight="1">
      <c r="A47" s="100">
        <v>38</v>
      </c>
      <c r="B47" s="7"/>
      <c r="C47" s="7"/>
      <c r="D47" s="18"/>
      <c r="E47" s="7"/>
      <c r="F47" s="7"/>
      <c r="G47" s="7"/>
      <c r="H47" s="7"/>
      <c r="I47" s="26"/>
      <c r="J47" s="7"/>
      <c r="K47" s="183"/>
      <c r="L47" s="189"/>
      <c r="M47" s="9"/>
      <c r="N47" s="53" t="str">
        <f t="shared" si="30"/>
        <v/>
      </c>
      <c r="O47" s="13"/>
      <c r="P47" s="9"/>
      <c r="Q47" s="53" t="str">
        <f t="shared" si="31"/>
        <v/>
      </c>
      <c r="R47" s="16"/>
      <c r="S47" s="9"/>
      <c r="T47" s="190" t="str">
        <f t="shared" si="32"/>
        <v/>
      </c>
      <c r="U47" s="199"/>
      <c r="V47" s="198" t="str" cm="1">
        <f t="array" ref="V47">IF((_xlfn.IFS(TRIM(SUBSTITUTE(U47,CHAR(160),""))="Devis 1",IFERROR(VALUE(TRIM(SUBSTITUTE(L47,CHAR(160),""))),0),TRIM(SUBSTITUTE(U47,CHAR(160),""))="Devis 2",IFERROR(VALUE(TRIM(SUBSTITUTE(O47,CHAR(160),""))),0),TRIM(SUBSTITUTE(U47,CHAR(160),""))="Devis 3",IFERROR(VALUE(TRIM(SUBSTITUTE(R47,CHAR(160),""))),0),TRUE,0)*IFERROR(VALUE(TRIM(SUBSTITUTE(D47,CHAR(160),""))),0))=0,"",_xlfn.IFS(TRIM(SUBSTITUTE(U47,CHAR(160),""))="Devis 1",IFERROR(VALUE(TRIM(SUBSTITUTE(L47,CHAR(160),""))),0),TRIM(SUBSTITUTE(U47,CHAR(160),""))="Devis 2",IFERROR(VALUE(TRIM(SUBSTITUTE(O47,CHAR(160),""))),0),TRIM(SUBSTITUTE(U47,CHAR(160),""))="Devis 3",IFERROR(VALUE(TRIM(SUBSTITUTE(R47,CHAR(160),""))),0),TRUE,0)*IFERROR(VALUE(TRIM(SUBSTITUTE(D47,CHAR(160),""))),0))</f>
        <v/>
      </c>
      <c r="W47" s="109" t="str" cm="1">
        <f t="array" ref="W47">IF(_xlfn.IFS(TRIM(SUBSTITUTE(U47,CHAR(160),""))="Devis 1",IFERROR(VALUE(TRIM(SUBSTITUTE(M47,CHAR(160),""))),0),TRIM(SUBSTITUTE(U47,CHAR(160),""))="Devis 2",IFERROR(VALUE(TRIM(SUBSTITUTE(P47,CHAR(160),""))),0),TRIM(SUBSTITUTE(U47,CHAR(160),""))="Devis 3",IFERROR(VALUE(TRIM(SUBSTITUTE(S47,CHAR(160),""))),0),TRUE,0)*IFERROR(VALUE(TRIM(SUBSTITUTE(D47,CHAR(160),""))),0)=0,IF(V47&lt;&gt;"",0,""),_xlfn.IFS(TRIM(SUBSTITUTE(U47,CHAR(160),""))="Devis 1",IFERROR(VALUE(TRIM(SUBSTITUTE(M47,CHAR(160),""))),0),TRIM(SUBSTITUTE(U47,CHAR(160),""))="Devis 2",IFERROR(VALUE(TRIM(SUBSTITUTE(P47,CHAR(160),""))),0),TRIM(SUBSTITUTE(U47,CHAR(160),""))="Devis 3",IFERROR(VALUE(TRIM(SUBSTITUTE(S47,CHAR(160),""))),0),TRUE,0)*IFERROR(VALUE(TRIM(SUBSTITUTE(D47,CHAR(160),""))),0))</f>
        <v/>
      </c>
      <c r="X47" s="201" t="str">
        <f t="shared" si="33"/>
        <v/>
      </c>
      <c r="Y47" s="202"/>
      <c r="Z47" s="55" t="str">
        <f t="shared" si="34"/>
        <v/>
      </c>
      <c r="AA47" s="55" t="str">
        <f t="shared" si="35"/>
        <v/>
      </c>
      <c r="AB47" s="56" t="str">
        <f t="shared" si="36"/>
        <v/>
      </c>
      <c r="AC47" s="22" t="str">
        <f t="shared" si="37"/>
        <v/>
      </c>
      <c r="AD47" s="22" t="str">
        <f t="shared" si="38"/>
        <v/>
      </c>
      <c r="AE47" s="22" t="str">
        <f t="shared" si="39"/>
        <v/>
      </c>
      <c r="AF47" s="22" t="str">
        <f t="shared" si="40"/>
        <v/>
      </c>
      <c r="AG47" s="57" t="str">
        <f t="shared" si="41"/>
        <v/>
      </c>
      <c r="AH47" s="22" t="str">
        <f t="shared" si="42"/>
        <v/>
      </c>
      <c r="AI47" s="58" t="str">
        <f t="shared" si="43"/>
        <v/>
      </c>
      <c r="AJ47" s="59" t="str">
        <f t="shared" si="44"/>
        <v/>
      </c>
      <c r="AK47" s="29" t="str">
        <f t="shared" si="45"/>
        <v/>
      </c>
      <c r="AL47" s="53" t="str">
        <f t="shared" si="46"/>
        <v/>
      </c>
      <c r="AM47" s="60" t="str">
        <f t="shared" si="47"/>
        <v/>
      </c>
      <c r="AN47" s="29" t="str">
        <f t="shared" si="48"/>
        <v/>
      </c>
      <c r="AO47" s="53" t="str">
        <f t="shared" si="49"/>
        <v/>
      </c>
      <c r="AP47" s="61" t="str">
        <f t="shared" si="50"/>
        <v/>
      </c>
      <c r="AQ47" s="29" t="str">
        <f t="shared" si="51"/>
        <v/>
      </c>
      <c r="AR47" s="62" t="str">
        <f t="shared" si="52"/>
        <v/>
      </c>
      <c r="AS47" s="55" t="str">
        <f t="shared" si="53"/>
        <v/>
      </c>
      <c r="AT47" s="239"/>
      <c r="AU47" s="63" t="str">
        <f t="shared" si="54"/>
        <v/>
      </c>
      <c r="AV47" s="63" t="str">
        <f t="shared" si="55"/>
        <v/>
      </c>
      <c r="AW47" s="63" t="str">
        <f t="shared" si="56"/>
        <v/>
      </c>
      <c r="AX47" s="110" t="str" cm="1">
        <f t="array" ref="AX47">IF($AB47="","",IF((IFERROR(_xlfn.IFS($AS47="Devis 1",(IFERROR(VALUE(TRIM(SUBSTITUTE(AJ47,CHAR(160),""))),0)),$AS47="Devis 2",(IFERROR(VALUE(TRIM(SUBSTITUTE(AM47,CHAR(160),""))),0)),$AS47="Devis 3",(IFERROR(VALUE(TRIM(SUBSTITUTE(AP47,CHAR(160),""))),0))),0))*(IFERROR(VALUE(TRIM(SUBSTITUTE($AB47,CHAR(160),""))),0))=0,"",(IFERROR(_xlfn.IFS($AS47="Devis 1",(IFERROR(VALUE(TRIM(SUBSTITUTE(AJ47,CHAR(160),""))),0)),$AS47="Devis 2",(IFERROR(VALUE(TRIM(SUBSTITUTE(AM47,CHAR(160),""))),0)),$AS47="Devis 3",(IFERROR(VALUE(TRIM(SUBSTITUTE(AP47,CHAR(160),""))),0))),0))*(IFERROR(VALUE(TRIM(SUBSTITUTE($AB47,CHAR(160),""))),0))))</f>
        <v/>
      </c>
      <c r="AY47" s="110" t="str" cm="1">
        <f t="array" ref="AY47">IF($AB47="","",IF((IFERROR(_xlfn.IFS(TRIM(SUBSTITUTE($AS47,CHAR(160),""))="Devis 1", IFERROR(VALUE(TRIM(SUBSTITUTE(AK47,CHAR(160),""))),0),TRIM(SUBSTITUTE($AS47,CHAR(160),""))="Devis 2", IFERROR(VALUE(TRIM(SUBSTITUTE(AN47,CHAR(160),""))),0),TRIM(SUBSTITUTE($AS47,CHAR(160),""))="Devis 3", IFERROR(VALUE(TRIM(SUBSTITUTE(AQ47,CHAR(160),""))),0)),0) * IFERROR(VALUE(TRIM(SUBSTITUTE($AB47,CHAR(160),""))),0)) = 0,IF(AX47&lt;&gt;"",0,""),(IFERROR(_xlfn.IFS(TRIM(SUBSTITUTE($AS47,CHAR(160),""))="Devis 1", IFERROR(VALUE(TRIM(SUBSTITUTE(AK47,CHAR(160),""))),0),TRIM(SUBSTITUTE($AS47,CHAR(160),""))="Devis 2", IFERROR(VALUE(TRIM(SUBSTITUTE(AN47,CHAR(160),""))),0),TRIM(SUBSTITUTE($AS47,CHAR(160),""))="Devis 3", IFERROR(VALUE(TRIM(SUBSTITUTE(AQ47,CHAR(160),""))),0)),0) * IFERROR(VALUE(TRIM(SUBSTITUTE($AB47,CHAR(160),""))),0))))</f>
        <v/>
      </c>
      <c r="AZ47" s="110" t="str" cm="1">
        <f t="array" ref="AZ47">IF($AB47="","",IF(IFERROR(_xlfn.IFS($AS47="Devis 1",IFERROR(VALUE(TRIM(SUBSTITUTE(AL47,CHAR(160),""))),0),$AS47="Devis 2",IFERROR(VALUE(TRIM(SUBSTITUTE(AO47,CHAR(160),""))),0),$AS47="Devis 3",IFERROR(VALUE(TRIM(SUBSTITUTE(AR47,CHAR(160),""))),0)),0)*IFERROR(VALUE(TRIM(SUBSTITUTE($AB47,CHAR(160),""))),0)=0,"",IFERROR(_xlfn.IFS($AS47="Devis 1",IFERROR(VALUE(TRIM(SUBSTITUTE(AL47,CHAR(160),""))),0),$AS47="Devis 2",IFERROR(VALUE(TRIM(SUBSTITUTE(AO47,CHAR(160),""))),0),$AS47="Devis 3",IFERROR(VALUE(TRIM(SUBSTITUTE(AR47,CHAR(160),""))),0)),0)*IFERROR(VALUE(TRIM(SUBSTITUTE($AB47,CHAR(160),""))),0)))</f>
        <v/>
      </c>
      <c r="BA47" s="64"/>
      <c r="BB47" s="21"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242" t="str" cm="1">
        <f t="array" ref="BC47">IF(OR(AZ47="",X47="",AX47="",V47="",AY47="",W47=""),"",_xlfn.IFS((IFERROR(VALUE(TRIM(SUBSTITUTE(AZ47,CHAR(160),""))),0))&gt;(IFERROR(VALUE(TRIM(SUBSTITUTE(X47,CHAR(160),""))),0)),"KO : Le montant retenu TTC est supérieur au montant présenté TTC. Merci de revoir la ligne de dépense ou plafonner son montant.",(IFERROR(VALUE(TRIM(SUBSTITUTE(AX47,CHAR(160),""))),0))&gt;(IFERROR(VALUE(TRIM(SUBSTITUTE(V47,CHAR(160),""))),0)),"Attention : Le montant retenu HT est supérieur au montant HT présenté. Merci de revoir la ligne de dépense,plafonner son montant,ou justifier la reventillation HT/TVA.",(IFERROR(VALUE(TRIM(SUBSTITUTE(AY47,CHAR(160),""))),0))&gt;(IFERROR(VALUE(TRIM(SUBSTITUTE(W47,CHAR(160),""))),0)),"Attention : Le montant TVA retenu est supérieur au montant TVA présenté. Merci de revoir la ligne de dépense,plafonner son montant,ou justifier la reventillation HT/TVA.",(IFERROR(VALUE(TRIM(SUBSTITUTE(X47,CHAR(160),""))),0))=0,"",(IFERROR(VALUE(TRIM(SUBSTITUTE(AZ47,CHAR(160),""))),0))=(IFERROR(VALUE(TRIM(SUBSTITUTE(X47,CHAR(160),""))),0)),"OK",
OR((IFERROR(VALUE(TRIM(SUBSTITUTE(AZ47,CHAR(160),""))),0))=0,(IFERROR(VALUE(TRIM(SUBSTITUTE(AX47,CHAR(160),""))),0))=0),"Attention : montant présenté entièrement écarté",(IFERROR(VALUE(TRIM(SUBSTITUTE(AZ47,CHAR(160),""))),0))&lt;(IFERROR(VALUE(TRIM(SUBSTITUTE(X47,CHAR(160),""))),0)),"Attention : montant présenté partiellement écarté",TRUE,""))</f>
        <v/>
      </c>
      <c r="BD47" s="63" t="str">
        <f t="shared" si="57"/>
        <v/>
      </c>
      <c r="BE47" s="63" t="str">
        <f t="shared" si="58"/>
        <v/>
      </c>
      <c r="BF47" s="30" t="str">
        <f t="shared" si="59"/>
        <v/>
      </c>
    </row>
    <row r="48" spans="1:58" ht="15" customHeight="1">
      <c r="A48" s="100">
        <v>39</v>
      </c>
      <c r="B48" s="7"/>
      <c r="C48" s="7"/>
      <c r="D48" s="18"/>
      <c r="E48" s="7"/>
      <c r="F48" s="7"/>
      <c r="G48" s="7"/>
      <c r="H48" s="7"/>
      <c r="I48" s="26"/>
      <c r="J48" s="7"/>
      <c r="K48" s="183"/>
      <c r="L48" s="189"/>
      <c r="M48" s="9"/>
      <c r="N48" s="53" t="str">
        <f t="shared" si="30"/>
        <v/>
      </c>
      <c r="O48" s="13"/>
      <c r="P48" s="9"/>
      <c r="Q48" s="53" t="str">
        <f t="shared" si="31"/>
        <v/>
      </c>
      <c r="R48" s="16"/>
      <c r="S48" s="9"/>
      <c r="T48" s="190" t="str">
        <f t="shared" si="32"/>
        <v/>
      </c>
      <c r="U48" s="199"/>
      <c r="V48" s="198" t="str" cm="1">
        <f t="array" ref="V48">IF((_xlfn.IFS(TRIM(SUBSTITUTE(U48,CHAR(160),""))="Devis 1",IFERROR(VALUE(TRIM(SUBSTITUTE(L48,CHAR(160),""))),0),TRIM(SUBSTITUTE(U48,CHAR(160),""))="Devis 2",IFERROR(VALUE(TRIM(SUBSTITUTE(O48,CHAR(160),""))),0),TRIM(SUBSTITUTE(U48,CHAR(160),""))="Devis 3",IFERROR(VALUE(TRIM(SUBSTITUTE(R48,CHAR(160),""))),0),TRUE,0)*IFERROR(VALUE(TRIM(SUBSTITUTE(D48,CHAR(160),""))),0))=0,"",_xlfn.IFS(TRIM(SUBSTITUTE(U48,CHAR(160),""))="Devis 1",IFERROR(VALUE(TRIM(SUBSTITUTE(L48,CHAR(160),""))),0),TRIM(SUBSTITUTE(U48,CHAR(160),""))="Devis 2",IFERROR(VALUE(TRIM(SUBSTITUTE(O48,CHAR(160),""))),0),TRIM(SUBSTITUTE(U48,CHAR(160),""))="Devis 3",IFERROR(VALUE(TRIM(SUBSTITUTE(R48,CHAR(160),""))),0),TRUE,0)*IFERROR(VALUE(TRIM(SUBSTITUTE(D48,CHAR(160),""))),0))</f>
        <v/>
      </c>
      <c r="W48" s="109" t="str" cm="1">
        <f t="array" ref="W48">IF(_xlfn.IFS(TRIM(SUBSTITUTE(U48,CHAR(160),""))="Devis 1",IFERROR(VALUE(TRIM(SUBSTITUTE(M48,CHAR(160),""))),0),TRIM(SUBSTITUTE(U48,CHAR(160),""))="Devis 2",IFERROR(VALUE(TRIM(SUBSTITUTE(P48,CHAR(160),""))),0),TRIM(SUBSTITUTE(U48,CHAR(160),""))="Devis 3",IFERROR(VALUE(TRIM(SUBSTITUTE(S48,CHAR(160),""))),0),TRUE,0)*IFERROR(VALUE(TRIM(SUBSTITUTE(D48,CHAR(160),""))),0)=0,IF(V48&lt;&gt;"",0,""),_xlfn.IFS(TRIM(SUBSTITUTE(U48,CHAR(160),""))="Devis 1",IFERROR(VALUE(TRIM(SUBSTITUTE(M48,CHAR(160),""))),0),TRIM(SUBSTITUTE(U48,CHAR(160),""))="Devis 2",IFERROR(VALUE(TRIM(SUBSTITUTE(P48,CHAR(160),""))),0),TRIM(SUBSTITUTE(U48,CHAR(160),""))="Devis 3",IFERROR(VALUE(TRIM(SUBSTITUTE(S48,CHAR(160),""))),0),TRUE,0)*IFERROR(VALUE(TRIM(SUBSTITUTE(D48,CHAR(160),""))),0))</f>
        <v/>
      </c>
      <c r="X48" s="201" t="str">
        <f t="shared" si="33"/>
        <v/>
      </c>
      <c r="Y48" s="202"/>
      <c r="Z48" s="55" t="str">
        <f t="shared" si="34"/>
        <v/>
      </c>
      <c r="AA48" s="55" t="str">
        <f t="shared" si="35"/>
        <v/>
      </c>
      <c r="AB48" s="56" t="str">
        <f t="shared" si="36"/>
        <v/>
      </c>
      <c r="AC48" s="22" t="str">
        <f t="shared" si="37"/>
        <v/>
      </c>
      <c r="AD48" s="22" t="str">
        <f t="shared" si="38"/>
        <v/>
      </c>
      <c r="AE48" s="22" t="str">
        <f t="shared" si="39"/>
        <v/>
      </c>
      <c r="AF48" s="22" t="str">
        <f t="shared" si="40"/>
        <v/>
      </c>
      <c r="AG48" s="57" t="str">
        <f t="shared" si="41"/>
        <v/>
      </c>
      <c r="AH48" s="22" t="str">
        <f t="shared" si="42"/>
        <v/>
      </c>
      <c r="AI48" s="58" t="str">
        <f t="shared" si="43"/>
        <v/>
      </c>
      <c r="AJ48" s="59" t="str">
        <f t="shared" si="44"/>
        <v/>
      </c>
      <c r="AK48" s="29" t="str">
        <f t="shared" si="45"/>
        <v/>
      </c>
      <c r="AL48" s="53" t="str">
        <f t="shared" si="46"/>
        <v/>
      </c>
      <c r="AM48" s="60" t="str">
        <f t="shared" si="47"/>
        <v/>
      </c>
      <c r="AN48" s="29" t="str">
        <f t="shared" si="48"/>
        <v/>
      </c>
      <c r="AO48" s="53" t="str">
        <f t="shared" si="49"/>
        <v/>
      </c>
      <c r="AP48" s="61" t="str">
        <f t="shared" si="50"/>
        <v/>
      </c>
      <c r="AQ48" s="29" t="str">
        <f t="shared" si="51"/>
        <v/>
      </c>
      <c r="AR48" s="62" t="str">
        <f t="shared" si="52"/>
        <v/>
      </c>
      <c r="AS48" s="55" t="str">
        <f t="shared" si="53"/>
        <v/>
      </c>
      <c r="AT48" s="239"/>
      <c r="AU48" s="63" t="str">
        <f t="shared" si="54"/>
        <v/>
      </c>
      <c r="AV48" s="63" t="str">
        <f t="shared" si="55"/>
        <v/>
      </c>
      <c r="AW48" s="63" t="str">
        <f t="shared" si="56"/>
        <v/>
      </c>
      <c r="AX48" s="110" t="str" cm="1">
        <f t="array" ref="AX48">IF($AB48="","",IF((IFERROR(_xlfn.IFS($AS48="Devis 1",(IFERROR(VALUE(TRIM(SUBSTITUTE(AJ48,CHAR(160),""))),0)),$AS48="Devis 2",(IFERROR(VALUE(TRIM(SUBSTITUTE(AM48,CHAR(160),""))),0)),$AS48="Devis 3",(IFERROR(VALUE(TRIM(SUBSTITUTE(AP48,CHAR(160),""))),0))),0))*(IFERROR(VALUE(TRIM(SUBSTITUTE($AB48,CHAR(160),""))),0))=0,"",(IFERROR(_xlfn.IFS($AS48="Devis 1",(IFERROR(VALUE(TRIM(SUBSTITUTE(AJ48,CHAR(160),""))),0)),$AS48="Devis 2",(IFERROR(VALUE(TRIM(SUBSTITUTE(AM48,CHAR(160),""))),0)),$AS48="Devis 3",(IFERROR(VALUE(TRIM(SUBSTITUTE(AP48,CHAR(160),""))),0))),0))*(IFERROR(VALUE(TRIM(SUBSTITUTE($AB48,CHAR(160),""))),0))))</f>
        <v/>
      </c>
      <c r="AY48" s="110" t="str" cm="1">
        <f t="array" ref="AY48">IF($AB48="","",IF((IFERROR(_xlfn.IFS(TRIM(SUBSTITUTE($AS48,CHAR(160),""))="Devis 1", IFERROR(VALUE(TRIM(SUBSTITUTE(AK48,CHAR(160),""))),0),TRIM(SUBSTITUTE($AS48,CHAR(160),""))="Devis 2", IFERROR(VALUE(TRIM(SUBSTITUTE(AN48,CHAR(160),""))),0),TRIM(SUBSTITUTE($AS48,CHAR(160),""))="Devis 3", IFERROR(VALUE(TRIM(SUBSTITUTE(AQ48,CHAR(160),""))),0)),0) * IFERROR(VALUE(TRIM(SUBSTITUTE($AB48,CHAR(160),""))),0)) = 0,IF(AX48&lt;&gt;"",0,""),(IFERROR(_xlfn.IFS(TRIM(SUBSTITUTE($AS48,CHAR(160),""))="Devis 1", IFERROR(VALUE(TRIM(SUBSTITUTE(AK48,CHAR(160),""))),0),TRIM(SUBSTITUTE($AS48,CHAR(160),""))="Devis 2", IFERROR(VALUE(TRIM(SUBSTITUTE(AN48,CHAR(160),""))),0),TRIM(SUBSTITUTE($AS48,CHAR(160),""))="Devis 3", IFERROR(VALUE(TRIM(SUBSTITUTE(AQ48,CHAR(160),""))),0)),0) * IFERROR(VALUE(TRIM(SUBSTITUTE($AB48,CHAR(160),""))),0))))</f>
        <v/>
      </c>
      <c r="AZ48" s="110" t="str" cm="1">
        <f t="array" ref="AZ48">IF($AB48="","",IF(IFERROR(_xlfn.IFS($AS48="Devis 1",IFERROR(VALUE(TRIM(SUBSTITUTE(AL48,CHAR(160),""))),0),$AS48="Devis 2",IFERROR(VALUE(TRIM(SUBSTITUTE(AO48,CHAR(160),""))),0),$AS48="Devis 3",IFERROR(VALUE(TRIM(SUBSTITUTE(AR48,CHAR(160),""))),0)),0)*IFERROR(VALUE(TRIM(SUBSTITUTE($AB48,CHAR(160),""))),0)=0,"",IFERROR(_xlfn.IFS($AS48="Devis 1",IFERROR(VALUE(TRIM(SUBSTITUTE(AL48,CHAR(160),""))),0),$AS48="Devis 2",IFERROR(VALUE(TRIM(SUBSTITUTE(AO48,CHAR(160),""))),0),$AS48="Devis 3",IFERROR(VALUE(TRIM(SUBSTITUTE(AR48,CHAR(160),""))),0)),0)*IFERROR(VALUE(TRIM(SUBSTITUTE($AB48,CHAR(160),""))),0)))</f>
        <v/>
      </c>
      <c r="BA48" s="64"/>
      <c r="BB48" s="21"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242" t="str" cm="1">
        <f t="array" ref="BC48">IF(OR(AZ48="",X48="",AX48="",V48="",AY48="",W48=""),"",_xlfn.IFS((IFERROR(VALUE(TRIM(SUBSTITUTE(AZ48,CHAR(160),""))),0))&gt;(IFERROR(VALUE(TRIM(SUBSTITUTE(X48,CHAR(160),""))),0)),"KO : Le montant retenu TTC est supérieur au montant présenté TTC. Merci de revoir la ligne de dépense ou plafonner son montant.",(IFERROR(VALUE(TRIM(SUBSTITUTE(AX48,CHAR(160),""))),0))&gt;(IFERROR(VALUE(TRIM(SUBSTITUTE(V48,CHAR(160),""))),0)),"Attention : Le montant retenu HT est supérieur au montant HT présenté. Merci de revoir la ligne de dépense,plafonner son montant,ou justifier la reventillation HT/TVA.",(IFERROR(VALUE(TRIM(SUBSTITUTE(AY48,CHAR(160),""))),0))&gt;(IFERROR(VALUE(TRIM(SUBSTITUTE(W48,CHAR(160),""))),0)),"Attention : Le montant TVA retenu est supérieur au montant TVA présenté. Merci de revoir la ligne de dépense,plafonner son montant,ou justifier la reventillation HT/TVA.",(IFERROR(VALUE(TRIM(SUBSTITUTE(X48,CHAR(160),""))),0))=0,"",(IFERROR(VALUE(TRIM(SUBSTITUTE(AZ48,CHAR(160),""))),0))=(IFERROR(VALUE(TRIM(SUBSTITUTE(X48,CHAR(160),""))),0)),"OK",
OR((IFERROR(VALUE(TRIM(SUBSTITUTE(AZ48,CHAR(160),""))),0))=0,(IFERROR(VALUE(TRIM(SUBSTITUTE(AX48,CHAR(160),""))),0))=0),"Attention : montant présenté entièrement écarté",(IFERROR(VALUE(TRIM(SUBSTITUTE(AZ48,CHAR(160),""))),0))&lt;(IFERROR(VALUE(TRIM(SUBSTITUTE(X48,CHAR(160),""))),0)),"Attention : montant présenté partiellement écarté",TRUE,""))</f>
        <v/>
      </c>
      <c r="BD48" s="63" t="str">
        <f t="shared" si="57"/>
        <v/>
      </c>
      <c r="BE48" s="63" t="str">
        <f t="shared" si="58"/>
        <v/>
      </c>
      <c r="BF48" s="30" t="str">
        <f t="shared" si="59"/>
        <v/>
      </c>
    </row>
    <row r="49" spans="1:58" ht="15" customHeight="1">
      <c r="A49" s="100">
        <v>40</v>
      </c>
      <c r="B49" s="7"/>
      <c r="C49" s="7"/>
      <c r="D49" s="18"/>
      <c r="E49" s="7"/>
      <c r="F49" s="7"/>
      <c r="G49" s="7"/>
      <c r="H49" s="7"/>
      <c r="I49" s="26"/>
      <c r="J49" s="7"/>
      <c r="K49" s="183"/>
      <c r="L49" s="189"/>
      <c r="M49" s="9"/>
      <c r="N49" s="53" t="str">
        <f t="shared" si="30"/>
        <v/>
      </c>
      <c r="O49" s="13"/>
      <c r="P49" s="9"/>
      <c r="Q49" s="53" t="str">
        <f t="shared" si="31"/>
        <v/>
      </c>
      <c r="R49" s="16"/>
      <c r="S49" s="9"/>
      <c r="T49" s="190" t="str">
        <f t="shared" si="32"/>
        <v/>
      </c>
      <c r="U49" s="199"/>
      <c r="V49" s="198" t="str" cm="1">
        <f t="array" ref="V49">IF((_xlfn.IFS(TRIM(SUBSTITUTE(U49,CHAR(160),""))="Devis 1",IFERROR(VALUE(TRIM(SUBSTITUTE(L49,CHAR(160),""))),0),TRIM(SUBSTITUTE(U49,CHAR(160),""))="Devis 2",IFERROR(VALUE(TRIM(SUBSTITUTE(O49,CHAR(160),""))),0),TRIM(SUBSTITUTE(U49,CHAR(160),""))="Devis 3",IFERROR(VALUE(TRIM(SUBSTITUTE(R49,CHAR(160),""))),0),TRUE,0)*IFERROR(VALUE(TRIM(SUBSTITUTE(D49,CHAR(160),""))),0))=0,"",_xlfn.IFS(TRIM(SUBSTITUTE(U49,CHAR(160),""))="Devis 1",IFERROR(VALUE(TRIM(SUBSTITUTE(L49,CHAR(160),""))),0),TRIM(SUBSTITUTE(U49,CHAR(160),""))="Devis 2",IFERROR(VALUE(TRIM(SUBSTITUTE(O49,CHAR(160),""))),0),TRIM(SUBSTITUTE(U49,CHAR(160),""))="Devis 3",IFERROR(VALUE(TRIM(SUBSTITUTE(R49,CHAR(160),""))),0),TRUE,0)*IFERROR(VALUE(TRIM(SUBSTITUTE(D49,CHAR(160),""))),0))</f>
        <v/>
      </c>
      <c r="W49" s="109" t="str" cm="1">
        <f t="array" ref="W49">IF(_xlfn.IFS(TRIM(SUBSTITUTE(U49,CHAR(160),""))="Devis 1",IFERROR(VALUE(TRIM(SUBSTITUTE(M49,CHAR(160),""))),0),TRIM(SUBSTITUTE(U49,CHAR(160),""))="Devis 2",IFERROR(VALUE(TRIM(SUBSTITUTE(P49,CHAR(160),""))),0),TRIM(SUBSTITUTE(U49,CHAR(160),""))="Devis 3",IFERROR(VALUE(TRIM(SUBSTITUTE(S49,CHAR(160),""))),0),TRUE,0)*IFERROR(VALUE(TRIM(SUBSTITUTE(D49,CHAR(160),""))),0)=0,IF(V49&lt;&gt;"",0,""),_xlfn.IFS(TRIM(SUBSTITUTE(U49,CHAR(160),""))="Devis 1",IFERROR(VALUE(TRIM(SUBSTITUTE(M49,CHAR(160),""))),0),TRIM(SUBSTITUTE(U49,CHAR(160),""))="Devis 2",IFERROR(VALUE(TRIM(SUBSTITUTE(P49,CHAR(160),""))),0),TRIM(SUBSTITUTE(U49,CHAR(160),""))="Devis 3",IFERROR(VALUE(TRIM(SUBSTITUTE(S49,CHAR(160),""))),0),TRUE,0)*IFERROR(VALUE(TRIM(SUBSTITUTE(D49,CHAR(160),""))),0))</f>
        <v/>
      </c>
      <c r="X49" s="201" t="str">
        <f t="shared" si="33"/>
        <v/>
      </c>
      <c r="Y49" s="202"/>
      <c r="Z49" s="55" t="str">
        <f t="shared" si="34"/>
        <v/>
      </c>
      <c r="AA49" s="55" t="str">
        <f t="shared" si="35"/>
        <v/>
      </c>
      <c r="AB49" s="56" t="str">
        <f t="shared" si="36"/>
        <v/>
      </c>
      <c r="AC49" s="22" t="str">
        <f t="shared" si="37"/>
        <v/>
      </c>
      <c r="AD49" s="22" t="str">
        <f t="shared" si="38"/>
        <v/>
      </c>
      <c r="AE49" s="22" t="str">
        <f t="shared" si="39"/>
        <v/>
      </c>
      <c r="AF49" s="22" t="str">
        <f t="shared" si="40"/>
        <v/>
      </c>
      <c r="AG49" s="57" t="str">
        <f t="shared" si="41"/>
        <v/>
      </c>
      <c r="AH49" s="22" t="str">
        <f t="shared" si="42"/>
        <v/>
      </c>
      <c r="AI49" s="58" t="str">
        <f t="shared" si="43"/>
        <v/>
      </c>
      <c r="AJ49" s="59" t="str">
        <f t="shared" si="44"/>
        <v/>
      </c>
      <c r="AK49" s="29" t="str">
        <f t="shared" si="45"/>
        <v/>
      </c>
      <c r="AL49" s="53" t="str">
        <f t="shared" si="46"/>
        <v/>
      </c>
      <c r="AM49" s="60" t="str">
        <f t="shared" si="47"/>
        <v/>
      </c>
      <c r="AN49" s="29" t="str">
        <f t="shared" si="48"/>
        <v/>
      </c>
      <c r="AO49" s="53" t="str">
        <f t="shared" si="49"/>
        <v/>
      </c>
      <c r="AP49" s="61" t="str">
        <f t="shared" si="50"/>
        <v/>
      </c>
      <c r="AQ49" s="29" t="str">
        <f t="shared" si="51"/>
        <v/>
      </c>
      <c r="AR49" s="62" t="str">
        <f t="shared" si="52"/>
        <v/>
      </c>
      <c r="AS49" s="55" t="str">
        <f t="shared" si="53"/>
        <v/>
      </c>
      <c r="AT49" s="239"/>
      <c r="AU49" s="63" t="str">
        <f t="shared" si="54"/>
        <v/>
      </c>
      <c r="AV49" s="63" t="str">
        <f t="shared" si="55"/>
        <v/>
      </c>
      <c r="AW49" s="63" t="str">
        <f t="shared" si="56"/>
        <v/>
      </c>
      <c r="AX49" s="110" t="str" cm="1">
        <f t="array" ref="AX49">IF($AB49="","",IF((IFERROR(_xlfn.IFS($AS49="Devis 1",(IFERROR(VALUE(TRIM(SUBSTITUTE(AJ49,CHAR(160),""))),0)),$AS49="Devis 2",(IFERROR(VALUE(TRIM(SUBSTITUTE(AM49,CHAR(160),""))),0)),$AS49="Devis 3",(IFERROR(VALUE(TRIM(SUBSTITUTE(AP49,CHAR(160),""))),0))),0))*(IFERROR(VALUE(TRIM(SUBSTITUTE($AB49,CHAR(160),""))),0))=0,"",(IFERROR(_xlfn.IFS($AS49="Devis 1",(IFERROR(VALUE(TRIM(SUBSTITUTE(AJ49,CHAR(160),""))),0)),$AS49="Devis 2",(IFERROR(VALUE(TRIM(SUBSTITUTE(AM49,CHAR(160),""))),0)),$AS49="Devis 3",(IFERROR(VALUE(TRIM(SUBSTITUTE(AP49,CHAR(160),""))),0))),0))*(IFERROR(VALUE(TRIM(SUBSTITUTE($AB49,CHAR(160),""))),0))))</f>
        <v/>
      </c>
      <c r="AY49" s="110" t="str" cm="1">
        <f t="array" ref="AY49">IF($AB49="","",IF((IFERROR(_xlfn.IFS(TRIM(SUBSTITUTE($AS49,CHAR(160),""))="Devis 1", IFERROR(VALUE(TRIM(SUBSTITUTE(AK49,CHAR(160),""))),0),TRIM(SUBSTITUTE($AS49,CHAR(160),""))="Devis 2", IFERROR(VALUE(TRIM(SUBSTITUTE(AN49,CHAR(160),""))),0),TRIM(SUBSTITUTE($AS49,CHAR(160),""))="Devis 3", IFERROR(VALUE(TRIM(SUBSTITUTE(AQ49,CHAR(160),""))),0)),0) * IFERROR(VALUE(TRIM(SUBSTITUTE($AB49,CHAR(160),""))),0)) = 0,IF(AX49&lt;&gt;"",0,""),(IFERROR(_xlfn.IFS(TRIM(SUBSTITUTE($AS49,CHAR(160),""))="Devis 1", IFERROR(VALUE(TRIM(SUBSTITUTE(AK49,CHAR(160),""))),0),TRIM(SUBSTITUTE($AS49,CHAR(160),""))="Devis 2", IFERROR(VALUE(TRIM(SUBSTITUTE(AN49,CHAR(160),""))),0),TRIM(SUBSTITUTE($AS49,CHAR(160),""))="Devis 3", IFERROR(VALUE(TRIM(SUBSTITUTE(AQ49,CHAR(160),""))),0)),0) * IFERROR(VALUE(TRIM(SUBSTITUTE($AB49,CHAR(160),""))),0))))</f>
        <v/>
      </c>
      <c r="AZ49" s="110" t="str" cm="1">
        <f t="array" ref="AZ49">IF($AB49="","",IF(IFERROR(_xlfn.IFS($AS49="Devis 1",IFERROR(VALUE(TRIM(SUBSTITUTE(AL49,CHAR(160),""))),0),$AS49="Devis 2",IFERROR(VALUE(TRIM(SUBSTITUTE(AO49,CHAR(160),""))),0),$AS49="Devis 3",IFERROR(VALUE(TRIM(SUBSTITUTE(AR49,CHAR(160),""))),0)),0)*IFERROR(VALUE(TRIM(SUBSTITUTE($AB49,CHAR(160),""))),0)=0,"",IFERROR(_xlfn.IFS($AS49="Devis 1",IFERROR(VALUE(TRIM(SUBSTITUTE(AL49,CHAR(160),""))),0),$AS49="Devis 2",IFERROR(VALUE(TRIM(SUBSTITUTE(AO49,CHAR(160),""))),0),$AS49="Devis 3",IFERROR(VALUE(TRIM(SUBSTITUTE(AR49,CHAR(160),""))),0)),0)*IFERROR(VALUE(TRIM(SUBSTITUTE($AB49,CHAR(160),""))),0)))</f>
        <v/>
      </c>
      <c r="BA49" s="64"/>
      <c r="BB49" s="21"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242" t="str" cm="1">
        <f t="array" ref="BC49">IF(OR(AZ49="",X49="",AX49="",V49="",AY49="",W49=""),"",_xlfn.IFS((IFERROR(VALUE(TRIM(SUBSTITUTE(AZ49,CHAR(160),""))),0))&gt;(IFERROR(VALUE(TRIM(SUBSTITUTE(X49,CHAR(160),""))),0)),"KO : Le montant retenu TTC est supérieur au montant présenté TTC. Merci de revoir la ligne de dépense ou plafonner son montant.",(IFERROR(VALUE(TRIM(SUBSTITUTE(AX49,CHAR(160),""))),0))&gt;(IFERROR(VALUE(TRIM(SUBSTITUTE(V49,CHAR(160),""))),0)),"Attention : Le montant retenu HT est supérieur au montant HT présenté. Merci de revoir la ligne de dépense,plafonner son montant,ou justifier la reventillation HT/TVA.",(IFERROR(VALUE(TRIM(SUBSTITUTE(AY49,CHAR(160),""))),0))&gt;(IFERROR(VALUE(TRIM(SUBSTITUTE(W49,CHAR(160),""))),0)),"Attention : Le montant TVA retenu est supérieur au montant TVA présenté. Merci de revoir la ligne de dépense,plafonner son montant,ou justifier la reventillation HT/TVA.",(IFERROR(VALUE(TRIM(SUBSTITUTE(X49,CHAR(160),""))),0))=0,"",(IFERROR(VALUE(TRIM(SUBSTITUTE(AZ49,CHAR(160),""))),0))=(IFERROR(VALUE(TRIM(SUBSTITUTE(X49,CHAR(160),""))),0)),"OK",
OR((IFERROR(VALUE(TRIM(SUBSTITUTE(AZ49,CHAR(160),""))),0))=0,(IFERROR(VALUE(TRIM(SUBSTITUTE(AX49,CHAR(160),""))),0))=0),"Attention : montant présenté entièrement écarté",(IFERROR(VALUE(TRIM(SUBSTITUTE(AZ49,CHAR(160),""))),0))&lt;(IFERROR(VALUE(TRIM(SUBSTITUTE(X49,CHAR(160),""))),0)),"Attention : montant présenté partiellement écarté",TRUE,""))</f>
        <v/>
      </c>
      <c r="BD49" s="63" t="str">
        <f t="shared" si="57"/>
        <v/>
      </c>
      <c r="BE49" s="63" t="str">
        <f t="shared" si="58"/>
        <v/>
      </c>
      <c r="BF49" s="30" t="str">
        <f t="shared" si="59"/>
        <v/>
      </c>
    </row>
    <row r="50" spans="1:58" ht="15" customHeight="1">
      <c r="A50" s="100">
        <v>41</v>
      </c>
      <c r="B50" s="7"/>
      <c r="C50" s="7"/>
      <c r="D50" s="18"/>
      <c r="E50" s="7"/>
      <c r="F50" s="7"/>
      <c r="G50" s="7"/>
      <c r="H50" s="7"/>
      <c r="I50" s="26"/>
      <c r="J50" s="7"/>
      <c r="K50" s="183"/>
      <c r="L50" s="189"/>
      <c r="M50" s="9"/>
      <c r="N50" s="53" t="str">
        <f t="shared" si="30"/>
        <v/>
      </c>
      <c r="O50" s="13"/>
      <c r="P50" s="9"/>
      <c r="Q50" s="53" t="str">
        <f t="shared" si="31"/>
        <v/>
      </c>
      <c r="R50" s="16"/>
      <c r="S50" s="9"/>
      <c r="T50" s="190" t="str">
        <f t="shared" si="32"/>
        <v/>
      </c>
      <c r="U50" s="199"/>
      <c r="V50" s="198" t="str" cm="1">
        <f t="array" ref="V50">IF((_xlfn.IFS(TRIM(SUBSTITUTE(U50,CHAR(160),""))="Devis 1",IFERROR(VALUE(TRIM(SUBSTITUTE(L50,CHAR(160),""))),0),TRIM(SUBSTITUTE(U50,CHAR(160),""))="Devis 2",IFERROR(VALUE(TRIM(SUBSTITUTE(O50,CHAR(160),""))),0),TRIM(SUBSTITUTE(U50,CHAR(160),""))="Devis 3",IFERROR(VALUE(TRIM(SUBSTITUTE(R50,CHAR(160),""))),0),TRUE,0)*IFERROR(VALUE(TRIM(SUBSTITUTE(D50,CHAR(160),""))),0))=0,"",_xlfn.IFS(TRIM(SUBSTITUTE(U50,CHAR(160),""))="Devis 1",IFERROR(VALUE(TRIM(SUBSTITUTE(L50,CHAR(160),""))),0),TRIM(SUBSTITUTE(U50,CHAR(160),""))="Devis 2",IFERROR(VALUE(TRIM(SUBSTITUTE(O50,CHAR(160),""))),0),TRIM(SUBSTITUTE(U50,CHAR(160),""))="Devis 3",IFERROR(VALUE(TRIM(SUBSTITUTE(R50,CHAR(160),""))),0),TRUE,0)*IFERROR(VALUE(TRIM(SUBSTITUTE(D50,CHAR(160),""))),0))</f>
        <v/>
      </c>
      <c r="W50" s="109" t="str" cm="1">
        <f t="array" ref="W50">IF(_xlfn.IFS(TRIM(SUBSTITUTE(U50,CHAR(160),""))="Devis 1",IFERROR(VALUE(TRIM(SUBSTITUTE(M50,CHAR(160),""))),0),TRIM(SUBSTITUTE(U50,CHAR(160),""))="Devis 2",IFERROR(VALUE(TRIM(SUBSTITUTE(P50,CHAR(160),""))),0),TRIM(SUBSTITUTE(U50,CHAR(160),""))="Devis 3",IFERROR(VALUE(TRIM(SUBSTITUTE(S50,CHAR(160),""))),0),TRUE,0)*IFERROR(VALUE(TRIM(SUBSTITUTE(D50,CHAR(160),""))),0)=0,IF(V50&lt;&gt;"",0,""),_xlfn.IFS(TRIM(SUBSTITUTE(U50,CHAR(160),""))="Devis 1",IFERROR(VALUE(TRIM(SUBSTITUTE(M50,CHAR(160),""))),0),TRIM(SUBSTITUTE(U50,CHAR(160),""))="Devis 2",IFERROR(VALUE(TRIM(SUBSTITUTE(P50,CHAR(160),""))),0),TRIM(SUBSTITUTE(U50,CHAR(160),""))="Devis 3",IFERROR(VALUE(TRIM(SUBSTITUTE(S50,CHAR(160),""))),0),TRUE,0)*IFERROR(VALUE(TRIM(SUBSTITUTE(D50,CHAR(160),""))),0))</f>
        <v/>
      </c>
      <c r="X50" s="201" t="str">
        <f t="shared" si="33"/>
        <v/>
      </c>
      <c r="Y50" s="202"/>
      <c r="Z50" s="55" t="str">
        <f t="shared" si="34"/>
        <v/>
      </c>
      <c r="AA50" s="55" t="str">
        <f t="shared" si="35"/>
        <v/>
      </c>
      <c r="AB50" s="56" t="str">
        <f t="shared" si="36"/>
        <v/>
      </c>
      <c r="AC50" s="22" t="str">
        <f t="shared" si="37"/>
        <v/>
      </c>
      <c r="AD50" s="22" t="str">
        <f t="shared" si="38"/>
        <v/>
      </c>
      <c r="AE50" s="22" t="str">
        <f t="shared" si="39"/>
        <v/>
      </c>
      <c r="AF50" s="22" t="str">
        <f t="shared" si="40"/>
        <v/>
      </c>
      <c r="AG50" s="57" t="str">
        <f t="shared" si="41"/>
        <v/>
      </c>
      <c r="AH50" s="22" t="str">
        <f t="shared" si="42"/>
        <v/>
      </c>
      <c r="AI50" s="58" t="str">
        <f t="shared" si="43"/>
        <v/>
      </c>
      <c r="AJ50" s="59" t="str">
        <f t="shared" si="44"/>
        <v/>
      </c>
      <c r="AK50" s="29" t="str">
        <f t="shared" si="45"/>
        <v/>
      </c>
      <c r="AL50" s="53" t="str">
        <f t="shared" si="46"/>
        <v/>
      </c>
      <c r="AM50" s="60" t="str">
        <f t="shared" si="47"/>
        <v/>
      </c>
      <c r="AN50" s="29" t="str">
        <f t="shared" si="48"/>
        <v/>
      </c>
      <c r="AO50" s="53" t="str">
        <f t="shared" si="49"/>
        <v/>
      </c>
      <c r="AP50" s="61" t="str">
        <f t="shared" si="50"/>
        <v/>
      </c>
      <c r="AQ50" s="29" t="str">
        <f t="shared" si="51"/>
        <v/>
      </c>
      <c r="AR50" s="62" t="str">
        <f t="shared" si="52"/>
        <v/>
      </c>
      <c r="AS50" s="55" t="str">
        <f t="shared" si="53"/>
        <v/>
      </c>
      <c r="AT50" s="239"/>
      <c r="AU50" s="63" t="str">
        <f t="shared" si="54"/>
        <v/>
      </c>
      <c r="AV50" s="63" t="str">
        <f t="shared" si="55"/>
        <v/>
      </c>
      <c r="AW50" s="63" t="str">
        <f t="shared" si="56"/>
        <v/>
      </c>
      <c r="AX50" s="110" t="str" cm="1">
        <f t="array" ref="AX50">IF($AB50="","",IF((IFERROR(_xlfn.IFS($AS50="Devis 1",(IFERROR(VALUE(TRIM(SUBSTITUTE(AJ50,CHAR(160),""))),0)),$AS50="Devis 2",(IFERROR(VALUE(TRIM(SUBSTITUTE(AM50,CHAR(160),""))),0)),$AS50="Devis 3",(IFERROR(VALUE(TRIM(SUBSTITUTE(AP50,CHAR(160),""))),0))),0))*(IFERROR(VALUE(TRIM(SUBSTITUTE($AB50,CHAR(160),""))),0))=0,"",(IFERROR(_xlfn.IFS($AS50="Devis 1",(IFERROR(VALUE(TRIM(SUBSTITUTE(AJ50,CHAR(160),""))),0)),$AS50="Devis 2",(IFERROR(VALUE(TRIM(SUBSTITUTE(AM50,CHAR(160),""))),0)),$AS50="Devis 3",(IFERROR(VALUE(TRIM(SUBSTITUTE(AP50,CHAR(160),""))),0))),0))*(IFERROR(VALUE(TRIM(SUBSTITUTE($AB50,CHAR(160),""))),0))))</f>
        <v/>
      </c>
      <c r="AY50" s="110" t="str" cm="1">
        <f t="array" ref="AY50">IF($AB50="","",IF((IFERROR(_xlfn.IFS(TRIM(SUBSTITUTE($AS50,CHAR(160),""))="Devis 1", IFERROR(VALUE(TRIM(SUBSTITUTE(AK50,CHAR(160),""))),0),TRIM(SUBSTITUTE($AS50,CHAR(160),""))="Devis 2", IFERROR(VALUE(TRIM(SUBSTITUTE(AN50,CHAR(160),""))),0),TRIM(SUBSTITUTE($AS50,CHAR(160),""))="Devis 3", IFERROR(VALUE(TRIM(SUBSTITUTE(AQ50,CHAR(160),""))),0)),0) * IFERROR(VALUE(TRIM(SUBSTITUTE($AB50,CHAR(160),""))),0)) = 0,IF(AX50&lt;&gt;"",0,""),(IFERROR(_xlfn.IFS(TRIM(SUBSTITUTE($AS50,CHAR(160),""))="Devis 1", IFERROR(VALUE(TRIM(SUBSTITUTE(AK50,CHAR(160),""))),0),TRIM(SUBSTITUTE($AS50,CHAR(160),""))="Devis 2", IFERROR(VALUE(TRIM(SUBSTITUTE(AN50,CHAR(160),""))),0),TRIM(SUBSTITUTE($AS50,CHAR(160),""))="Devis 3", IFERROR(VALUE(TRIM(SUBSTITUTE(AQ50,CHAR(160),""))),0)),0) * IFERROR(VALUE(TRIM(SUBSTITUTE($AB50,CHAR(160),""))),0))))</f>
        <v/>
      </c>
      <c r="AZ50" s="110" t="str" cm="1">
        <f t="array" ref="AZ50">IF($AB50="","",IF(IFERROR(_xlfn.IFS($AS50="Devis 1",IFERROR(VALUE(TRIM(SUBSTITUTE(AL50,CHAR(160),""))),0),$AS50="Devis 2",IFERROR(VALUE(TRIM(SUBSTITUTE(AO50,CHAR(160),""))),0),$AS50="Devis 3",IFERROR(VALUE(TRIM(SUBSTITUTE(AR50,CHAR(160),""))),0)),0)*IFERROR(VALUE(TRIM(SUBSTITUTE($AB50,CHAR(160),""))),0)=0,"",IFERROR(_xlfn.IFS($AS50="Devis 1",IFERROR(VALUE(TRIM(SUBSTITUTE(AL50,CHAR(160),""))),0),$AS50="Devis 2",IFERROR(VALUE(TRIM(SUBSTITUTE(AO50,CHAR(160),""))),0),$AS50="Devis 3",IFERROR(VALUE(TRIM(SUBSTITUTE(AR50,CHAR(160),""))),0)),0)*IFERROR(VALUE(TRIM(SUBSTITUTE($AB50,CHAR(160),""))),0)))</f>
        <v/>
      </c>
      <c r="BA50" s="64"/>
      <c r="BB50" s="21"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242" t="str" cm="1">
        <f t="array" ref="BC50">IF(OR(AZ50="",X50="",AX50="",V50="",AY50="",W50=""),"",_xlfn.IFS((IFERROR(VALUE(TRIM(SUBSTITUTE(AZ50,CHAR(160),""))),0))&gt;(IFERROR(VALUE(TRIM(SUBSTITUTE(X50,CHAR(160),""))),0)),"KO : Le montant retenu TTC est supérieur au montant présenté TTC. Merci de revoir la ligne de dépense ou plafonner son montant.",(IFERROR(VALUE(TRIM(SUBSTITUTE(AX50,CHAR(160),""))),0))&gt;(IFERROR(VALUE(TRIM(SUBSTITUTE(V50,CHAR(160),""))),0)),"Attention : Le montant retenu HT est supérieur au montant HT présenté. Merci de revoir la ligne de dépense,plafonner son montant,ou justifier la reventillation HT/TVA.",(IFERROR(VALUE(TRIM(SUBSTITUTE(AY50,CHAR(160),""))),0))&gt;(IFERROR(VALUE(TRIM(SUBSTITUTE(W50,CHAR(160),""))),0)),"Attention : Le montant TVA retenu est supérieur au montant TVA présenté. Merci de revoir la ligne de dépense,plafonner son montant,ou justifier la reventillation HT/TVA.",(IFERROR(VALUE(TRIM(SUBSTITUTE(X50,CHAR(160),""))),0))=0,"",(IFERROR(VALUE(TRIM(SUBSTITUTE(AZ50,CHAR(160),""))),0))=(IFERROR(VALUE(TRIM(SUBSTITUTE(X50,CHAR(160),""))),0)),"OK",
OR((IFERROR(VALUE(TRIM(SUBSTITUTE(AZ50,CHAR(160),""))),0))=0,(IFERROR(VALUE(TRIM(SUBSTITUTE(AX50,CHAR(160),""))),0))=0),"Attention : montant présenté entièrement écarté",(IFERROR(VALUE(TRIM(SUBSTITUTE(AZ50,CHAR(160),""))),0))&lt;(IFERROR(VALUE(TRIM(SUBSTITUTE(X50,CHAR(160),""))),0)),"Attention : montant présenté partiellement écarté",TRUE,""))</f>
        <v/>
      </c>
      <c r="BD50" s="63" t="str">
        <f t="shared" si="57"/>
        <v/>
      </c>
      <c r="BE50" s="63" t="str">
        <f t="shared" si="58"/>
        <v/>
      </c>
      <c r="BF50" s="30" t="str">
        <f t="shared" si="59"/>
        <v/>
      </c>
    </row>
    <row r="51" spans="1:58" ht="15" customHeight="1">
      <c r="A51" s="100">
        <v>42</v>
      </c>
      <c r="B51" s="7"/>
      <c r="C51" s="7"/>
      <c r="D51" s="18"/>
      <c r="E51" s="7"/>
      <c r="F51" s="7"/>
      <c r="G51" s="7"/>
      <c r="H51" s="7"/>
      <c r="I51" s="26"/>
      <c r="J51" s="7"/>
      <c r="K51" s="183"/>
      <c r="L51" s="189"/>
      <c r="M51" s="9"/>
      <c r="N51" s="53" t="str">
        <f t="shared" si="30"/>
        <v/>
      </c>
      <c r="O51" s="13"/>
      <c r="P51" s="9"/>
      <c r="Q51" s="53" t="str">
        <f t="shared" si="31"/>
        <v/>
      </c>
      <c r="R51" s="16"/>
      <c r="S51" s="9"/>
      <c r="T51" s="190" t="str">
        <f t="shared" si="32"/>
        <v/>
      </c>
      <c r="U51" s="199"/>
      <c r="V51" s="198" t="str" cm="1">
        <f t="array" ref="V51">IF((_xlfn.IFS(TRIM(SUBSTITUTE(U51,CHAR(160),""))="Devis 1",IFERROR(VALUE(TRIM(SUBSTITUTE(L51,CHAR(160),""))),0),TRIM(SUBSTITUTE(U51,CHAR(160),""))="Devis 2",IFERROR(VALUE(TRIM(SUBSTITUTE(O51,CHAR(160),""))),0),TRIM(SUBSTITUTE(U51,CHAR(160),""))="Devis 3",IFERROR(VALUE(TRIM(SUBSTITUTE(R51,CHAR(160),""))),0),TRUE,0)*IFERROR(VALUE(TRIM(SUBSTITUTE(D51,CHAR(160),""))),0))=0,"",_xlfn.IFS(TRIM(SUBSTITUTE(U51,CHAR(160),""))="Devis 1",IFERROR(VALUE(TRIM(SUBSTITUTE(L51,CHAR(160),""))),0),TRIM(SUBSTITUTE(U51,CHAR(160),""))="Devis 2",IFERROR(VALUE(TRIM(SUBSTITUTE(O51,CHAR(160),""))),0),TRIM(SUBSTITUTE(U51,CHAR(160),""))="Devis 3",IFERROR(VALUE(TRIM(SUBSTITUTE(R51,CHAR(160),""))),0),TRUE,0)*IFERROR(VALUE(TRIM(SUBSTITUTE(D51,CHAR(160),""))),0))</f>
        <v/>
      </c>
      <c r="W51" s="109" t="str" cm="1">
        <f t="array" ref="W51">IF(_xlfn.IFS(TRIM(SUBSTITUTE(U51,CHAR(160),""))="Devis 1",IFERROR(VALUE(TRIM(SUBSTITUTE(M51,CHAR(160),""))),0),TRIM(SUBSTITUTE(U51,CHAR(160),""))="Devis 2",IFERROR(VALUE(TRIM(SUBSTITUTE(P51,CHAR(160),""))),0),TRIM(SUBSTITUTE(U51,CHAR(160),""))="Devis 3",IFERROR(VALUE(TRIM(SUBSTITUTE(S51,CHAR(160),""))),0),TRUE,0)*IFERROR(VALUE(TRIM(SUBSTITUTE(D51,CHAR(160),""))),0)=0,IF(V51&lt;&gt;"",0,""),_xlfn.IFS(TRIM(SUBSTITUTE(U51,CHAR(160),""))="Devis 1",IFERROR(VALUE(TRIM(SUBSTITUTE(M51,CHAR(160),""))),0),TRIM(SUBSTITUTE(U51,CHAR(160),""))="Devis 2",IFERROR(VALUE(TRIM(SUBSTITUTE(P51,CHAR(160),""))),0),TRIM(SUBSTITUTE(U51,CHAR(160),""))="Devis 3",IFERROR(VALUE(TRIM(SUBSTITUTE(S51,CHAR(160),""))),0),TRUE,0)*IFERROR(VALUE(TRIM(SUBSTITUTE(D51,CHAR(160),""))),0))</f>
        <v/>
      </c>
      <c r="X51" s="201" t="str">
        <f t="shared" si="33"/>
        <v/>
      </c>
      <c r="Y51" s="202"/>
      <c r="Z51" s="55" t="str">
        <f t="shared" si="34"/>
        <v/>
      </c>
      <c r="AA51" s="55" t="str">
        <f t="shared" si="35"/>
        <v/>
      </c>
      <c r="AB51" s="56" t="str">
        <f t="shared" si="36"/>
        <v/>
      </c>
      <c r="AC51" s="22" t="str">
        <f t="shared" si="37"/>
        <v/>
      </c>
      <c r="AD51" s="22" t="str">
        <f t="shared" si="38"/>
        <v/>
      </c>
      <c r="AE51" s="22" t="str">
        <f t="shared" si="39"/>
        <v/>
      </c>
      <c r="AF51" s="22" t="str">
        <f t="shared" si="40"/>
        <v/>
      </c>
      <c r="AG51" s="57" t="str">
        <f t="shared" si="41"/>
        <v/>
      </c>
      <c r="AH51" s="22" t="str">
        <f t="shared" si="42"/>
        <v/>
      </c>
      <c r="AI51" s="58" t="str">
        <f t="shared" si="43"/>
        <v/>
      </c>
      <c r="AJ51" s="59" t="str">
        <f t="shared" si="44"/>
        <v/>
      </c>
      <c r="AK51" s="29" t="str">
        <f t="shared" si="45"/>
        <v/>
      </c>
      <c r="AL51" s="53" t="str">
        <f t="shared" si="46"/>
        <v/>
      </c>
      <c r="AM51" s="60" t="str">
        <f t="shared" si="47"/>
        <v/>
      </c>
      <c r="AN51" s="29" t="str">
        <f t="shared" si="48"/>
        <v/>
      </c>
      <c r="AO51" s="53" t="str">
        <f t="shared" si="49"/>
        <v/>
      </c>
      <c r="AP51" s="61" t="str">
        <f t="shared" si="50"/>
        <v/>
      </c>
      <c r="AQ51" s="29" t="str">
        <f t="shared" si="51"/>
        <v/>
      </c>
      <c r="AR51" s="62" t="str">
        <f t="shared" si="52"/>
        <v/>
      </c>
      <c r="AS51" s="55" t="str">
        <f t="shared" si="53"/>
        <v/>
      </c>
      <c r="AT51" s="239"/>
      <c r="AU51" s="63" t="str">
        <f t="shared" si="54"/>
        <v/>
      </c>
      <c r="AV51" s="63" t="str">
        <f t="shared" si="55"/>
        <v/>
      </c>
      <c r="AW51" s="63" t="str">
        <f t="shared" si="56"/>
        <v/>
      </c>
      <c r="AX51" s="110" t="str" cm="1">
        <f t="array" ref="AX51">IF($AB51="","",IF((IFERROR(_xlfn.IFS($AS51="Devis 1",(IFERROR(VALUE(TRIM(SUBSTITUTE(AJ51,CHAR(160),""))),0)),$AS51="Devis 2",(IFERROR(VALUE(TRIM(SUBSTITUTE(AM51,CHAR(160),""))),0)),$AS51="Devis 3",(IFERROR(VALUE(TRIM(SUBSTITUTE(AP51,CHAR(160),""))),0))),0))*(IFERROR(VALUE(TRIM(SUBSTITUTE($AB51,CHAR(160),""))),0))=0,"",(IFERROR(_xlfn.IFS($AS51="Devis 1",(IFERROR(VALUE(TRIM(SUBSTITUTE(AJ51,CHAR(160),""))),0)),$AS51="Devis 2",(IFERROR(VALUE(TRIM(SUBSTITUTE(AM51,CHAR(160),""))),0)),$AS51="Devis 3",(IFERROR(VALUE(TRIM(SUBSTITUTE(AP51,CHAR(160),""))),0))),0))*(IFERROR(VALUE(TRIM(SUBSTITUTE($AB51,CHAR(160),""))),0))))</f>
        <v/>
      </c>
      <c r="AY51" s="110" t="str" cm="1">
        <f t="array" ref="AY51">IF($AB51="","",IF((IFERROR(_xlfn.IFS(TRIM(SUBSTITUTE($AS51,CHAR(160),""))="Devis 1", IFERROR(VALUE(TRIM(SUBSTITUTE(AK51,CHAR(160),""))),0),TRIM(SUBSTITUTE($AS51,CHAR(160),""))="Devis 2", IFERROR(VALUE(TRIM(SUBSTITUTE(AN51,CHAR(160),""))),0),TRIM(SUBSTITUTE($AS51,CHAR(160),""))="Devis 3", IFERROR(VALUE(TRIM(SUBSTITUTE(AQ51,CHAR(160),""))),0)),0) * IFERROR(VALUE(TRIM(SUBSTITUTE($AB51,CHAR(160),""))),0)) = 0,IF(AX51&lt;&gt;"",0,""),(IFERROR(_xlfn.IFS(TRIM(SUBSTITUTE($AS51,CHAR(160),""))="Devis 1", IFERROR(VALUE(TRIM(SUBSTITUTE(AK51,CHAR(160),""))),0),TRIM(SUBSTITUTE($AS51,CHAR(160),""))="Devis 2", IFERROR(VALUE(TRIM(SUBSTITUTE(AN51,CHAR(160),""))),0),TRIM(SUBSTITUTE($AS51,CHAR(160),""))="Devis 3", IFERROR(VALUE(TRIM(SUBSTITUTE(AQ51,CHAR(160),""))),0)),0) * IFERROR(VALUE(TRIM(SUBSTITUTE($AB51,CHAR(160),""))),0))))</f>
        <v/>
      </c>
      <c r="AZ51" s="110" t="str" cm="1">
        <f t="array" ref="AZ51">IF($AB51="","",IF(IFERROR(_xlfn.IFS($AS51="Devis 1",IFERROR(VALUE(TRIM(SUBSTITUTE(AL51,CHAR(160),""))),0),$AS51="Devis 2",IFERROR(VALUE(TRIM(SUBSTITUTE(AO51,CHAR(160),""))),0),$AS51="Devis 3",IFERROR(VALUE(TRIM(SUBSTITUTE(AR51,CHAR(160),""))),0)),0)*IFERROR(VALUE(TRIM(SUBSTITUTE($AB51,CHAR(160),""))),0)=0,"",IFERROR(_xlfn.IFS($AS51="Devis 1",IFERROR(VALUE(TRIM(SUBSTITUTE(AL51,CHAR(160),""))),0),$AS51="Devis 2",IFERROR(VALUE(TRIM(SUBSTITUTE(AO51,CHAR(160),""))),0),$AS51="Devis 3",IFERROR(VALUE(TRIM(SUBSTITUTE(AR51,CHAR(160),""))),0)),0)*IFERROR(VALUE(TRIM(SUBSTITUTE($AB51,CHAR(160),""))),0)))</f>
        <v/>
      </c>
      <c r="BA51" s="64"/>
      <c r="BB51" s="21"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242" t="str" cm="1">
        <f t="array" ref="BC51">IF(OR(AZ51="",X51="",AX51="",V51="",AY51="",W51=""),"",_xlfn.IFS((IFERROR(VALUE(TRIM(SUBSTITUTE(AZ51,CHAR(160),""))),0))&gt;(IFERROR(VALUE(TRIM(SUBSTITUTE(X51,CHAR(160),""))),0)),"KO : Le montant retenu TTC est supérieur au montant présenté TTC. Merci de revoir la ligne de dépense ou plafonner son montant.",(IFERROR(VALUE(TRIM(SUBSTITUTE(AX51,CHAR(160),""))),0))&gt;(IFERROR(VALUE(TRIM(SUBSTITUTE(V51,CHAR(160),""))),0)),"Attention : Le montant retenu HT est supérieur au montant HT présenté. Merci de revoir la ligne de dépense,plafonner son montant,ou justifier la reventillation HT/TVA.",(IFERROR(VALUE(TRIM(SUBSTITUTE(AY51,CHAR(160),""))),0))&gt;(IFERROR(VALUE(TRIM(SUBSTITUTE(W51,CHAR(160),""))),0)),"Attention : Le montant TVA retenu est supérieur au montant TVA présenté. Merci de revoir la ligne de dépense,plafonner son montant,ou justifier la reventillation HT/TVA.",(IFERROR(VALUE(TRIM(SUBSTITUTE(X51,CHAR(160),""))),0))=0,"",(IFERROR(VALUE(TRIM(SUBSTITUTE(AZ51,CHAR(160),""))),0))=(IFERROR(VALUE(TRIM(SUBSTITUTE(X51,CHAR(160),""))),0)),"OK",
OR((IFERROR(VALUE(TRIM(SUBSTITUTE(AZ51,CHAR(160),""))),0))=0,(IFERROR(VALUE(TRIM(SUBSTITUTE(AX51,CHAR(160),""))),0))=0),"Attention : montant présenté entièrement écarté",(IFERROR(VALUE(TRIM(SUBSTITUTE(AZ51,CHAR(160),""))),0))&lt;(IFERROR(VALUE(TRIM(SUBSTITUTE(X51,CHAR(160),""))),0)),"Attention : montant présenté partiellement écarté",TRUE,""))</f>
        <v/>
      </c>
      <c r="BD51" s="63" t="str">
        <f t="shared" si="57"/>
        <v/>
      </c>
      <c r="BE51" s="63" t="str">
        <f t="shared" si="58"/>
        <v/>
      </c>
      <c r="BF51" s="30" t="str">
        <f t="shared" si="59"/>
        <v/>
      </c>
    </row>
    <row r="52" spans="1:58" ht="15" customHeight="1">
      <c r="A52" s="100">
        <v>43</v>
      </c>
      <c r="B52" s="7"/>
      <c r="C52" s="7"/>
      <c r="D52" s="18"/>
      <c r="E52" s="7"/>
      <c r="F52" s="7"/>
      <c r="G52" s="7"/>
      <c r="H52" s="7"/>
      <c r="I52" s="26"/>
      <c r="J52" s="7"/>
      <c r="K52" s="183"/>
      <c r="L52" s="189"/>
      <c r="M52" s="9"/>
      <c r="N52" s="53" t="str">
        <f t="shared" si="30"/>
        <v/>
      </c>
      <c r="O52" s="13"/>
      <c r="P52" s="9"/>
      <c r="Q52" s="53" t="str">
        <f t="shared" si="31"/>
        <v/>
      </c>
      <c r="R52" s="16"/>
      <c r="S52" s="9"/>
      <c r="T52" s="190" t="str">
        <f t="shared" si="32"/>
        <v/>
      </c>
      <c r="U52" s="199"/>
      <c r="V52" s="198" t="str" cm="1">
        <f t="array" ref="V52">IF((_xlfn.IFS(TRIM(SUBSTITUTE(U52,CHAR(160),""))="Devis 1",IFERROR(VALUE(TRIM(SUBSTITUTE(L52,CHAR(160),""))),0),TRIM(SUBSTITUTE(U52,CHAR(160),""))="Devis 2",IFERROR(VALUE(TRIM(SUBSTITUTE(O52,CHAR(160),""))),0),TRIM(SUBSTITUTE(U52,CHAR(160),""))="Devis 3",IFERROR(VALUE(TRIM(SUBSTITUTE(R52,CHAR(160),""))),0),TRUE,0)*IFERROR(VALUE(TRIM(SUBSTITUTE(D52,CHAR(160),""))),0))=0,"",_xlfn.IFS(TRIM(SUBSTITUTE(U52,CHAR(160),""))="Devis 1",IFERROR(VALUE(TRIM(SUBSTITUTE(L52,CHAR(160),""))),0),TRIM(SUBSTITUTE(U52,CHAR(160),""))="Devis 2",IFERROR(VALUE(TRIM(SUBSTITUTE(O52,CHAR(160),""))),0),TRIM(SUBSTITUTE(U52,CHAR(160),""))="Devis 3",IFERROR(VALUE(TRIM(SUBSTITUTE(R52,CHAR(160),""))),0),TRUE,0)*IFERROR(VALUE(TRIM(SUBSTITUTE(D52,CHAR(160),""))),0))</f>
        <v/>
      </c>
      <c r="W52" s="109" t="str" cm="1">
        <f t="array" ref="W52">IF(_xlfn.IFS(TRIM(SUBSTITUTE(U52,CHAR(160),""))="Devis 1",IFERROR(VALUE(TRIM(SUBSTITUTE(M52,CHAR(160),""))),0),TRIM(SUBSTITUTE(U52,CHAR(160),""))="Devis 2",IFERROR(VALUE(TRIM(SUBSTITUTE(P52,CHAR(160),""))),0),TRIM(SUBSTITUTE(U52,CHAR(160),""))="Devis 3",IFERROR(VALUE(TRIM(SUBSTITUTE(S52,CHAR(160),""))),0),TRUE,0)*IFERROR(VALUE(TRIM(SUBSTITUTE(D52,CHAR(160),""))),0)=0,IF(V52&lt;&gt;"",0,""),_xlfn.IFS(TRIM(SUBSTITUTE(U52,CHAR(160),""))="Devis 1",IFERROR(VALUE(TRIM(SUBSTITUTE(M52,CHAR(160),""))),0),TRIM(SUBSTITUTE(U52,CHAR(160),""))="Devis 2",IFERROR(VALUE(TRIM(SUBSTITUTE(P52,CHAR(160),""))),0),TRIM(SUBSTITUTE(U52,CHAR(160),""))="Devis 3",IFERROR(VALUE(TRIM(SUBSTITUTE(S52,CHAR(160),""))),0),TRUE,0)*IFERROR(VALUE(TRIM(SUBSTITUTE(D52,CHAR(160),""))),0))</f>
        <v/>
      </c>
      <c r="X52" s="201" t="str">
        <f t="shared" si="33"/>
        <v/>
      </c>
      <c r="Y52" s="202"/>
      <c r="Z52" s="55" t="str">
        <f t="shared" si="34"/>
        <v/>
      </c>
      <c r="AA52" s="55" t="str">
        <f t="shared" si="35"/>
        <v/>
      </c>
      <c r="AB52" s="56" t="str">
        <f t="shared" si="36"/>
        <v/>
      </c>
      <c r="AC52" s="22" t="str">
        <f t="shared" si="37"/>
        <v/>
      </c>
      <c r="AD52" s="22" t="str">
        <f t="shared" si="38"/>
        <v/>
      </c>
      <c r="AE52" s="22" t="str">
        <f t="shared" si="39"/>
        <v/>
      </c>
      <c r="AF52" s="22" t="str">
        <f t="shared" si="40"/>
        <v/>
      </c>
      <c r="AG52" s="57" t="str">
        <f t="shared" si="41"/>
        <v/>
      </c>
      <c r="AH52" s="22" t="str">
        <f t="shared" si="42"/>
        <v/>
      </c>
      <c r="AI52" s="58" t="str">
        <f t="shared" si="43"/>
        <v/>
      </c>
      <c r="AJ52" s="59" t="str">
        <f t="shared" si="44"/>
        <v/>
      </c>
      <c r="AK52" s="29" t="str">
        <f t="shared" si="45"/>
        <v/>
      </c>
      <c r="AL52" s="53" t="str">
        <f t="shared" si="46"/>
        <v/>
      </c>
      <c r="AM52" s="60" t="str">
        <f t="shared" si="47"/>
        <v/>
      </c>
      <c r="AN52" s="29" t="str">
        <f t="shared" si="48"/>
        <v/>
      </c>
      <c r="AO52" s="53" t="str">
        <f t="shared" si="49"/>
        <v/>
      </c>
      <c r="AP52" s="61" t="str">
        <f t="shared" si="50"/>
        <v/>
      </c>
      <c r="AQ52" s="29" t="str">
        <f t="shared" si="51"/>
        <v/>
      </c>
      <c r="AR52" s="62" t="str">
        <f t="shared" si="52"/>
        <v/>
      </c>
      <c r="AS52" s="55" t="str">
        <f t="shared" si="53"/>
        <v/>
      </c>
      <c r="AT52" s="239"/>
      <c r="AU52" s="63" t="str">
        <f t="shared" si="54"/>
        <v/>
      </c>
      <c r="AV52" s="63" t="str">
        <f t="shared" si="55"/>
        <v/>
      </c>
      <c r="AW52" s="63" t="str">
        <f t="shared" si="56"/>
        <v/>
      </c>
      <c r="AX52" s="110" t="str" cm="1">
        <f t="array" ref="AX52">IF($AB52="","",IF((IFERROR(_xlfn.IFS($AS52="Devis 1",(IFERROR(VALUE(TRIM(SUBSTITUTE(AJ52,CHAR(160),""))),0)),$AS52="Devis 2",(IFERROR(VALUE(TRIM(SUBSTITUTE(AM52,CHAR(160),""))),0)),$AS52="Devis 3",(IFERROR(VALUE(TRIM(SUBSTITUTE(AP52,CHAR(160),""))),0))),0))*(IFERROR(VALUE(TRIM(SUBSTITUTE($AB52,CHAR(160),""))),0))=0,"",(IFERROR(_xlfn.IFS($AS52="Devis 1",(IFERROR(VALUE(TRIM(SUBSTITUTE(AJ52,CHAR(160),""))),0)),$AS52="Devis 2",(IFERROR(VALUE(TRIM(SUBSTITUTE(AM52,CHAR(160),""))),0)),$AS52="Devis 3",(IFERROR(VALUE(TRIM(SUBSTITUTE(AP52,CHAR(160),""))),0))),0))*(IFERROR(VALUE(TRIM(SUBSTITUTE($AB52,CHAR(160),""))),0))))</f>
        <v/>
      </c>
      <c r="AY52" s="110" t="str" cm="1">
        <f t="array" ref="AY52">IF($AB52="","",IF((IFERROR(_xlfn.IFS(TRIM(SUBSTITUTE($AS52,CHAR(160),""))="Devis 1", IFERROR(VALUE(TRIM(SUBSTITUTE(AK52,CHAR(160),""))),0),TRIM(SUBSTITUTE($AS52,CHAR(160),""))="Devis 2", IFERROR(VALUE(TRIM(SUBSTITUTE(AN52,CHAR(160),""))),0),TRIM(SUBSTITUTE($AS52,CHAR(160),""))="Devis 3", IFERROR(VALUE(TRIM(SUBSTITUTE(AQ52,CHAR(160),""))),0)),0) * IFERROR(VALUE(TRIM(SUBSTITUTE($AB52,CHAR(160),""))),0)) = 0,IF(AX52&lt;&gt;"",0,""),(IFERROR(_xlfn.IFS(TRIM(SUBSTITUTE($AS52,CHAR(160),""))="Devis 1", IFERROR(VALUE(TRIM(SUBSTITUTE(AK52,CHAR(160),""))),0),TRIM(SUBSTITUTE($AS52,CHAR(160),""))="Devis 2", IFERROR(VALUE(TRIM(SUBSTITUTE(AN52,CHAR(160),""))),0),TRIM(SUBSTITUTE($AS52,CHAR(160),""))="Devis 3", IFERROR(VALUE(TRIM(SUBSTITUTE(AQ52,CHAR(160),""))),0)),0) * IFERROR(VALUE(TRIM(SUBSTITUTE($AB52,CHAR(160),""))),0))))</f>
        <v/>
      </c>
      <c r="AZ52" s="110" t="str" cm="1">
        <f t="array" ref="AZ52">IF($AB52="","",IF(IFERROR(_xlfn.IFS($AS52="Devis 1",IFERROR(VALUE(TRIM(SUBSTITUTE(AL52,CHAR(160),""))),0),$AS52="Devis 2",IFERROR(VALUE(TRIM(SUBSTITUTE(AO52,CHAR(160),""))),0),$AS52="Devis 3",IFERROR(VALUE(TRIM(SUBSTITUTE(AR52,CHAR(160),""))),0)),0)*IFERROR(VALUE(TRIM(SUBSTITUTE($AB52,CHAR(160),""))),0)=0,"",IFERROR(_xlfn.IFS($AS52="Devis 1",IFERROR(VALUE(TRIM(SUBSTITUTE(AL52,CHAR(160),""))),0),$AS52="Devis 2",IFERROR(VALUE(TRIM(SUBSTITUTE(AO52,CHAR(160),""))),0),$AS52="Devis 3",IFERROR(VALUE(TRIM(SUBSTITUTE(AR52,CHAR(160),""))),0)),0)*IFERROR(VALUE(TRIM(SUBSTITUTE($AB52,CHAR(160),""))),0)))</f>
        <v/>
      </c>
      <c r="BA52" s="64"/>
      <c r="BB52" s="21"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242" t="str" cm="1">
        <f t="array" ref="BC52">IF(OR(AZ52="",X52="",AX52="",V52="",AY52="",W52=""),"",_xlfn.IFS((IFERROR(VALUE(TRIM(SUBSTITUTE(AZ52,CHAR(160),""))),0))&gt;(IFERROR(VALUE(TRIM(SUBSTITUTE(X52,CHAR(160),""))),0)),"KO : Le montant retenu TTC est supérieur au montant présenté TTC. Merci de revoir la ligne de dépense ou plafonner son montant.",(IFERROR(VALUE(TRIM(SUBSTITUTE(AX52,CHAR(160),""))),0))&gt;(IFERROR(VALUE(TRIM(SUBSTITUTE(V52,CHAR(160),""))),0)),"Attention : Le montant retenu HT est supérieur au montant HT présenté. Merci de revoir la ligne de dépense,plafonner son montant,ou justifier la reventillation HT/TVA.",(IFERROR(VALUE(TRIM(SUBSTITUTE(AY52,CHAR(160),""))),0))&gt;(IFERROR(VALUE(TRIM(SUBSTITUTE(W52,CHAR(160),""))),0)),"Attention : Le montant TVA retenu est supérieur au montant TVA présenté. Merci de revoir la ligne de dépense,plafonner son montant,ou justifier la reventillation HT/TVA.",(IFERROR(VALUE(TRIM(SUBSTITUTE(X52,CHAR(160),""))),0))=0,"",(IFERROR(VALUE(TRIM(SUBSTITUTE(AZ52,CHAR(160),""))),0))=(IFERROR(VALUE(TRIM(SUBSTITUTE(X52,CHAR(160),""))),0)),"OK",
OR((IFERROR(VALUE(TRIM(SUBSTITUTE(AZ52,CHAR(160),""))),0))=0,(IFERROR(VALUE(TRIM(SUBSTITUTE(AX52,CHAR(160),""))),0))=0),"Attention : montant présenté entièrement écarté",(IFERROR(VALUE(TRIM(SUBSTITUTE(AZ52,CHAR(160),""))),0))&lt;(IFERROR(VALUE(TRIM(SUBSTITUTE(X52,CHAR(160),""))),0)),"Attention : montant présenté partiellement écarté",TRUE,""))</f>
        <v/>
      </c>
      <c r="BD52" s="63" t="str">
        <f t="shared" si="57"/>
        <v/>
      </c>
      <c r="BE52" s="63" t="str">
        <f t="shared" si="58"/>
        <v/>
      </c>
      <c r="BF52" s="30" t="str">
        <f t="shared" si="59"/>
        <v/>
      </c>
    </row>
    <row r="53" spans="1:58" ht="15" customHeight="1">
      <c r="A53" s="100">
        <v>44</v>
      </c>
      <c r="B53" s="7"/>
      <c r="C53" s="7"/>
      <c r="D53" s="18"/>
      <c r="E53" s="7"/>
      <c r="F53" s="7"/>
      <c r="G53" s="7"/>
      <c r="H53" s="7"/>
      <c r="I53" s="26"/>
      <c r="J53" s="7"/>
      <c r="K53" s="183"/>
      <c r="L53" s="189"/>
      <c r="M53" s="9"/>
      <c r="N53" s="53" t="str">
        <f t="shared" si="30"/>
        <v/>
      </c>
      <c r="O53" s="13"/>
      <c r="P53" s="9"/>
      <c r="Q53" s="53" t="str">
        <f t="shared" si="31"/>
        <v/>
      </c>
      <c r="R53" s="16"/>
      <c r="S53" s="9"/>
      <c r="T53" s="190" t="str">
        <f t="shared" si="32"/>
        <v/>
      </c>
      <c r="U53" s="199"/>
      <c r="V53" s="198" t="str" cm="1">
        <f t="array" ref="V53">IF((_xlfn.IFS(TRIM(SUBSTITUTE(U53,CHAR(160),""))="Devis 1",IFERROR(VALUE(TRIM(SUBSTITUTE(L53,CHAR(160),""))),0),TRIM(SUBSTITUTE(U53,CHAR(160),""))="Devis 2",IFERROR(VALUE(TRIM(SUBSTITUTE(O53,CHAR(160),""))),0),TRIM(SUBSTITUTE(U53,CHAR(160),""))="Devis 3",IFERROR(VALUE(TRIM(SUBSTITUTE(R53,CHAR(160),""))),0),TRUE,0)*IFERROR(VALUE(TRIM(SUBSTITUTE(D53,CHAR(160),""))),0))=0,"",_xlfn.IFS(TRIM(SUBSTITUTE(U53,CHAR(160),""))="Devis 1",IFERROR(VALUE(TRIM(SUBSTITUTE(L53,CHAR(160),""))),0),TRIM(SUBSTITUTE(U53,CHAR(160),""))="Devis 2",IFERROR(VALUE(TRIM(SUBSTITUTE(O53,CHAR(160),""))),0),TRIM(SUBSTITUTE(U53,CHAR(160),""))="Devis 3",IFERROR(VALUE(TRIM(SUBSTITUTE(R53,CHAR(160),""))),0),TRUE,0)*IFERROR(VALUE(TRIM(SUBSTITUTE(D53,CHAR(160),""))),0))</f>
        <v/>
      </c>
      <c r="W53" s="109" t="str" cm="1">
        <f t="array" ref="W53">IF(_xlfn.IFS(TRIM(SUBSTITUTE(U53,CHAR(160),""))="Devis 1",IFERROR(VALUE(TRIM(SUBSTITUTE(M53,CHAR(160),""))),0),TRIM(SUBSTITUTE(U53,CHAR(160),""))="Devis 2",IFERROR(VALUE(TRIM(SUBSTITUTE(P53,CHAR(160),""))),0),TRIM(SUBSTITUTE(U53,CHAR(160),""))="Devis 3",IFERROR(VALUE(TRIM(SUBSTITUTE(S53,CHAR(160),""))),0),TRUE,0)*IFERROR(VALUE(TRIM(SUBSTITUTE(D53,CHAR(160),""))),0)=0,IF(V53&lt;&gt;"",0,""),_xlfn.IFS(TRIM(SUBSTITUTE(U53,CHAR(160),""))="Devis 1",IFERROR(VALUE(TRIM(SUBSTITUTE(M53,CHAR(160),""))),0),TRIM(SUBSTITUTE(U53,CHAR(160),""))="Devis 2",IFERROR(VALUE(TRIM(SUBSTITUTE(P53,CHAR(160),""))),0),TRIM(SUBSTITUTE(U53,CHAR(160),""))="Devis 3",IFERROR(VALUE(TRIM(SUBSTITUTE(S53,CHAR(160),""))),0),TRUE,0)*IFERROR(VALUE(TRIM(SUBSTITUTE(D53,CHAR(160),""))),0))</f>
        <v/>
      </c>
      <c r="X53" s="201" t="str">
        <f t="shared" si="33"/>
        <v/>
      </c>
      <c r="Y53" s="202"/>
      <c r="Z53" s="55" t="str">
        <f t="shared" si="34"/>
        <v/>
      </c>
      <c r="AA53" s="55" t="str">
        <f t="shared" si="35"/>
        <v/>
      </c>
      <c r="AB53" s="56" t="str">
        <f t="shared" si="36"/>
        <v/>
      </c>
      <c r="AC53" s="22" t="str">
        <f t="shared" si="37"/>
        <v/>
      </c>
      <c r="AD53" s="22" t="str">
        <f t="shared" si="38"/>
        <v/>
      </c>
      <c r="AE53" s="22" t="str">
        <f t="shared" si="39"/>
        <v/>
      </c>
      <c r="AF53" s="22" t="str">
        <f t="shared" si="40"/>
        <v/>
      </c>
      <c r="AG53" s="57" t="str">
        <f t="shared" si="41"/>
        <v/>
      </c>
      <c r="AH53" s="22" t="str">
        <f t="shared" si="42"/>
        <v/>
      </c>
      <c r="AI53" s="58" t="str">
        <f t="shared" si="43"/>
        <v/>
      </c>
      <c r="AJ53" s="59" t="str">
        <f t="shared" si="44"/>
        <v/>
      </c>
      <c r="AK53" s="29" t="str">
        <f t="shared" si="45"/>
        <v/>
      </c>
      <c r="AL53" s="53" t="str">
        <f t="shared" si="46"/>
        <v/>
      </c>
      <c r="AM53" s="60" t="str">
        <f t="shared" si="47"/>
        <v/>
      </c>
      <c r="AN53" s="29" t="str">
        <f t="shared" si="48"/>
        <v/>
      </c>
      <c r="AO53" s="53" t="str">
        <f t="shared" si="49"/>
        <v/>
      </c>
      <c r="AP53" s="61" t="str">
        <f t="shared" si="50"/>
        <v/>
      </c>
      <c r="AQ53" s="29" t="str">
        <f t="shared" si="51"/>
        <v/>
      </c>
      <c r="AR53" s="62" t="str">
        <f t="shared" si="52"/>
        <v/>
      </c>
      <c r="AS53" s="55" t="str">
        <f t="shared" si="53"/>
        <v/>
      </c>
      <c r="AT53" s="239"/>
      <c r="AU53" s="63" t="str">
        <f t="shared" si="54"/>
        <v/>
      </c>
      <c r="AV53" s="63" t="str">
        <f t="shared" si="55"/>
        <v/>
      </c>
      <c r="AW53" s="63" t="str">
        <f t="shared" si="56"/>
        <v/>
      </c>
      <c r="AX53" s="110" t="str" cm="1">
        <f t="array" ref="AX53">IF($AB53="","",IF((IFERROR(_xlfn.IFS($AS53="Devis 1",(IFERROR(VALUE(TRIM(SUBSTITUTE(AJ53,CHAR(160),""))),0)),$AS53="Devis 2",(IFERROR(VALUE(TRIM(SUBSTITUTE(AM53,CHAR(160),""))),0)),$AS53="Devis 3",(IFERROR(VALUE(TRIM(SUBSTITUTE(AP53,CHAR(160),""))),0))),0))*(IFERROR(VALUE(TRIM(SUBSTITUTE($AB53,CHAR(160),""))),0))=0,"",(IFERROR(_xlfn.IFS($AS53="Devis 1",(IFERROR(VALUE(TRIM(SUBSTITUTE(AJ53,CHAR(160),""))),0)),$AS53="Devis 2",(IFERROR(VALUE(TRIM(SUBSTITUTE(AM53,CHAR(160),""))),0)),$AS53="Devis 3",(IFERROR(VALUE(TRIM(SUBSTITUTE(AP53,CHAR(160),""))),0))),0))*(IFERROR(VALUE(TRIM(SUBSTITUTE($AB53,CHAR(160),""))),0))))</f>
        <v/>
      </c>
      <c r="AY53" s="110" t="str" cm="1">
        <f t="array" ref="AY53">IF($AB53="","",IF((IFERROR(_xlfn.IFS(TRIM(SUBSTITUTE($AS53,CHAR(160),""))="Devis 1", IFERROR(VALUE(TRIM(SUBSTITUTE(AK53,CHAR(160),""))),0),TRIM(SUBSTITUTE($AS53,CHAR(160),""))="Devis 2", IFERROR(VALUE(TRIM(SUBSTITUTE(AN53,CHAR(160),""))),0),TRIM(SUBSTITUTE($AS53,CHAR(160),""))="Devis 3", IFERROR(VALUE(TRIM(SUBSTITUTE(AQ53,CHAR(160),""))),0)),0) * IFERROR(VALUE(TRIM(SUBSTITUTE($AB53,CHAR(160),""))),0)) = 0,IF(AX53&lt;&gt;"",0,""),(IFERROR(_xlfn.IFS(TRIM(SUBSTITUTE($AS53,CHAR(160),""))="Devis 1", IFERROR(VALUE(TRIM(SUBSTITUTE(AK53,CHAR(160),""))),0),TRIM(SUBSTITUTE($AS53,CHAR(160),""))="Devis 2", IFERROR(VALUE(TRIM(SUBSTITUTE(AN53,CHAR(160),""))),0),TRIM(SUBSTITUTE($AS53,CHAR(160),""))="Devis 3", IFERROR(VALUE(TRIM(SUBSTITUTE(AQ53,CHAR(160),""))),0)),0) * IFERROR(VALUE(TRIM(SUBSTITUTE($AB53,CHAR(160),""))),0))))</f>
        <v/>
      </c>
      <c r="AZ53" s="110" t="str" cm="1">
        <f t="array" ref="AZ53">IF($AB53="","",IF(IFERROR(_xlfn.IFS($AS53="Devis 1",IFERROR(VALUE(TRIM(SUBSTITUTE(AL53,CHAR(160),""))),0),$AS53="Devis 2",IFERROR(VALUE(TRIM(SUBSTITUTE(AO53,CHAR(160),""))),0),$AS53="Devis 3",IFERROR(VALUE(TRIM(SUBSTITUTE(AR53,CHAR(160),""))),0)),0)*IFERROR(VALUE(TRIM(SUBSTITUTE($AB53,CHAR(160),""))),0)=0,"",IFERROR(_xlfn.IFS($AS53="Devis 1",IFERROR(VALUE(TRIM(SUBSTITUTE(AL53,CHAR(160),""))),0),$AS53="Devis 2",IFERROR(VALUE(TRIM(SUBSTITUTE(AO53,CHAR(160),""))),0),$AS53="Devis 3",IFERROR(VALUE(TRIM(SUBSTITUTE(AR53,CHAR(160),""))),0)),0)*IFERROR(VALUE(TRIM(SUBSTITUTE($AB53,CHAR(160),""))),0)))</f>
        <v/>
      </c>
      <c r="BA53" s="64"/>
      <c r="BB53" s="21"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242" t="str" cm="1">
        <f t="array" ref="BC53">IF(OR(AZ53="",X53="",AX53="",V53="",AY53="",W53=""),"",_xlfn.IFS((IFERROR(VALUE(TRIM(SUBSTITUTE(AZ53,CHAR(160),""))),0))&gt;(IFERROR(VALUE(TRIM(SUBSTITUTE(X53,CHAR(160),""))),0)),"KO : Le montant retenu TTC est supérieur au montant présenté TTC. Merci de revoir la ligne de dépense ou plafonner son montant.",(IFERROR(VALUE(TRIM(SUBSTITUTE(AX53,CHAR(160),""))),0))&gt;(IFERROR(VALUE(TRIM(SUBSTITUTE(V53,CHAR(160),""))),0)),"Attention : Le montant retenu HT est supérieur au montant HT présenté. Merci de revoir la ligne de dépense,plafonner son montant,ou justifier la reventillation HT/TVA.",(IFERROR(VALUE(TRIM(SUBSTITUTE(AY53,CHAR(160),""))),0))&gt;(IFERROR(VALUE(TRIM(SUBSTITUTE(W53,CHAR(160),""))),0)),"Attention : Le montant TVA retenu est supérieur au montant TVA présenté. Merci de revoir la ligne de dépense,plafonner son montant,ou justifier la reventillation HT/TVA.",(IFERROR(VALUE(TRIM(SUBSTITUTE(X53,CHAR(160),""))),0))=0,"",(IFERROR(VALUE(TRIM(SUBSTITUTE(AZ53,CHAR(160),""))),0))=(IFERROR(VALUE(TRIM(SUBSTITUTE(X53,CHAR(160),""))),0)),"OK",
OR((IFERROR(VALUE(TRIM(SUBSTITUTE(AZ53,CHAR(160),""))),0))=0,(IFERROR(VALUE(TRIM(SUBSTITUTE(AX53,CHAR(160),""))),0))=0),"Attention : montant présenté entièrement écarté",(IFERROR(VALUE(TRIM(SUBSTITUTE(AZ53,CHAR(160),""))),0))&lt;(IFERROR(VALUE(TRIM(SUBSTITUTE(X53,CHAR(160),""))),0)),"Attention : montant présenté partiellement écarté",TRUE,""))</f>
        <v/>
      </c>
      <c r="BD53" s="63" t="str">
        <f t="shared" si="57"/>
        <v/>
      </c>
      <c r="BE53" s="63" t="str">
        <f t="shared" si="58"/>
        <v/>
      </c>
      <c r="BF53" s="30" t="str">
        <f t="shared" si="59"/>
        <v/>
      </c>
    </row>
    <row r="54" spans="1:58" ht="15" customHeight="1">
      <c r="A54" s="100">
        <v>45</v>
      </c>
      <c r="B54" s="7"/>
      <c r="C54" s="7"/>
      <c r="D54" s="18"/>
      <c r="E54" s="7"/>
      <c r="F54" s="7"/>
      <c r="G54" s="7"/>
      <c r="H54" s="7"/>
      <c r="I54" s="26"/>
      <c r="J54" s="7"/>
      <c r="K54" s="183"/>
      <c r="L54" s="189"/>
      <c r="M54" s="9"/>
      <c r="N54" s="53" t="str">
        <f t="shared" si="30"/>
        <v/>
      </c>
      <c r="O54" s="13"/>
      <c r="P54" s="9"/>
      <c r="Q54" s="53" t="str">
        <f t="shared" si="31"/>
        <v/>
      </c>
      <c r="R54" s="16"/>
      <c r="S54" s="9"/>
      <c r="T54" s="190" t="str">
        <f t="shared" si="32"/>
        <v/>
      </c>
      <c r="U54" s="199"/>
      <c r="V54" s="198" t="str" cm="1">
        <f t="array" ref="V54">IF((_xlfn.IFS(TRIM(SUBSTITUTE(U54,CHAR(160),""))="Devis 1",IFERROR(VALUE(TRIM(SUBSTITUTE(L54,CHAR(160),""))),0),TRIM(SUBSTITUTE(U54,CHAR(160),""))="Devis 2",IFERROR(VALUE(TRIM(SUBSTITUTE(O54,CHAR(160),""))),0),TRIM(SUBSTITUTE(U54,CHAR(160),""))="Devis 3",IFERROR(VALUE(TRIM(SUBSTITUTE(R54,CHAR(160),""))),0),TRUE,0)*IFERROR(VALUE(TRIM(SUBSTITUTE(D54,CHAR(160),""))),0))=0,"",_xlfn.IFS(TRIM(SUBSTITUTE(U54,CHAR(160),""))="Devis 1",IFERROR(VALUE(TRIM(SUBSTITUTE(L54,CHAR(160),""))),0),TRIM(SUBSTITUTE(U54,CHAR(160),""))="Devis 2",IFERROR(VALUE(TRIM(SUBSTITUTE(O54,CHAR(160),""))),0),TRIM(SUBSTITUTE(U54,CHAR(160),""))="Devis 3",IFERROR(VALUE(TRIM(SUBSTITUTE(R54,CHAR(160),""))),0),TRUE,0)*IFERROR(VALUE(TRIM(SUBSTITUTE(D54,CHAR(160),""))),0))</f>
        <v/>
      </c>
      <c r="W54" s="109" t="str" cm="1">
        <f t="array" ref="W54">IF(_xlfn.IFS(TRIM(SUBSTITUTE(U54,CHAR(160),""))="Devis 1",IFERROR(VALUE(TRIM(SUBSTITUTE(M54,CHAR(160),""))),0),TRIM(SUBSTITUTE(U54,CHAR(160),""))="Devis 2",IFERROR(VALUE(TRIM(SUBSTITUTE(P54,CHAR(160),""))),0),TRIM(SUBSTITUTE(U54,CHAR(160),""))="Devis 3",IFERROR(VALUE(TRIM(SUBSTITUTE(S54,CHAR(160),""))),0),TRUE,0)*IFERROR(VALUE(TRIM(SUBSTITUTE(D54,CHAR(160),""))),0)=0,IF(V54&lt;&gt;"",0,""),_xlfn.IFS(TRIM(SUBSTITUTE(U54,CHAR(160),""))="Devis 1",IFERROR(VALUE(TRIM(SUBSTITUTE(M54,CHAR(160),""))),0),TRIM(SUBSTITUTE(U54,CHAR(160),""))="Devis 2",IFERROR(VALUE(TRIM(SUBSTITUTE(P54,CHAR(160),""))),0),TRIM(SUBSTITUTE(U54,CHAR(160),""))="Devis 3",IFERROR(VALUE(TRIM(SUBSTITUTE(S54,CHAR(160),""))),0),TRUE,0)*IFERROR(VALUE(TRIM(SUBSTITUTE(D54,CHAR(160),""))),0))</f>
        <v/>
      </c>
      <c r="X54" s="201" t="str">
        <f t="shared" si="33"/>
        <v/>
      </c>
      <c r="Y54" s="202"/>
      <c r="Z54" s="55" t="str">
        <f t="shared" si="34"/>
        <v/>
      </c>
      <c r="AA54" s="55" t="str">
        <f t="shared" si="35"/>
        <v/>
      </c>
      <c r="AB54" s="56" t="str">
        <f t="shared" si="36"/>
        <v/>
      </c>
      <c r="AC54" s="22" t="str">
        <f t="shared" si="37"/>
        <v/>
      </c>
      <c r="AD54" s="22" t="str">
        <f t="shared" si="38"/>
        <v/>
      </c>
      <c r="AE54" s="22" t="str">
        <f t="shared" si="39"/>
        <v/>
      </c>
      <c r="AF54" s="22" t="str">
        <f t="shared" si="40"/>
        <v/>
      </c>
      <c r="AG54" s="57" t="str">
        <f t="shared" si="41"/>
        <v/>
      </c>
      <c r="AH54" s="22" t="str">
        <f t="shared" si="42"/>
        <v/>
      </c>
      <c r="AI54" s="58" t="str">
        <f t="shared" si="43"/>
        <v/>
      </c>
      <c r="AJ54" s="59" t="str">
        <f t="shared" si="44"/>
        <v/>
      </c>
      <c r="AK54" s="29" t="str">
        <f t="shared" si="45"/>
        <v/>
      </c>
      <c r="AL54" s="53" t="str">
        <f t="shared" si="46"/>
        <v/>
      </c>
      <c r="AM54" s="60" t="str">
        <f t="shared" si="47"/>
        <v/>
      </c>
      <c r="AN54" s="29" t="str">
        <f t="shared" si="48"/>
        <v/>
      </c>
      <c r="AO54" s="53" t="str">
        <f t="shared" si="49"/>
        <v/>
      </c>
      <c r="AP54" s="61" t="str">
        <f t="shared" si="50"/>
        <v/>
      </c>
      <c r="AQ54" s="29" t="str">
        <f t="shared" si="51"/>
        <v/>
      </c>
      <c r="AR54" s="62" t="str">
        <f t="shared" si="52"/>
        <v/>
      </c>
      <c r="AS54" s="55" t="str">
        <f t="shared" si="53"/>
        <v/>
      </c>
      <c r="AT54" s="239"/>
      <c r="AU54" s="63" t="str">
        <f t="shared" si="54"/>
        <v/>
      </c>
      <c r="AV54" s="63" t="str">
        <f t="shared" si="55"/>
        <v/>
      </c>
      <c r="AW54" s="63" t="str">
        <f t="shared" si="56"/>
        <v/>
      </c>
      <c r="AX54" s="110" t="str" cm="1">
        <f t="array" ref="AX54">IF($AB54="","",IF((IFERROR(_xlfn.IFS($AS54="Devis 1",(IFERROR(VALUE(TRIM(SUBSTITUTE(AJ54,CHAR(160),""))),0)),$AS54="Devis 2",(IFERROR(VALUE(TRIM(SUBSTITUTE(AM54,CHAR(160),""))),0)),$AS54="Devis 3",(IFERROR(VALUE(TRIM(SUBSTITUTE(AP54,CHAR(160),""))),0))),0))*(IFERROR(VALUE(TRIM(SUBSTITUTE($AB54,CHAR(160),""))),0))=0,"",(IFERROR(_xlfn.IFS($AS54="Devis 1",(IFERROR(VALUE(TRIM(SUBSTITUTE(AJ54,CHAR(160),""))),0)),$AS54="Devis 2",(IFERROR(VALUE(TRIM(SUBSTITUTE(AM54,CHAR(160),""))),0)),$AS54="Devis 3",(IFERROR(VALUE(TRIM(SUBSTITUTE(AP54,CHAR(160),""))),0))),0))*(IFERROR(VALUE(TRIM(SUBSTITUTE($AB54,CHAR(160),""))),0))))</f>
        <v/>
      </c>
      <c r="AY54" s="110" t="str" cm="1">
        <f t="array" ref="AY54">IF($AB54="","",IF((IFERROR(_xlfn.IFS(TRIM(SUBSTITUTE($AS54,CHAR(160),""))="Devis 1", IFERROR(VALUE(TRIM(SUBSTITUTE(AK54,CHAR(160),""))),0),TRIM(SUBSTITUTE($AS54,CHAR(160),""))="Devis 2", IFERROR(VALUE(TRIM(SUBSTITUTE(AN54,CHAR(160),""))),0),TRIM(SUBSTITUTE($AS54,CHAR(160),""))="Devis 3", IFERROR(VALUE(TRIM(SUBSTITUTE(AQ54,CHAR(160),""))),0)),0) * IFERROR(VALUE(TRIM(SUBSTITUTE($AB54,CHAR(160),""))),0)) = 0,IF(AX54&lt;&gt;"",0,""),(IFERROR(_xlfn.IFS(TRIM(SUBSTITUTE($AS54,CHAR(160),""))="Devis 1", IFERROR(VALUE(TRIM(SUBSTITUTE(AK54,CHAR(160),""))),0),TRIM(SUBSTITUTE($AS54,CHAR(160),""))="Devis 2", IFERROR(VALUE(TRIM(SUBSTITUTE(AN54,CHAR(160),""))),0),TRIM(SUBSTITUTE($AS54,CHAR(160),""))="Devis 3", IFERROR(VALUE(TRIM(SUBSTITUTE(AQ54,CHAR(160),""))),0)),0) * IFERROR(VALUE(TRIM(SUBSTITUTE($AB54,CHAR(160),""))),0))))</f>
        <v/>
      </c>
      <c r="AZ54" s="110" t="str" cm="1">
        <f t="array" ref="AZ54">IF($AB54="","",IF(IFERROR(_xlfn.IFS($AS54="Devis 1",IFERROR(VALUE(TRIM(SUBSTITUTE(AL54,CHAR(160),""))),0),$AS54="Devis 2",IFERROR(VALUE(TRIM(SUBSTITUTE(AO54,CHAR(160),""))),0),$AS54="Devis 3",IFERROR(VALUE(TRIM(SUBSTITUTE(AR54,CHAR(160),""))),0)),0)*IFERROR(VALUE(TRIM(SUBSTITUTE($AB54,CHAR(160),""))),0)=0,"",IFERROR(_xlfn.IFS($AS54="Devis 1",IFERROR(VALUE(TRIM(SUBSTITUTE(AL54,CHAR(160),""))),0),$AS54="Devis 2",IFERROR(VALUE(TRIM(SUBSTITUTE(AO54,CHAR(160),""))),0),$AS54="Devis 3",IFERROR(VALUE(TRIM(SUBSTITUTE(AR54,CHAR(160),""))),0)),0)*IFERROR(VALUE(TRIM(SUBSTITUTE($AB54,CHAR(160),""))),0)))</f>
        <v/>
      </c>
      <c r="BA54" s="64"/>
      <c r="BB54" s="21"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242" t="str" cm="1">
        <f t="array" ref="BC54">IF(OR(AZ54="",X54="",AX54="",V54="",AY54="",W54=""),"",_xlfn.IFS((IFERROR(VALUE(TRIM(SUBSTITUTE(AZ54,CHAR(160),""))),0))&gt;(IFERROR(VALUE(TRIM(SUBSTITUTE(X54,CHAR(160),""))),0)),"KO : Le montant retenu TTC est supérieur au montant présenté TTC. Merci de revoir la ligne de dépense ou plafonner son montant.",(IFERROR(VALUE(TRIM(SUBSTITUTE(AX54,CHAR(160),""))),0))&gt;(IFERROR(VALUE(TRIM(SUBSTITUTE(V54,CHAR(160),""))),0)),"Attention : Le montant retenu HT est supérieur au montant HT présenté. Merci de revoir la ligne de dépense,plafonner son montant,ou justifier la reventillation HT/TVA.",(IFERROR(VALUE(TRIM(SUBSTITUTE(AY54,CHAR(160),""))),0))&gt;(IFERROR(VALUE(TRIM(SUBSTITUTE(W54,CHAR(160),""))),0)),"Attention : Le montant TVA retenu est supérieur au montant TVA présenté. Merci de revoir la ligne de dépense,plafonner son montant,ou justifier la reventillation HT/TVA.",(IFERROR(VALUE(TRIM(SUBSTITUTE(X54,CHAR(160),""))),0))=0,"",(IFERROR(VALUE(TRIM(SUBSTITUTE(AZ54,CHAR(160),""))),0))=(IFERROR(VALUE(TRIM(SUBSTITUTE(X54,CHAR(160),""))),0)),"OK",
OR((IFERROR(VALUE(TRIM(SUBSTITUTE(AZ54,CHAR(160),""))),0))=0,(IFERROR(VALUE(TRIM(SUBSTITUTE(AX54,CHAR(160),""))),0))=0),"Attention : montant présenté entièrement écarté",(IFERROR(VALUE(TRIM(SUBSTITUTE(AZ54,CHAR(160),""))),0))&lt;(IFERROR(VALUE(TRIM(SUBSTITUTE(X54,CHAR(160),""))),0)),"Attention : montant présenté partiellement écarté",TRUE,""))</f>
        <v/>
      </c>
      <c r="BD54" s="63" t="str">
        <f t="shared" si="57"/>
        <v/>
      </c>
      <c r="BE54" s="63" t="str">
        <f t="shared" si="58"/>
        <v/>
      </c>
      <c r="BF54" s="30" t="str">
        <f t="shared" si="59"/>
        <v/>
      </c>
    </row>
    <row r="55" spans="1:58" ht="15" customHeight="1">
      <c r="A55" s="100">
        <v>46</v>
      </c>
      <c r="B55" s="7"/>
      <c r="C55" s="7"/>
      <c r="D55" s="18"/>
      <c r="E55" s="7"/>
      <c r="F55" s="7"/>
      <c r="G55" s="7"/>
      <c r="H55" s="7"/>
      <c r="I55" s="26"/>
      <c r="J55" s="7"/>
      <c r="K55" s="183"/>
      <c r="L55" s="189"/>
      <c r="M55" s="9"/>
      <c r="N55" s="53" t="str">
        <f t="shared" si="30"/>
        <v/>
      </c>
      <c r="O55" s="13"/>
      <c r="P55" s="9"/>
      <c r="Q55" s="53" t="str">
        <f t="shared" si="31"/>
        <v/>
      </c>
      <c r="R55" s="16"/>
      <c r="S55" s="9"/>
      <c r="T55" s="190" t="str">
        <f t="shared" si="32"/>
        <v/>
      </c>
      <c r="U55" s="199"/>
      <c r="V55" s="198" t="str" cm="1">
        <f t="array" ref="V55">IF((_xlfn.IFS(TRIM(SUBSTITUTE(U55,CHAR(160),""))="Devis 1",IFERROR(VALUE(TRIM(SUBSTITUTE(L55,CHAR(160),""))),0),TRIM(SUBSTITUTE(U55,CHAR(160),""))="Devis 2",IFERROR(VALUE(TRIM(SUBSTITUTE(O55,CHAR(160),""))),0),TRIM(SUBSTITUTE(U55,CHAR(160),""))="Devis 3",IFERROR(VALUE(TRIM(SUBSTITUTE(R55,CHAR(160),""))),0),TRUE,0)*IFERROR(VALUE(TRIM(SUBSTITUTE(D55,CHAR(160),""))),0))=0,"",_xlfn.IFS(TRIM(SUBSTITUTE(U55,CHAR(160),""))="Devis 1",IFERROR(VALUE(TRIM(SUBSTITUTE(L55,CHAR(160),""))),0),TRIM(SUBSTITUTE(U55,CHAR(160),""))="Devis 2",IFERROR(VALUE(TRIM(SUBSTITUTE(O55,CHAR(160),""))),0),TRIM(SUBSTITUTE(U55,CHAR(160),""))="Devis 3",IFERROR(VALUE(TRIM(SUBSTITUTE(R55,CHAR(160),""))),0),TRUE,0)*IFERROR(VALUE(TRIM(SUBSTITUTE(D55,CHAR(160),""))),0))</f>
        <v/>
      </c>
      <c r="W55" s="109" t="str" cm="1">
        <f t="array" ref="W55">IF(_xlfn.IFS(TRIM(SUBSTITUTE(U55,CHAR(160),""))="Devis 1",IFERROR(VALUE(TRIM(SUBSTITUTE(M55,CHAR(160),""))),0),TRIM(SUBSTITUTE(U55,CHAR(160),""))="Devis 2",IFERROR(VALUE(TRIM(SUBSTITUTE(P55,CHAR(160),""))),0),TRIM(SUBSTITUTE(U55,CHAR(160),""))="Devis 3",IFERROR(VALUE(TRIM(SUBSTITUTE(S55,CHAR(160),""))),0),TRUE,0)*IFERROR(VALUE(TRIM(SUBSTITUTE(D55,CHAR(160),""))),0)=0,IF(V55&lt;&gt;"",0,""),_xlfn.IFS(TRIM(SUBSTITUTE(U55,CHAR(160),""))="Devis 1",IFERROR(VALUE(TRIM(SUBSTITUTE(M55,CHAR(160),""))),0),TRIM(SUBSTITUTE(U55,CHAR(160),""))="Devis 2",IFERROR(VALUE(TRIM(SUBSTITUTE(P55,CHAR(160),""))),0),TRIM(SUBSTITUTE(U55,CHAR(160),""))="Devis 3",IFERROR(VALUE(TRIM(SUBSTITUTE(S55,CHAR(160),""))),0),TRUE,0)*IFERROR(VALUE(TRIM(SUBSTITUTE(D55,CHAR(160),""))),0))</f>
        <v/>
      </c>
      <c r="X55" s="201" t="str">
        <f t="shared" si="33"/>
        <v/>
      </c>
      <c r="Y55" s="202"/>
      <c r="Z55" s="55" t="str">
        <f t="shared" si="34"/>
        <v/>
      </c>
      <c r="AA55" s="55" t="str">
        <f t="shared" si="35"/>
        <v/>
      </c>
      <c r="AB55" s="56" t="str">
        <f t="shared" si="36"/>
        <v/>
      </c>
      <c r="AC55" s="22" t="str">
        <f t="shared" si="37"/>
        <v/>
      </c>
      <c r="AD55" s="22" t="str">
        <f t="shared" si="38"/>
        <v/>
      </c>
      <c r="AE55" s="22" t="str">
        <f t="shared" si="39"/>
        <v/>
      </c>
      <c r="AF55" s="22" t="str">
        <f t="shared" si="40"/>
        <v/>
      </c>
      <c r="AG55" s="57" t="str">
        <f t="shared" si="41"/>
        <v/>
      </c>
      <c r="AH55" s="22" t="str">
        <f t="shared" si="42"/>
        <v/>
      </c>
      <c r="AI55" s="58" t="str">
        <f t="shared" si="43"/>
        <v/>
      </c>
      <c r="AJ55" s="59" t="str">
        <f t="shared" si="44"/>
        <v/>
      </c>
      <c r="AK55" s="29" t="str">
        <f t="shared" si="45"/>
        <v/>
      </c>
      <c r="AL55" s="53" t="str">
        <f t="shared" si="46"/>
        <v/>
      </c>
      <c r="AM55" s="60" t="str">
        <f t="shared" si="47"/>
        <v/>
      </c>
      <c r="AN55" s="29" t="str">
        <f t="shared" si="48"/>
        <v/>
      </c>
      <c r="AO55" s="53" t="str">
        <f t="shared" si="49"/>
        <v/>
      </c>
      <c r="AP55" s="61" t="str">
        <f t="shared" si="50"/>
        <v/>
      </c>
      <c r="AQ55" s="29" t="str">
        <f t="shared" si="51"/>
        <v/>
      </c>
      <c r="AR55" s="62" t="str">
        <f t="shared" si="52"/>
        <v/>
      </c>
      <c r="AS55" s="55" t="str">
        <f t="shared" si="53"/>
        <v/>
      </c>
      <c r="AT55" s="239"/>
      <c r="AU55" s="63" t="str">
        <f t="shared" si="54"/>
        <v/>
      </c>
      <c r="AV55" s="63" t="str">
        <f t="shared" si="55"/>
        <v/>
      </c>
      <c r="AW55" s="63" t="str">
        <f t="shared" si="56"/>
        <v/>
      </c>
      <c r="AX55" s="110" t="str" cm="1">
        <f t="array" ref="AX55">IF($AB55="","",IF((IFERROR(_xlfn.IFS($AS55="Devis 1",(IFERROR(VALUE(TRIM(SUBSTITUTE(AJ55,CHAR(160),""))),0)),$AS55="Devis 2",(IFERROR(VALUE(TRIM(SUBSTITUTE(AM55,CHAR(160),""))),0)),$AS55="Devis 3",(IFERROR(VALUE(TRIM(SUBSTITUTE(AP55,CHAR(160),""))),0))),0))*(IFERROR(VALUE(TRIM(SUBSTITUTE($AB55,CHAR(160),""))),0))=0,"",(IFERROR(_xlfn.IFS($AS55="Devis 1",(IFERROR(VALUE(TRIM(SUBSTITUTE(AJ55,CHAR(160),""))),0)),$AS55="Devis 2",(IFERROR(VALUE(TRIM(SUBSTITUTE(AM55,CHAR(160),""))),0)),$AS55="Devis 3",(IFERROR(VALUE(TRIM(SUBSTITUTE(AP55,CHAR(160),""))),0))),0))*(IFERROR(VALUE(TRIM(SUBSTITUTE($AB55,CHAR(160),""))),0))))</f>
        <v/>
      </c>
      <c r="AY55" s="110" t="str" cm="1">
        <f t="array" ref="AY55">IF($AB55="","",IF((IFERROR(_xlfn.IFS(TRIM(SUBSTITUTE($AS55,CHAR(160),""))="Devis 1", IFERROR(VALUE(TRIM(SUBSTITUTE(AK55,CHAR(160),""))),0),TRIM(SUBSTITUTE($AS55,CHAR(160),""))="Devis 2", IFERROR(VALUE(TRIM(SUBSTITUTE(AN55,CHAR(160),""))),0),TRIM(SUBSTITUTE($AS55,CHAR(160),""))="Devis 3", IFERROR(VALUE(TRIM(SUBSTITUTE(AQ55,CHAR(160),""))),0)),0) * IFERROR(VALUE(TRIM(SUBSTITUTE($AB55,CHAR(160),""))),0)) = 0,IF(AX55&lt;&gt;"",0,""),(IFERROR(_xlfn.IFS(TRIM(SUBSTITUTE($AS55,CHAR(160),""))="Devis 1", IFERROR(VALUE(TRIM(SUBSTITUTE(AK55,CHAR(160),""))),0),TRIM(SUBSTITUTE($AS55,CHAR(160),""))="Devis 2", IFERROR(VALUE(TRIM(SUBSTITUTE(AN55,CHAR(160),""))),0),TRIM(SUBSTITUTE($AS55,CHAR(160),""))="Devis 3", IFERROR(VALUE(TRIM(SUBSTITUTE(AQ55,CHAR(160),""))),0)),0) * IFERROR(VALUE(TRIM(SUBSTITUTE($AB55,CHAR(160),""))),0))))</f>
        <v/>
      </c>
      <c r="AZ55" s="110" t="str" cm="1">
        <f t="array" ref="AZ55">IF($AB55="","",IF(IFERROR(_xlfn.IFS($AS55="Devis 1",IFERROR(VALUE(TRIM(SUBSTITUTE(AL55,CHAR(160),""))),0),$AS55="Devis 2",IFERROR(VALUE(TRIM(SUBSTITUTE(AO55,CHAR(160),""))),0),$AS55="Devis 3",IFERROR(VALUE(TRIM(SUBSTITUTE(AR55,CHAR(160),""))),0)),0)*IFERROR(VALUE(TRIM(SUBSTITUTE($AB55,CHAR(160),""))),0)=0,"",IFERROR(_xlfn.IFS($AS55="Devis 1",IFERROR(VALUE(TRIM(SUBSTITUTE(AL55,CHAR(160),""))),0),$AS55="Devis 2",IFERROR(VALUE(TRIM(SUBSTITUTE(AO55,CHAR(160),""))),0),$AS55="Devis 3",IFERROR(VALUE(TRIM(SUBSTITUTE(AR55,CHAR(160),""))),0)),0)*IFERROR(VALUE(TRIM(SUBSTITUTE($AB55,CHAR(160),""))),0)))</f>
        <v/>
      </c>
      <c r="BA55" s="64"/>
      <c r="BB55" s="21"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242" t="str" cm="1">
        <f t="array" ref="BC55">IF(OR(AZ55="",X55="",AX55="",V55="",AY55="",W55=""),"",_xlfn.IFS((IFERROR(VALUE(TRIM(SUBSTITUTE(AZ55,CHAR(160),""))),0))&gt;(IFERROR(VALUE(TRIM(SUBSTITUTE(X55,CHAR(160),""))),0)),"KO : Le montant retenu TTC est supérieur au montant présenté TTC. Merci de revoir la ligne de dépense ou plafonner son montant.",(IFERROR(VALUE(TRIM(SUBSTITUTE(AX55,CHAR(160),""))),0))&gt;(IFERROR(VALUE(TRIM(SUBSTITUTE(V55,CHAR(160),""))),0)),"Attention : Le montant retenu HT est supérieur au montant HT présenté. Merci de revoir la ligne de dépense,plafonner son montant,ou justifier la reventillation HT/TVA.",(IFERROR(VALUE(TRIM(SUBSTITUTE(AY55,CHAR(160),""))),0))&gt;(IFERROR(VALUE(TRIM(SUBSTITUTE(W55,CHAR(160),""))),0)),"Attention : Le montant TVA retenu est supérieur au montant TVA présenté. Merci de revoir la ligne de dépense,plafonner son montant,ou justifier la reventillation HT/TVA.",(IFERROR(VALUE(TRIM(SUBSTITUTE(X55,CHAR(160),""))),0))=0,"",(IFERROR(VALUE(TRIM(SUBSTITUTE(AZ55,CHAR(160),""))),0))=(IFERROR(VALUE(TRIM(SUBSTITUTE(X55,CHAR(160),""))),0)),"OK",
OR((IFERROR(VALUE(TRIM(SUBSTITUTE(AZ55,CHAR(160),""))),0))=0,(IFERROR(VALUE(TRIM(SUBSTITUTE(AX55,CHAR(160),""))),0))=0),"Attention : montant présenté entièrement écarté",(IFERROR(VALUE(TRIM(SUBSTITUTE(AZ55,CHAR(160),""))),0))&lt;(IFERROR(VALUE(TRIM(SUBSTITUTE(X55,CHAR(160),""))),0)),"Attention : montant présenté partiellement écarté",TRUE,""))</f>
        <v/>
      </c>
      <c r="BD55" s="63" t="str">
        <f t="shared" si="57"/>
        <v/>
      </c>
      <c r="BE55" s="63" t="str">
        <f t="shared" si="58"/>
        <v/>
      </c>
      <c r="BF55" s="30" t="str">
        <f t="shared" si="59"/>
        <v/>
      </c>
    </row>
    <row r="56" spans="1:58" ht="15" customHeight="1">
      <c r="A56" s="100">
        <v>47</v>
      </c>
      <c r="B56" s="7"/>
      <c r="C56" s="7"/>
      <c r="D56" s="18"/>
      <c r="E56" s="7"/>
      <c r="F56" s="7"/>
      <c r="G56" s="7"/>
      <c r="H56" s="7"/>
      <c r="I56" s="26"/>
      <c r="J56" s="7"/>
      <c r="K56" s="183"/>
      <c r="L56" s="189"/>
      <c r="M56" s="9"/>
      <c r="N56" s="53" t="str">
        <f t="shared" si="30"/>
        <v/>
      </c>
      <c r="O56" s="13"/>
      <c r="P56" s="9"/>
      <c r="Q56" s="53" t="str">
        <f t="shared" si="31"/>
        <v/>
      </c>
      <c r="R56" s="16"/>
      <c r="S56" s="9"/>
      <c r="T56" s="190" t="str">
        <f t="shared" si="32"/>
        <v/>
      </c>
      <c r="U56" s="199"/>
      <c r="V56" s="198" t="str" cm="1">
        <f t="array" ref="V56">IF((_xlfn.IFS(TRIM(SUBSTITUTE(U56,CHAR(160),""))="Devis 1",IFERROR(VALUE(TRIM(SUBSTITUTE(L56,CHAR(160),""))),0),TRIM(SUBSTITUTE(U56,CHAR(160),""))="Devis 2",IFERROR(VALUE(TRIM(SUBSTITUTE(O56,CHAR(160),""))),0),TRIM(SUBSTITUTE(U56,CHAR(160),""))="Devis 3",IFERROR(VALUE(TRIM(SUBSTITUTE(R56,CHAR(160),""))),0),TRUE,0)*IFERROR(VALUE(TRIM(SUBSTITUTE(D56,CHAR(160),""))),0))=0,"",_xlfn.IFS(TRIM(SUBSTITUTE(U56,CHAR(160),""))="Devis 1",IFERROR(VALUE(TRIM(SUBSTITUTE(L56,CHAR(160),""))),0),TRIM(SUBSTITUTE(U56,CHAR(160),""))="Devis 2",IFERROR(VALUE(TRIM(SUBSTITUTE(O56,CHAR(160),""))),0),TRIM(SUBSTITUTE(U56,CHAR(160),""))="Devis 3",IFERROR(VALUE(TRIM(SUBSTITUTE(R56,CHAR(160),""))),0),TRUE,0)*IFERROR(VALUE(TRIM(SUBSTITUTE(D56,CHAR(160),""))),0))</f>
        <v/>
      </c>
      <c r="W56" s="109" t="str" cm="1">
        <f t="array" ref="W56">IF(_xlfn.IFS(TRIM(SUBSTITUTE(U56,CHAR(160),""))="Devis 1",IFERROR(VALUE(TRIM(SUBSTITUTE(M56,CHAR(160),""))),0),TRIM(SUBSTITUTE(U56,CHAR(160),""))="Devis 2",IFERROR(VALUE(TRIM(SUBSTITUTE(P56,CHAR(160),""))),0),TRIM(SUBSTITUTE(U56,CHAR(160),""))="Devis 3",IFERROR(VALUE(TRIM(SUBSTITUTE(S56,CHAR(160),""))),0),TRUE,0)*IFERROR(VALUE(TRIM(SUBSTITUTE(D56,CHAR(160),""))),0)=0,IF(V56&lt;&gt;"",0,""),_xlfn.IFS(TRIM(SUBSTITUTE(U56,CHAR(160),""))="Devis 1",IFERROR(VALUE(TRIM(SUBSTITUTE(M56,CHAR(160),""))),0),TRIM(SUBSTITUTE(U56,CHAR(160),""))="Devis 2",IFERROR(VALUE(TRIM(SUBSTITUTE(P56,CHAR(160),""))),0),TRIM(SUBSTITUTE(U56,CHAR(160),""))="Devis 3",IFERROR(VALUE(TRIM(SUBSTITUTE(S56,CHAR(160),""))),0),TRUE,0)*IFERROR(VALUE(TRIM(SUBSTITUTE(D56,CHAR(160),""))),0))</f>
        <v/>
      </c>
      <c r="X56" s="201" t="str">
        <f t="shared" si="33"/>
        <v/>
      </c>
      <c r="Y56" s="202"/>
      <c r="Z56" s="55" t="str">
        <f t="shared" si="34"/>
        <v/>
      </c>
      <c r="AA56" s="55" t="str">
        <f t="shared" si="35"/>
        <v/>
      </c>
      <c r="AB56" s="56" t="str">
        <f t="shared" si="36"/>
        <v/>
      </c>
      <c r="AC56" s="22" t="str">
        <f t="shared" si="37"/>
        <v/>
      </c>
      <c r="AD56" s="22" t="str">
        <f t="shared" si="38"/>
        <v/>
      </c>
      <c r="AE56" s="22" t="str">
        <f t="shared" si="39"/>
        <v/>
      </c>
      <c r="AF56" s="22" t="str">
        <f t="shared" si="40"/>
        <v/>
      </c>
      <c r="AG56" s="57" t="str">
        <f t="shared" si="41"/>
        <v/>
      </c>
      <c r="AH56" s="22" t="str">
        <f t="shared" si="42"/>
        <v/>
      </c>
      <c r="AI56" s="58" t="str">
        <f t="shared" si="43"/>
        <v/>
      </c>
      <c r="AJ56" s="59" t="str">
        <f t="shared" si="44"/>
        <v/>
      </c>
      <c r="AK56" s="29" t="str">
        <f t="shared" si="45"/>
        <v/>
      </c>
      <c r="AL56" s="53" t="str">
        <f t="shared" si="46"/>
        <v/>
      </c>
      <c r="AM56" s="60" t="str">
        <f t="shared" si="47"/>
        <v/>
      </c>
      <c r="AN56" s="29" t="str">
        <f t="shared" si="48"/>
        <v/>
      </c>
      <c r="AO56" s="53" t="str">
        <f t="shared" si="49"/>
        <v/>
      </c>
      <c r="AP56" s="61" t="str">
        <f t="shared" si="50"/>
        <v/>
      </c>
      <c r="AQ56" s="29" t="str">
        <f t="shared" si="51"/>
        <v/>
      </c>
      <c r="AR56" s="62" t="str">
        <f t="shared" si="52"/>
        <v/>
      </c>
      <c r="AS56" s="55" t="str">
        <f t="shared" si="53"/>
        <v/>
      </c>
      <c r="AT56" s="239"/>
      <c r="AU56" s="63" t="str">
        <f t="shared" si="54"/>
        <v/>
      </c>
      <c r="AV56" s="63" t="str">
        <f t="shared" si="55"/>
        <v/>
      </c>
      <c r="AW56" s="63" t="str">
        <f t="shared" si="56"/>
        <v/>
      </c>
      <c r="AX56" s="110" t="str" cm="1">
        <f t="array" ref="AX56">IF($AB56="","",IF((IFERROR(_xlfn.IFS($AS56="Devis 1",(IFERROR(VALUE(TRIM(SUBSTITUTE(AJ56,CHAR(160),""))),0)),$AS56="Devis 2",(IFERROR(VALUE(TRIM(SUBSTITUTE(AM56,CHAR(160),""))),0)),$AS56="Devis 3",(IFERROR(VALUE(TRIM(SUBSTITUTE(AP56,CHAR(160),""))),0))),0))*(IFERROR(VALUE(TRIM(SUBSTITUTE($AB56,CHAR(160),""))),0))=0,"",(IFERROR(_xlfn.IFS($AS56="Devis 1",(IFERROR(VALUE(TRIM(SUBSTITUTE(AJ56,CHAR(160),""))),0)),$AS56="Devis 2",(IFERROR(VALUE(TRIM(SUBSTITUTE(AM56,CHAR(160),""))),0)),$AS56="Devis 3",(IFERROR(VALUE(TRIM(SUBSTITUTE(AP56,CHAR(160),""))),0))),0))*(IFERROR(VALUE(TRIM(SUBSTITUTE($AB56,CHAR(160),""))),0))))</f>
        <v/>
      </c>
      <c r="AY56" s="110" t="str" cm="1">
        <f t="array" ref="AY56">IF($AB56="","",IF((IFERROR(_xlfn.IFS(TRIM(SUBSTITUTE($AS56,CHAR(160),""))="Devis 1", IFERROR(VALUE(TRIM(SUBSTITUTE(AK56,CHAR(160),""))),0),TRIM(SUBSTITUTE($AS56,CHAR(160),""))="Devis 2", IFERROR(VALUE(TRIM(SUBSTITUTE(AN56,CHAR(160),""))),0),TRIM(SUBSTITUTE($AS56,CHAR(160),""))="Devis 3", IFERROR(VALUE(TRIM(SUBSTITUTE(AQ56,CHAR(160),""))),0)),0) * IFERROR(VALUE(TRIM(SUBSTITUTE($AB56,CHAR(160),""))),0)) = 0,IF(AX56&lt;&gt;"",0,""),(IFERROR(_xlfn.IFS(TRIM(SUBSTITUTE($AS56,CHAR(160),""))="Devis 1", IFERROR(VALUE(TRIM(SUBSTITUTE(AK56,CHAR(160),""))),0),TRIM(SUBSTITUTE($AS56,CHAR(160),""))="Devis 2", IFERROR(VALUE(TRIM(SUBSTITUTE(AN56,CHAR(160),""))),0),TRIM(SUBSTITUTE($AS56,CHAR(160),""))="Devis 3", IFERROR(VALUE(TRIM(SUBSTITUTE(AQ56,CHAR(160),""))),0)),0) * IFERROR(VALUE(TRIM(SUBSTITUTE($AB56,CHAR(160),""))),0))))</f>
        <v/>
      </c>
      <c r="AZ56" s="110" t="str" cm="1">
        <f t="array" ref="AZ56">IF($AB56="","",IF(IFERROR(_xlfn.IFS($AS56="Devis 1",IFERROR(VALUE(TRIM(SUBSTITUTE(AL56,CHAR(160),""))),0),$AS56="Devis 2",IFERROR(VALUE(TRIM(SUBSTITUTE(AO56,CHAR(160),""))),0),$AS56="Devis 3",IFERROR(VALUE(TRIM(SUBSTITUTE(AR56,CHAR(160),""))),0)),0)*IFERROR(VALUE(TRIM(SUBSTITUTE($AB56,CHAR(160),""))),0)=0,"",IFERROR(_xlfn.IFS($AS56="Devis 1",IFERROR(VALUE(TRIM(SUBSTITUTE(AL56,CHAR(160),""))),0),$AS56="Devis 2",IFERROR(VALUE(TRIM(SUBSTITUTE(AO56,CHAR(160),""))),0),$AS56="Devis 3",IFERROR(VALUE(TRIM(SUBSTITUTE(AR56,CHAR(160),""))),0)),0)*IFERROR(VALUE(TRIM(SUBSTITUTE($AB56,CHAR(160),""))),0)))</f>
        <v/>
      </c>
      <c r="BA56" s="64"/>
      <c r="BB56" s="21"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242" t="str" cm="1">
        <f t="array" ref="BC56">IF(OR(AZ56="",X56="",AX56="",V56="",AY56="",W56=""),"",_xlfn.IFS((IFERROR(VALUE(TRIM(SUBSTITUTE(AZ56,CHAR(160),""))),0))&gt;(IFERROR(VALUE(TRIM(SUBSTITUTE(X56,CHAR(160),""))),0)),"KO : Le montant retenu TTC est supérieur au montant présenté TTC. Merci de revoir la ligne de dépense ou plafonner son montant.",(IFERROR(VALUE(TRIM(SUBSTITUTE(AX56,CHAR(160),""))),0))&gt;(IFERROR(VALUE(TRIM(SUBSTITUTE(V56,CHAR(160),""))),0)),"Attention : Le montant retenu HT est supérieur au montant HT présenté. Merci de revoir la ligne de dépense,plafonner son montant,ou justifier la reventillation HT/TVA.",(IFERROR(VALUE(TRIM(SUBSTITUTE(AY56,CHAR(160),""))),0))&gt;(IFERROR(VALUE(TRIM(SUBSTITUTE(W56,CHAR(160),""))),0)),"Attention : Le montant TVA retenu est supérieur au montant TVA présenté. Merci de revoir la ligne de dépense,plafonner son montant,ou justifier la reventillation HT/TVA.",(IFERROR(VALUE(TRIM(SUBSTITUTE(X56,CHAR(160),""))),0))=0,"",(IFERROR(VALUE(TRIM(SUBSTITUTE(AZ56,CHAR(160),""))),0))=(IFERROR(VALUE(TRIM(SUBSTITUTE(X56,CHAR(160),""))),0)),"OK",
OR((IFERROR(VALUE(TRIM(SUBSTITUTE(AZ56,CHAR(160),""))),0))=0,(IFERROR(VALUE(TRIM(SUBSTITUTE(AX56,CHAR(160),""))),0))=0),"Attention : montant présenté entièrement écarté",(IFERROR(VALUE(TRIM(SUBSTITUTE(AZ56,CHAR(160),""))),0))&lt;(IFERROR(VALUE(TRIM(SUBSTITUTE(X56,CHAR(160),""))),0)),"Attention : montant présenté partiellement écarté",TRUE,""))</f>
        <v/>
      </c>
      <c r="BD56" s="63" t="str">
        <f t="shared" si="57"/>
        <v/>
      </c>
      <c r="BE56" s="63" t="str">
        <f t="shared" si="58"/>
        <v/>
      </c>
      <c r="BF56" s="30" t="str">
        <f t="shared" si="59"/>
        <v/>
      </c>
    </row>
    <row r="57" spans="1:58" ht="15" customHeight="1">
      <c r="A57" s="100">
        <v>48</v>
      </c>
      <c r="B57" s="7"/>
      <c r="C57" s="7"/>
      <c r="D57" s="18"/>
      <c r="E57" s="7"/>
      <c r="F57" s="7"/>
      <c r="G57" s="7"/>
      <c r="H57" s="7"/>
      <c r="I57" s="26"/>
      <c r="J57" s="7"/>
      <c r="K57" s="183"/>
      <c r="L57" s="189"/>
      <c r="M57" s="9"/>
      <c r="N57" s="53" t="str">
        <f t="shared" si="30"/>
        <v/>
      </c>
      <c r="O57" s="13"/>
      <c r="P57" s="9"/>
      <c r="Q57" s="53" t="str">
        <f t="shared" si="31"/>
        <v/>
      </c>
      <c r="R57" s="16"/>
      <c r="S57" s="9"/>
      <c r="T57" s="190" t="str">
        <f t="shared" si="32"/>
        <v/>
      </c>
      <c r="U57" s="199"/>
      <c r="V57" s="198" t="str" cm="1">
        <f t="array" ref="V57">IF((_xlfn.IFS(TRIM(SUBSTITUTE(U57,CHAR(160),""))="Devis 1",IFERROR(VALUE(TRIM(SUBSTITUTE(L57,CHAR(160),""))),0),TRIM(SUBSTITUTE(U57,CHAR(160),""))="Devis 2",IFERROR(VALUE(TRIM(SUBSTITUTE(O57,CHAR(160),""))),0),TRIM(SUBSTITUTE(U57,CHAR(160),""))="Devis 3",IFERROR(VALUE(TRIM(SUBSTITUTE(R57,CHAR(160),""))),0),TRUE,0)*IFERROR(VALUE(TRIM(SUBSTITUTE(D57,CHAR(160),""))),0))=0,"",_xlfn.IFS(TRIM(SUBSTITUTE(U57,CHAR(160),""))="Devis 1",IFERROR(VALUE(TRIM(SUBSTITUTE(L57,CHAR(160),""))),0),TRIM(SUBSTITUTE(U57,CHAR(160),""))="Devis 2",IFERROR(VALUE(TRIM(SUBSTITUTE(O57,CHAR(160),""))),0),TRIM(SUBSTITUTE(U57,CHAR(160),""))="Devis 3",IFERROR(VALUE(TRIM(SUBSTITUTE(R57,CHAR(160),""))),0),TRUE,0)*IFERROR(VALUE(TRIM(SUBSTITUTE(D57,CHAR(160),""))),0))</f>
        <v/>
      </c>
      <c r="W57" s="109" t="str" cm="1">
        <f t="array" ref="W57">IF(_xlfn.IFS(TRIM(SUBSTITUTE(U57,CHAR(160),""))="Devis 1",IFERROR(VALUE(TRIM(SUBSTITUTE(M57,CHAR(160),""))),0),TRIM(SUBSTITUTE(U57,CHAR(160),""))="Devis 2",IFERROR(VALUE(TRIM(SUBSTITUTE(P57,CHAR(160),""))),0),TRIM(SUBSTITUTE(U57,CHAR(160),""))="Devis 3",IFERROR(VALUE(TRIM(SUBSTITUTE(S57,CHAR(160),""))),0),TRUE,0)*IFERROR(VALUE(TRIM(SUBSTITUTE(D57,CHAR(160),""))),0)=0,IF(V57&lt;&gt;"",0,""),_xlfn.IFS(TRIM(SUBSTITUTE(U57,CHAR(160),""))="Devis 1",IFERROR(VALUE(TRIM(SUBSTITUTE(M57,CHAR(160),""))),0),TRIM(SUBSTITUTE(U57,CHAR(160),""))="Devis 2",IFERROR(VALUE(TRIM(SUBSTITUTE(P57,CHAR(160),""))),0),TRIM(SUBSTITUTE(U57,CHAR(160),""))="Devis 3",IFERROR(VALUE(TRIM(SUBSTITUTE(S57,CHAR(160),""))),0),TRUE,0)*IFERROR(VALUE(TRIM(SUBSTITUTE(D57,CHAR(160),""))),0))</f>
        <v/>
      </c>
      <c r="X57" s="201" t="str">
        <f t="shared" si="33"/>
        <v/>
      </c>
      <c r="Y57" s="202"/>
      <c r="Z57" s="55" t="str">
        <f t="shared" si="34"/>
        <v/>
      </c>
      <c r="AA57" s="55" t="str">
        <f t="shared" si="35"/>
        <v/>
      </c>
      <c r="AB57" s="56" t="str">
        <f t="shared" si="36"/>
        <v/>
      </c>
      <c r="AC57" s="22" t="str">
        <f t="shared" si="37"/>
        <v/>
      </c>
      <c r="AD57" s="22" t="str">
        <f t="shared" si="38"/>
        <v/>
      </c>
      <c r="AE57" s="22" t="str">
        <f t="shared" si="39"/>
        <v/>
      </c>
      <c r="AF57" s="22" t="str">
        <f t="shared" si="40"/>
        <v/>
      </c>
      <c r="AG57" s="57" t="str">
        <f t="shared" si="41"/>
        <v/>
      </c>
      <c r="AH57" s="22" t="str">
        <f t="shared" si="42"/>
        <v/>
      </c>
      <c r="AI57" s="58" t="str">
        <f t="shared" si="43"/>
        <v/>
      </c>
      <c r="AJ57" s="59" t="str">
        <f t="shared" si="44"/>
        <v/>
      </c>
      <c r="AK57" s="29" t="str">
        <f t="shared" si="45"/>
        <v/>
      </c>
      <c r="AL57" s="53" t="str">
        <f t="shared" si="46"/>
        <v/>
      </c>
      <c r="AM57" s="60" t="str">
        <f t="shared" si="47"/>
        <v/>
      </c>
      <c r="AN57" s="29" t="str">
        <f t="shared" si="48"/>
        <v/>
      </c>
      <c r="AO57" s="53" t="str">
        <f t="shared" si="49"/>
        <v/>
      </c>
      <c r="AP57" s="61" t="str">
        <f t="shared" si="50"/>
        <v/>
      </c>
      <c r="AQ57" s="29" t="str">
        <f t="shared" si="51"/>
        <v/>
      </c>
      <c r="AR57" s="62" t="str">
        <f t="shared" si="52"/>
        <v/>
      </c>
      <c r="AS57" s="55" t="str">
        <f t="shared" si="53"/>
        <v/>
      </c>
      <c r="AT57" s="239"/>
      <c r="AU57" s="63" t="str">
        <f t="shared" si="54"/>
        <v/>
      </c>
      <c r="AV57" s="63" t="str">
        <f t="shared" si="55"/>
        <v/>
      </c>
      <c r="AW57" s="63" t="str">
        <f t="shared" si="56"/>
        <v/>
      </c>
      <c r="AX57" s="110" t="str" cm="1">
        <f t="array" ref="AX57">IF($AB57="","",IF((IFERROR(_xlfn.IFS($AS57="Devis 1",(IFERROR(VALUE(TRIM(SUBSTITUTE(AJ57,CHAR(160),""))),0)),$AS57="Devis 2",(IFERROR(VALUE(TRIM(SUBSTITUTE(AM57,CHAR(160),""))),0)),$AS57="Devis 3",(IFERROR(VALUE(TRIM(SUBSTITUTE(AP57,CHAR(160),""))),0))),0))*(IFERROR(VALUE(TRIM(SUBSTITUTE($AB57,CHAR(160),""))),0))=0,"",(IFERROR(_xlfn.IFS($AS57="Devis 1",(IFERROR(VALUE(TRIM(SUBSTITUTE(AJ57,CHAR(160),""))),0)),$AS57="Devis 2",(IFERROR(VALUE(TRIM(SUBSTITUTE(AM57,CHAR(160),""))),0)),$AS57="Devis 3",(IFERROR(VALUE(TRIM(SUBSTITUTE(AP57,CHAR(160),""))),0))),0))*(IFERROR(VALUE(TRIM(SUBSTITUTE($AB57,CHAR(160),""))),0))))</f>
        <v/>
      </c>
      <c r="AY57" s="110" t="str" cm="1">
        <f t="array" ref="AY57">IF($AB57="","",IF((IFERROR(_xlfn.IFS(TRIM(SUBSTITUTE($AS57,CHAR(160),""))="Devis 1", IFERROR(VALUE(TRIM(SUBSTITUTE(AK57,CHAR(160),""))),0),TRIM(SUBSTITUTE($AS57,CHAR(160),""))="Devis 2", IFERROR(VALUE(TRIM(SUBSTITUTE(AN57,CHAR(160),""))),0),TRIM(SUBSTITUTE($AS57,CHAR(160),""))="Devis 3", IFERROR(VALUE(TRIM(SUBSTITUTE(AQ57,CHAR(160),""))),0)),0) * IFERROR(VALUE(TRIM(SUBSTITUTE($AB57,CHAR(160),""))),0)) = 0,IF(AX57&lt;&gt;"",0,""),(IFERROR(_xlfn.IFS(TRIM(SUBSTITUTE($AS57,CHAR(160),""))="Devis 1", IFERROR(VALUE(TRIM(SUBSTITUTE(AK57,CHAR(160),""))),0),TRIM(SUBSTITUTE($AS57,CHAR(160),""))="Devis 2", IFERROR(VALUE(TRIM(SUBSTITUTE(AN57,CHAR(160),""))),0),TRIM(SUBSTITUTE($AS57,CHAR(160),""))="Devis 3", IFERROR(VALUE(TRIM(SUBSTITUTE(AQ57,CHAR(160),""))),0)),0) * IFERROR(VALUE(TRIM(SUBSTITUTE($AB57,CHAR(160),""))),0))))</f>
        <v/>
      </c>
      <c r="AZ57" s="110" t="str" cm="1">
        <f t="array" ref="AZ57">IF($AB57="","",IF(IFERROR(_xlfn.IFS($AS57="Devis 1",IFERROR(VALUE(TRIM(SUBSTITUTE(AL57,CHAR(160),""))),0),$AS57="Devis 2",IFERROR(VALUE(TRIM(SUBSTITUTE(AO57,CHAR(160),""))),0),$AS57="Devis 3",IFERROR(VALUE(TRIM(SUBSTITUTE(AR57,CHAR(160),""))),0)),0)*IFERROR(VALUE(TRIM(SUBSTITUTE($AB57,CHAR(160),""))),0)=0,"",IFERROR(_xlfn.IFS($AS57="Devis 1",IFERROR(VALUE(TRIM(SUBSTITUTE(AL57,CHAR(160),""))),0),$AS57="Devis 2",IFERROR(VALUE(TRIM(SUBSTITUTE(AO57,CHAR(160),""))),0),$AS57="Devis 3",IFERROR(VALUE(TRIM(SUBSTITUTE(AR57,CHAR(160),""))),0)),0)*IFERROR(VALUE(TRIM(SUBSTITUTE($AB57,CHAR(160),""))),0)))</f>
        <v/>
      </c>
      <c r="BA57" s="64"/>
      <c r="BB57" s="21"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242" t="str" cm="1">
        <f t="array" ref="BC57">IF(OR(AZ57="",X57="",AX57="",V57="",AY57="",W57=""),"",_xlfn.IFS((IFERROR(VALUE(TRIM(SUBSTITUTE(AZ57,CHAR(160),""))),0))&gt;(IFERROR(VALUE(TRIM(SUBSTITUTE(X57,CHAR(160),""))),0)),"KO : Le montant retenu TTC est supérieur au montant présenté TTC. Merci de revoir la ligne de dépense ou plafonner son montant.",(IFERROR(VALUE(TRIM(SUBSTITUTE(AX57,CHAR(160),""))),0))&gt;(IFERROR(VALUE(TRIM(SUBSTITUTE(V57,CHAR(160),""))),0)),"Attention : Le montant retenu HT est supérieur au montant HT présenté. Merci de revoir la ligne de dépense,plafonner son montant,ou justifier la reventillation HT/TVA.",(IFERROR(VALUE(TRIM(SUBSTITUTE(AY57,CHAR(160),""))),0))&gt;(IFERROR(VALUE(TRIM(SUBSTITUTE(W57,CHAR(160),""))),0)),"Attention : Le montant TVA retenu est supérieur au montant TVA présenté. Merci de revoir la ligne de dépense,plafonner son montant,ou justifier la reventillation HT/TVA.",(IFERROR(VALUE(TRIM(SUBSTITUTE(X57,CHAR(160),""))),0))=0,"",(IFERROR(VALUE(TRIM(SUBSTITUTE(AZ57,CHAR(160),""))),0))=(IFERROR(VALUE(TRIM(SUBSTITUTE(X57,CHAR(160),""))),0)),"OK",
OR((IFERROR(VALUE(TRIM(SUBSTITUTE(AZ57,CHAR(160),""))),0))=0,(IFERROR(VALUE(TRIM(SUBSTITUTE(AX57,CHAR(160),""))),0))=0),"Attention : montant présenté entièrement écarté",(IFERROR(VALUE(TRIM(SUBSTITUTE(AZ57,CHAR(160),""))),0))&lt;(IFERROR(VALUE(TRIM(SUBSTITUTE(X57,CHAR(160),""))),0)),"Attention : montant présenté partiellement écarté",TRUE,""))</f>
        <v/>
      </c>
      <c r="BD57" s="63" t="str">
        <f t="shared" si="57"/>
        <v/>
      </c>
      <c r="BE57" s="63" t="str">
        <f t="shared" si="58"/>
        <v/>
      </c>
      <c r="BF57" s="30" t="str">
        <f t="shared" si="59"/>
        <v/>
      </c>
    </row>
    <row r="58" spans="1:58" ht="15" customHeight="1">
      <c r="A58" s="100">
        <v>49</v>
      </c>
      <c r="B58" s="7"/>
      <c r="C58" s="7"/>
      <c r="D58" s="18"/>
      <c r="E58" s="7"/>
      <c r="F58" s="7"/>
      <c r="G58" s="7"/>
      <c r="H58" s="7"/>
      <c r="I58" s="26"/>
      <c r="J58" s="7"/>
      <c r="K58" s="183"/>
      <c r="L58" s="189"/>
      <c r="M58" s="9"/>
      <c r="N58" s="53" t="str">
        <f t="shared" si="30"/>
        <v/>
      </c>
      <c r="O58" s="13"/>
      <c r="P58" s="9"/>
      <c r="Q58" s="53" t="str">
        <f t="shared" si="31"/>
        <v/>
      </c>
      <c r="R58" s="16"/>
      <c r="S58" s="9"/>
      <c r="T58" s="190" t="str">
        <f t="shared" si="32"/>
        <v/>
      </c>
      <c r="U58" s="199"/>
      <c r="V58" s="198" t="str" cm="1">
        <f t="array" ref="V58">IF((_xlfn.IFS(TRIM(SUBSTITUTE(U58,CHAR(160),""))="Devis 1",IFERROR(VALUE(TRIM(SUBSTITUTE(L58,CHAR(160),""))),0),TRIM(SUBSTITUTE(U58,CHAR(160),""))="Devis 2",IFERROR(VALUE(TRIM(SUBSTITUTE(O58,CHAR(160),""))),0),TRIM(SUBSTITUTE(U58,CHAR(160),""))="Devis 3",IFERROR(VALUE(TRIM(SUBSTITUTE(R58,CHAR(160),""))),0),TRUE,0)*IFERROR(VALUE(TRIM(SUBSTITUTE(D58,CHAR(160),""))),0))=0,"",_xlfn.IFS(TRIM(SUBSTITUTE(U58,CHAR(160),""))="Devis 1",IFERROR(VALUE(TRIM(SUBSTITUTE(L58,CHAR(160),""))),0),TRIM(SUBSTITUTE(U58,CHAR(160),""))="Devis 2",IFERROR(VALUE(TRIM(SUBSTITUTE(O58,CHAR(160),""))),0),TRIM(SUBSTITUTE(U58,CHAR(160),""))="Devis 3",IFERROR(VALUE(TRIM(SUBSTITUTE(R58,CHAR(160),""))),0),TRUE,0)*IFERROR(VALUE(TRIM(SUBSTITUTE(D58,CHAR(160),""))),0))</f>
        <v/>
      </c>
      <c r="W58" s="109" t="str" cm="1">
        <f t="array" ref="W58">IF(_xlfn.IFS(TRIM(SUBSTITUTE(U58,CHAR(160),""))="Devis 1",IFERROR(VALUE(TRIM(SUBSTITUTE(M58,CHAR(160),""))),0),TRIM(SUBSTITUTE(U58,CHAR(160),""))="Devis 2",IFERROR(VALUE(TRIM(SUBSTITUTE(P58,CHAR(160),""))),0),TRIM(SUBSTITUTE(U58,CHAR(160),""))="Devis 3",IFERROR(VALUE(TRIM(SUBSTITUTE(S58,CHAR(160),""))),0),TRUE,0)*IFERROR(VALUE(TRIM(SUBSTITUTE(D58,CHAR(160),""))),0)=0,IF(V58&lt;&gt;"",0,""),_xlfn.IFS(TRIM(SUBSTITUTE(U58,CHAR(160),""))="Devis 1",IFERROR(VALUE(TRIM(SUBSTITUTE(M58,CHAR(160),""))),0),TRIM(SUBSTITUTE(U58,CHAR(160),""))="Devis 2",IFERROR(VALUE(TRIM(SUBSTITUTE(P58,CHAR(160),""))),0),TRIM(SUBSTITUTE(U58,CHAR(160),""))="Devis 3",IFERROR(VALUE(TRIM(SUBSTITUTE(S58,CHAR(160),""))),0),TRUE,0)*IFERROR(VALUE(TRIM(SUBSTITUTE(D58,CHAR(160),""))),0))</f>
        <v/>
      </c>
      <c r="X58" s="201" t="str">
        <f t="shared" si="33"/>
        <v/>
      </c>
      <c r="Y58" s="202"/>
      <c r="Z58" s="55" t="str">
        <f t="shared" si="34"/>
        <v/>
      </c>
      <c r="AA58" s="55" t="str">
        <f t="shared" si="35"/>
        <v/>
      </c>
      <c r="AB58" s="56" t="str">
        <f t="shared" si="36"/>
        <v/>
      </c>
      <c r="AC58" s="22" t="str">
        <f t="shared" si="37"/>
        <v/>
      </c>
      <c r="AD58" s="22" t="str">
        <f t="shared" si="38"/>
        <v/>
      </c>
      <c r="AE58" s="22" t="str">
        <f t="shared" si="39"/>
        <v/>
      </c>
      <c r="AF58" s="22" t="str">
        <f t="shared" si="40"/>
        <v/>
      </c>
      <c r="AG58" s="57" t="str">
        <f t="shared" si="41"/>
        <v/>
      </c>
      <c r="AH58" s="22" t="str">
        <f t="shared" si="42"/>
        <v/>
      </c>
      <c r="AI58" s="58" t="str">
        <f t="shared" si="43"/>
        <v/>
      </c>
      <c r="AJ58" s="59" t="str">
        <f t="shared" si="44"/>
        <v/>
      </c>
      <c r="AK58" s="29" t="str">
        <f t="shared" si="45"/>
        <v/>
      </c>
      <c r="AL58" s="53" t="str">
        <f t="shared" si="46"/>
        <v/>
      </c>
      <c r="AM58" s="60" t="str">
        <f t="shared" si="47"/>
        <v/>
      </c>
      <c r="AN58" s="29" t="str">
        <f t="shared" si="48"/>
        <v/>
      </c>
      <c r="AO58" s="53" t="str">
        <f t="shared" si="49"/>
        <v/>
      </c>
      <c r="AP58" s="61" t="str">
        <f t="shared" si="50"/>
        <v/>
      </c>
      <c r="AQ58" s="29" t="str">
        <f t="shared" si="51"/>
        <v/>
      </c>
      <c r="AR58" s="62" t="str">
        <f t="shared" si="52"/>
        <v/>
      </c>
      <c r="AS58" s="55" t="str">
        <f t="shared" si="53"/>
        <v/>
      </c>
      <c r="AT58" s="239"/>
      <c r="AU58" s="63" t="str">
        <f t="shared" si="54"/>
        <v/>
      </c>
      <c r="AV58" s="63" t="str">
        <f t="shared" si="55"/>
        <v/>
      </c>
      <c r="AW58" s="63" t="str">
        <f t="shared" si="56"/>
        <v/>
      </c>
      <c r="AX58" s="110" t="str" cm="1">
        <f t="array" ref="AX58">IF($AB58="","",IF((IFERROR(_xlfn.IFS($AS58="Devis 1",(IFERROR(VALUE(TRIM(SUBSTITUTE(AJ58,CHAR(160),""))),0)),$AS58="Devis 2",(IFERROR(VALUE(TRIM(SUBSTITUTE(AM58,CHAR(160),""))),0)),$AS58="Devis 3",(IFERROR(VALUE(TRIM(SUBSTITUTE(AP58,CHAR(160),""))),0))),0))*(IFERROR(VALUE(TRIM(SUBSTITUTE($AB58,CHAR(160),""))),0))=0,"",(IFERROR(_xlfn.IFS($AS58="Devis 1",(IFERROR(VALUE(TRIM(SUBSTITUTE(AJ58,CHAR(160),""))),0)),$AS58="Devis 2",(IFERROR(VALUE(TRIM(SUBSTITUTE(AM58,CHAR(160),""))),0)),$AS58="Devis 3",(IFERROR(VALUE(TRIM(SUBSTITUTE(AP58,CHAR(160),""))),0))),0))*(IFERROR(VALUE(TRIM(SUBSTITUTE($AB58,CHAR(160),""))),0))))</f>
        <v/>
      </c>
      <c r="AY58" s="110" t="str" cm="1">
        <f t="array" ref="AY58">IF($AB58="","",IF((IFERROR(_xlfn.IFS(TRIM(SUBSTITUTE($AS58,CHAR(160),""))="Devis 1", IFERROR(VALUE(TRIM(SUBSTITUTE(AK58,CHAR(160),""))),0),TRIM(SUBSTITUTE($AS58,CHAR(160),""))="Devis 2", IFERROR(VALUE(TRIM(SUBSTITUTE(AN58,CHAR(160),""))),0),TRIM(SUBSTITUTE($AS58,CHAR(160),""))="Devis 3", IFERROR(VALUE(TRIM(SUBSTITUTE(AQ58,CHAR(160),""))),0)),0) * IFERROR(VALUE(TRIM(SUBSTITUTE($AB58,CHAR(160),""))),0)) = 0,IF(AX58&lt;&gt;"",0,""),(IFERROR(_xlfn.IFS(TRIM(SUBSTITUTE($AS58,CHAR(160),""))="Devis 1", IFERROR(VALUE(TRIM(SUBSTITUTE(AK58,CHAR(160),""))),0),TRIM(SUBSTITUTE($AS58,CHAR(160),""))="Devis 2", IFERROR(VALUE(TRIM(SUBSTITUTE(AN58,CHAR(160),""))),0),TRIM(SUBSTITUTE($AS58,CHAR(160),""))="Devis 3", IFERROR(VALUE(TRIM(SUBSTITUTE(AQ58,CHAR(160),""))),0)),0) * IFERROR(VALUE(TRIM(SUBSTITUTE($AB58,CHAR(160),""))),0))))</f>
        <v/>
      </c>
      <c r="AZ58" s="110" t="str" cm="1">
        <f t="array" ref="AZ58">IF($AB58="","",IF(IFERROR(_xlfn.IFS($AS58="Devis 1",IFERROR(VALUE(TRIM(SUBSTITUTE(AL58,CHAR(160),""))),0),$AS58="Devis 2",IFERROR(VALUE(TRIM(SUBSTITUTE(AO58,CHAR(160),""))),0),$AS58="Devis 3",IFERROR(VALUE(TRIM(SUBSTITUTE(AR58,CHAR(160),""))),0)),0)*IFERROR(VALUE(TRIM(SUBSTITUTE($AB58,CHAR(160),""))),0)=0,"",IFERROR(_xlfn.IFS($AS58="Devis 1",IFERROR(VALUE(TRIM(SUBSTITUTE(AL58,CHAR(160),""))),0),$AS58="Devis 2",IFERROR(VALUE(TRIM(SUBSTITUTE(AO58,CHAR(160),""))),0),$AS58="Devis 3",IFERROR(VALUE(TRIM(SUBSTITUTE(AR58,CHAR(160),""))),0)),0)*IFERROR(VALUE(TRIM(SUBSTITUTE($AB58,CHAR(160),""))),0)))</f>
        <v/>
      </c>
      <c r="BA58" s="64"/>
      <c r="BB58" s="21"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242" t="str" cm="1">
        <f t="array" ref="BC58">IF(OR(AZ58="",X58="",AX58="",V58="",AY58="",W58=""),"",_xlfn.IFS((IFERROR(VALUE(TRIM(SUBSTITUTE(AZ58,CHAR(160),""))),0))&gt;(IFERROR(VALUE(TRIM(SUBSTITUTE(X58,CHAR(160),""))),0)),"KO : Le montant retenu TTC est supérieur au montant présenté TTC. Merci de revoir la ligne de dépense ou plafonner son montant.",(IFERROR(VALUE(TRIM(SUBSTITUTE(AX58,CHAR(160),""))),0))&gt;(IFERROR(VALUE(TRIM(SUBSTITUTE(V58,CHAR(160),""))),0)),"Attention : Le montant retenu HT est supérieur au montant HT présenté. Merci de revoir la ligne de dépense,plafonner son montant,ou justifier la reventillation HT/TVA.",(IFERROR(VALUE(TRIM(SUBSTITUTE(AY58,CHAR(160),""))),0))&gt;(IFERROR(VALUE(TRIM(SUBSTITUTE(W58,CHAR(160),""))),0)),"Attention : Le montant TVA retenu est supérieur au montant TVA présenté. Merci de revoir la ligne de dépense,plafonner son montant,ou justifier la reventillation HT/TVA.",(IFERROR(VALUE(TRIM(SUBSTITUTE(X58,CHAR(160),""))),0))=0,"",(IFERROR(VALUE(TRIM(SUBSTITUTE(AZ58,CHAR(160),""))),0))=(IFERROR(VALUE(TRIM(SUBSTITUTE(X58,CHAR(160),""))),0)),"OK",
OR((IFERROR(VALUE(TRIM(SUBSTITUTE(AZ58,CHAR(160),""))),0))=0,(IFERROR(VALUE(TRIM(SUBSTITUTE(AX58,CHAR(160),""))),0))=0),"Attention : montant présenté entièrement écarté",(IFERROR(VALUE(TRIM(SUBSTITUTE(AZ58,CHAR(160),""))),0))&lt;(IFERROR(VALUE(TRIM(SUBSTITUTE(X58,CHAR(160),""))),0)),"Attention : montant présenté partiellement écarté",TRUE,""))</f>
        <v/>
      </c>
      <c r="BD58" s="63" t="str">
        <f t="shared" si="57"/>
        <v/>
      </c>
      <c r="BE58" s="63" t="str">
        <f t="shared" si="58"/>
        <v/>
      </c>
      <c r="BF58" s="30" t="str">
        <f t="shared" si="59"/>
        <v/>
      </c>
    </row>
    <row r="59" spans="1:58" ht="15" customHeight="1">
      <c r="A59" s="100">
        <v>50</v>
      </c>
      <c r="B59" s="7"/>
      <c r="C59" s="7"/>
      <c r="D59" s="18"/>
      <c r="E59" s="7"/>
      <c r="F59" s="7"/>
      <c r="G59" s="7"/>
      <c r="H59" s="7"/>
      <c r="I59" s="26"/>
      <c r="J59" s="7"/>
      <c r="K59" s="183"/>
      <c r="L59" s="189"/>
      <c r="M59" s="9"/>
      <c r="N59" s="53" t="str">
        <f t="shared" si="30"/>
        <v/>
      </c>
      <c r="O59" s="13"/>
      <c r="P59" s="9"/>
      <c r="Q59" s="53" t="str">
        <f t="shared" si="31"/>
        <v/>
      </c>
      <c r="R59" s="16"/>
      <c r="S59" s="9"/>
      <c r="T59" s="190" t="str">
        <f t="shared" si="32"/>
        <v/>
      </c>
      <c r="U59" s="199"/>
      <c r="V59" s="198" t="str" cm="1">
        <f t="array" ref="V59">IF((_xlfn.IFS(TRIM(SUBSTITUTE(U59,CHAR(160),""))="Devis 1",IFERROR(VALUE(TRIM(SUBSTITUTE(L59,CHAR(160),""))),0),TRIM(SUBSTITUTE(U59,CHAR(160),""))="Devis 2",IFERROR(VALUE(TRIM(SUBSTITUTE(O59,CHAR(160),""))),0),TRIM(SUBSTITUTE(U59,CHAR(160),""))="Devis 3",IFERROR(VALUE(TRIM(SUBSTITUTE(R59,CHAR(160),""))),0),TRUE,0)*IFERROR(VALUE(TRIM(SUBSTITUTE(D59,CHAR(160),""))),0))=0,"",_xlfn.IFS(TRIM(SUBSTITUTE(U59,CHAR(160),""))="Devis 1",IFERROR(VALUE(TRIM(SUBSTITUTE(L59,CHAR(160),""))),0),TRIM(SUBSTITUTE(U59,CHAR(160),""))="Devis 2",IFERROR(VALUE(TRIM(SUBSTITUTE(O59,CHAR(160),""))),0),TRIM(SUBSTITUTE(U59,CHAR(160),""))="Devis 3",IFERROR(VALUE(TRIM(SUBSTITUTE(R59,CHAR(160),""))),0),TRUE,0)*IFERROR(VALUE(TRIM(SUBSTITUTE(D59,CHAR(160),""))),0))</f>
        <v/>
      </c>
      <c r="W59" s="109" t="str" cm="1">
        <f t="array" ref="W59">IF(_xlfn.IFS(TRIM(SUBSTITUTE(U59,CHAR(160),""))="Devis 1",IFERROR(VALUE(TRIM(SUBSTITUTE(M59,CHAR(160),""))),0),TRIM(SUBSTITUTE(U59,CHAR(160),""))="Devis 2",IFERROR(VALUE(TRIM(SUBSTITUTE(P59,CHAR(160),""))),0),TRIM(SUBSTITUTE(U59,CHAR(160),""))="Devis 3",IFERROR(VALUE(TRIM(SUBSTITUTE(S59,CHAR(160),""))),0),TRUE,0)*IFERROR(VALUE(TRIM(SUBSTITUTE(D59,CHAR(160),""))),0)=0,IF(V59&lt;&gt;"",0,""),_xlfn.IFS(TRIM(SUBSTITUTE(U59,CHAR(160),""))="Devis 1",IFERROR(VALUE(TRIM(SUBSTITUTE(M59,CHAR(160),""))),0),TRIM(SUBSTITUTE(U59,CHAR(160),""))="Devis 2",IFERROR(VALUE(TRIM(SUBSTITUTE(P59,CHAR(160),""))),0),TRIM(SUBSTITUTE(U59,CHAR(160),""))="Devis 3",IFERROR(VALUE(TRIM(SUBSTITUTE(S59,CHAR(160),""))),0),TRUE,0)*IFERROR(VALUE(TRIM(SUBSTITUTE(D59,CHAR(160),""))),0))</f>
        <v/>
      </c>
      <c r="X59" s="201" t="str">
        <f t="shared" si="33"/>
        <v/>
      </c>
      <c r="Y59" s="202"/>
      <c r="Z59" s="55" t="str">
        <f t="shared" si="34"/>
        <v/>
      </c>
      <c r="AA59" s="55" t="str">
        <f t="shared" si="35"/>
        <v/>
      </c>
      <c r="AB59" s="56" t="str">
        <f t="shared" si="36"/>
        <v/>
      </c>
      <c r="AC59" s="22" t="str">
        <f t="shared" si="37"/>
        <v/>
      </c>
      <c r="AD59" s="22" t="str">
        <f t="shared" si="38"/>
        <v/>
      </c>
      <c r="AE59" s="22" t="str">
        <f t="shared" si="39"/>
        <v/>
      </c>
      <c r="AF59" s="22" t="str">
        <f t="shared" si="40"/>
        <v/>
      </c>
      <c r="AG59" s="57" t="str">
        <f t="shared" si="41"/>
        <v/>
      </c>
      <c r="AH59" s="22" t="str">
        <f t="shared" si="42"/>
        <v/>
      </c>
      <c r="AI59" s="58" t="str">
        <f t="shared" si="43"/>
        <v/>
      </c>
      <c r="AJ59" s="59" t="str">
        <f t="shared" si="44"/>
        <v/>
      </c>
      <c r="AK59" s="29" t="str">
        <f t="shared" si="45"/>
        <v/>
      </c>
      <c r="AL59" s="53" t="str">
        <f t="shared" si="46"/>
        <v/>
      </c>
      <c r="AM59" s="60" t="str">
        <f t="shared" si="47"/>
        <v/>
      </c>
      <c r="AN59" s="29" t="str">
        <f t="shared" si="48"/>
        <v/>
      </c>
      <c r="AO59" s="53" t="str">
        <f t="shared" si="49"/>
        <v/>
      </c>
      <c r="AP59" s="61" t="str">
        <f t="shared" si="50"/>
        <v/>
      </c>
      <c r="AQ59" s="29" t="str">
        <f t="shared" si="51"/>
        <v/>
      </c>
      <c r="AR59" s="62" t="str">
        <f t="shared" si="52"/>
        <v/>
      </c>
      <c r="AS59" s="55" t="str">
        <f t="shared" si="53"/>
        <v/>
      </c>
      <c r="AT59" s="239"/>
      <c r="AU59" s="63" t="str">
        <f t="shared" si="54"/>
        <v/>
      </c>
      <c r="AV59" s="63" t="str">
        <f t="shared" si="55"/>
        <v/>
      </c>
      <c r="AW59" s="63" t="str">
        <f t="shared" si="56"/>
        <v/>
      </c>
      <c r="AX59" s="110" t="str" cm="1">
        <f t="array" ref="AX59">IF($AB59="","",IF((IFERROR(_xlfn.IFS($AS59="Devis 1",(IFERROR(VALUE(TRIM(SUBSTITUTE(AJ59,CHAR(160),""))),0)),$AS59="Devis 2",(IFERROR(VALUE(TRIM(SUBSTITUTE(AM59,CHAR(160),""))),0)),$AS59="Devis 3",(IFERROR(VALUE(TRIM(SUBSTITUTE(AP59,CHAR(160),""))),0))),0))*(IFERROR(VALUE(TRIM(SUBSTITUTE($AB59,CHAR(160),""))),0))=0,"",(IFERROR(_xlfn.IFS($AS59="Devis 1",(IFERROR(VALUE(TRIM(SUBSTITUTE(AJ59,CHAR(160),""))),0)),$AS59="Devis 2",(IFERROR(VALUE(TRIM(SUBSTITUTE(AM59,CHAR(160),""))),0)),$AS59="Devis 3",(IFERROR(VALUE(TRIM(SUBSTITUTE(AP59,CHAR(160),""))),0))),0))*(IFERROR(VALUE(TRIM(SUBSTITUTE($AB59,CHAR(160),""))),0))))</f>
        <v/>
      </c>
      <c r="AY59" s="110" t="str" cm="1">
        <f t="array" ref="AY59">IF($AB59="","",IF((IFERROR(_xlfn.IFS(TRIM(SUBSTITUTE($AS59,CHAR(160),""))="Devis 1", IFERROR(VALUE(TRIM(SUBSTITUTE(AK59,CHAR(160),""))),0),TRIM(SUBSTITUTE($AS59,CHAR(160),""))="Devis 2", IFERROR(VALUE(TRIM(SUBSTITUTE(AN59,CHAR(160),""))),0),TRIM(SUBSTITUTE($AS59,CHAR(160),""))="Devis 3", IFERROR(VALUE(TRIM(SUBSTITUTE(AQ59,CHAR(160),""))),0)),0) * IFERROR(VALUE(TRIM(SUBSTITUTE($AB59,CHAR(160),""))),0)) = 0,IF(AX59&lt;&gt;"",0,""),(IFERROR(_xlfn.IFS(TRIM(SUBSTITUTE($AS59,CHAR(160),""))="Devis 1", IFERROR(VALUE(TRIM(SUBSTITUTE(AK59,CHAR(160),""))),0),TRIM(SUBSTITUTE($AS59,CHAR(160),""))="Devis 2", IFERROR(VALUE(TRIM(SUBSTITUTE(AN59,CHAR(160),""))),0),TRIM(SUBSTITUTE($AS59,CHAR(160),""))="Devis 3", IFERROR(VALUE(TRIM(SUBSTITUTE(AQ59,CHAR(160),""))),0)),0) * IFERROR(VALUE(TRIM(SUBSTITUTE($AB59,CHAR(160),""))),0))))</f>
        <v/>
      </c>
      <c r="AZ59" s="110" t="str" cm="1">
        <f t="array" ref="AZ59">IF($AB59="","",IF(IFERROR(_xlfn.IFS($AS59="Devis 1",IFERROR(VALUE(TRIM(SUBSTITUTE(AL59,CHAR(160),""))),0),$AS59="Devis 2",IFERROR(VALUE(TRIM(SUBSTITUTE(AO59,CHAR(160),""))),0),$AS59="Devis 3",IFERROR(VALUE(TRIM(SUBSTITUTE(AR59,CHAR(160),""))),0)),0)*IFERROR(VALUE(TRIM(SUBSTITUTE($AB59,CHAR(160),""))),0)=0,"",IFERROR(_xlfn.IFS($AS59="Devis 1",IFERROR(VALUE(TRIM(SUBSTITUTE(AL59,CHAR(160),""))),0),$AS59="Devis 2",IFERROR(VALUE(TRIM(SUBSTITUTE(AO59,CHAR(160),""))),0),$AS59="Devis 3",IFERROR(VALUE(TRIM(SUBSTITUTE(AR59,CHAR(160),""))),0)),0)*IFERROR(VALUE(TRIM(SUBSTITUTE($AB59,CHAR(160),""))),0)))</f>
        <v/>
      </c>
      <c r="BA59" s="64"/>
      <c r="BB59" s="21"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242" t="str" cm="1">
        <f t="array" ref="BC59">IF(OR(AZ59="",X59="",AX59="",V59="",AY59="",W59=""),"",_xlfn.IFS((IFERROR(VALUE(TRIM(SUBSTITUTE(AZ59,CHAR(160),""))),0))&gt;(IFERROR(VALUE(TRIM(SUBSTITUTE(X59,CHAR(160),""))),0)),"KO : Le montant retenu TTC est supérieur au montant présenté TTC. Merci de revoir la ligne de dépense ou plafonner son montant.",(IFERROR(VALUE(TRIM(SUBSTITUTE(AX59,CHAR(160),""))),0))&gt;(IFERROR(VALUE(TRIM(SUBSTITUTE(V59,CHAR(160),""))),0)),"Attention : Le montant retenu HT est supérieur au montant HT présenté. Merci de revoir la ligne de dépense,plafonner son montant,ou justifier la reventillation HT/TVA.",(IFERROR(VALUE(TRIM(SUBSTITUTE(AY59,CHAR(160),""))),0))&gt;(IFERROR(VALUE(TRIM(SUBSTITUTE(W59,CHAR(160),""))),0)),"Attention : Le montant TVA retenu est supérieur au montant TVA présenté. Merci de revoir la ligne de dépense,plafonner son montant,ou justifier la reventillation HT/TVA.",(IFERROR(VALUE(TRIM(SUBSTITUTE(X59,CHAR(160),""))),0))=0,"",(IFERROR(VALUE(TRIM(SUBSTITUTE(AZ59,CHAR(160),""))),0))=(IFERROR(VALUE(TRIM(SUBSTITUTE(X59,CHAR(160),""))),0)),"OK",
OR((IFERROR(VALUE(TRIM(SUBSTITUTE(AZ59,CHAR(160),""))),0))=0,(IFERROR(VALUE(TRIM(SUBSTITUTE(AX59,CHAR(160),""))),0))=0),"Attention : montant présenté entièrement écarté",(IFERROR(VALUE(TRIM(SUBSTITUTE(AZ59,CHAR(160),""))),0))&lt;(IFERROR(VALUE(TRIM(SUBSTITUTE(X59,CHAR(160),""))),0)),"Attention : montant présenté partiellement écarté",TRUE,""))</f>
        <v/>
      </c>
      <c r="BD59" s="63" t="str">
        <f t="shared" si="57"/>
        <v/>
      </c>
      <c r="BE59" s="63" t="str">
        <f t="shared" si="58"/>
        <v/>
      </c>
      <c r="BF59" s="30" t="str">
        <f t="shared" si="59"/>
        <v/>
      </c>
    </row>
    <row r="60" spans="1:58" ht="15" customHeight="1">
      <c r="A60" s="100">
        <v>51</v>
      </c>
      <c r="B60" s="7"/>
      <c r="C60" s="7"/>
      <c r="D60" s="18"/>
      <c r="E60" s="7"/>
      <c r="F60" s="7"/>
      <c r="G60" s="7"/>
      <c r="H60" s="7"/>
      <c r="I60" s="26"/>
      <c r="J60" s="7"/>
      <c r="K60" s="183"/>
      <c r="L60" s="189"/>
      <c r="M60" s="9"/>
      <c r="N60" s="53" t="str">
        <f t="shared" si="30"/>
        <v/>
      </c>
      <c r="O60" s="13"/>
      <c r="P60" s="9"/>
      <c r="Q60" s="53" t="str">
        <f t="shared" si="31"/>
        <v/>
      </c>
      <c r="R60" s="16"/>
      <c r="S60" s="9"/>
      <c r="T60" s="190" t="str">
        <f t="shared" si="32"/>
        <v/>
      </c>
      <c r="U60" s="199"/>
      <c r="V60" s="198" t="str" cm="1">
        <f t="array" ref="V60">IF((_xlfn.IFS(TRIM(SUBSTITUTE(U60,CHAR(160),""))="Devis 1",IFERROR(VALUE(TRIM(SUBSTITUTE(L60,CHAR(160),""))),0),TRIM(SUBSTITUTE(U60,CHAR(160),""))="Devis 2",IFERROR(VALUE(TRIM(SUBSTITUTE(O60,CHAR(160),""))),0),TRIM(SUBSTITUTE(U60,CHAR(160),""))="Devis 3",IFERROR(VALUE(TRIM(SUBSTITUTE(R60,CHAR(160),""))),0),TRUE,0)*IFERROR(VALUE(TRIM(SUBSTITUTE(D60,CHAR(160),""))),0))=0,"",_xlfn.IFS(TRIM(SUBSTITUTE(U60,CHAR(160),""))="Devis 1",IFERROR(VALUE(TRIM(SUBSTITUTE(L60,CHAR(160),""))),0),TRIM(SUBSTITUTE(U60,CHAR(160),""))="Devis 2",IFERROR(VALUE(TRIM(SUBSTITUTE(O60,CHAR(160),""))),0),TRIM(SUBSTITUTE(U60,CHAR(160),""))="Devis 3",IFERROR(VALUE(TRIM(SUBSTITUTE(R60,CHAR(160),""))),0),TRUE,0)*IFERROR(VALUE(TRIM(SUBSTITUTE(D60,CHAR(160),""))),0))</f>
        <v/>
      </c>
      <c r="W60" s="109" t="str" cm="1">
        <f t="array" ref="W60">IF(_xlfn.IFS(TRIM(SUBSTITUTE(U60,CHAR(160),""))="Devis 1",IFERROR(VALUE(TRIM(SUBSTITUTE(M60,CHAR(160),""))),0),TRIM(SUBSTITUTE(U60,CHAR(160),""))="Devis 2",IFERROR(VALUE(TRIM(SUBSTITUTE(P60,CHAR(160),""))),0),TRIM(SUBSTITUTE(U60,CHAR(160),""))="Devis 3",IFERROR(VALUE(TRIM(SUBSTITUTE(S60,CHAR(160),""))),0),TRUE,0)*IFERROR(VALUE(TRIM(SUBSTITUTE(D60,CHAR(160),""))),0)=0,IF(V60&lt;&gt;"",0,""),_xlfn.IFS(TRIM(SUBSTITUTE(U60,CHAR(160),""))="Devis 1",IFERROR(VALUE(TRIM(SUBSTITUTE(M60,CHAR(160),""))),0),TRIM(SUBSTITUTE(U60,CHAR(160),""))="Devis 2",IFERROR(VALUE(TRIM(SUBSTITUTE(P60,CHAR(160),""))),0),TRIM(SUBSTITUTE(U60,CHAR(160),""))="Devis 3",IFERROR(VALUE(TRIM(SUBSTITUTE(S60,CHAR(160),""))),0),TRUE,0)*IFERROR(VALUE(TRIM(SUBSTITUTE(D60,CHAR(160),""))),0))</f>
        <v/>
      </c>
      <c r="X60" s="201" t="str">
        <f t="shared" si="33"/>
        <v/>
      </c>
      <c r="Y60" s="202"/>
      <c r="Z60" s="55" t="str">
        <f t="shared" si="34"/>
        <v/>
      </c>
      <c r="AA60" s="55" t="str">
        <f t="shared" si="35"/>
        <v/>
      </c>
      <c r="AB60" s="56" t="str">
        <f t="shared" si="36"/>
        <v/>
      </c>
      <c r="AC60" s="22" t="str">
        <f t="shared" si="37"/>
        <v/>
      </c>
      <c r="AD60" s="22" t="str">
        <f t="shared" si="38"/>
        <v/>
      </c>
      <c r="AE60" s="22" t="str">
        <f t="shared" si="39"/>
        <v/>
      </c>
      <c r="AF60" s="22" t="str">
        <f t="shared" si="40"/>
        <v/>
      </c>
      <c r="AG60" s="57" t="str">
        <f t="shared" si="41"/>
        <v/>
      </c>
      <c r="AH60" s="22" t="str">
        <f t="shared" si="42"/>
        <v/>
      </c>
      <c r="AI60" s="58" t="str">
        <f t="shared" si="43"/>
        <v/>
      </c>
      <c r="AJ60" s="59" t="str">
        <f t="shared" si="44"/>
        <v/>
      </c>
      <c r="AK60" s="29" t="str">
        <f t="shared" si="45"/>
        <v/>
      </c>
      <c r="AL60" s="53" t="str">
        <f t="shared" si="46"/>
        <v/>
      </c>
      <c r="AM60" s="60" t="str">
        <f t="shared" si="47"/>
        <v/>
      </c>
      <c r="AN60" s="29" t="str">
        <f t="shared" si="48"/>
        <v/>
      </c>
      <c r="AO60" s="53" t="str">
        <f t="shared" si="49"/>
        <v/>
      </c>
      <c r="AP60" s="61" t="str">
        <f t="shared" si="50"/>
        <v/>
      </c>
      <c r="AQ60" s="29" t="str">
        <f t="shared" si="51"/>
        <v/>
      </c>
      <c r="AR60" s="62" t="str">
        <f t="shared" si="52"/>
        <v/>
      </c>
      <c r="AS60" s="55" t="str">
        <f t="shared" si="53"/>
        <v/>
      </c>
      <c r="AT60" s="239"/>
      <c r="AU60" s="63" t="str">
        <f t="shared" si="54"/>
        <v/>
      </c>
      <c r="AV60" s="63" t="str">
        <f t="shared" si="55"/>
        <v/>
      </c>
      <c r="AW60" s="63" t="str">
        <f t="shared" si="56"/>
        <v/>
      </c>
      <c r="AX60" s="110" t="str" cm="1">
        <f t="array" ref="AX60">IF($AB60="","",IF((IFERROR(_xlfn.IFS($AS60="Devis 1",(IFERROR(VALUE(TRIM(SUBSTITUTE(AJ60,CHAR(160),""))),0)),$AS60="Devis 2",(IFERROR(VALUE(TRIM(SUBSTITUTE(AM60,CHAR(160),""))),0)),$AS60="Devis 3",(IFERROR(VALUE(TRIM(SUBSTITUTE(AP60,CHAR(160),""))),0))),0))*(IFERROR(VALUE(TRIM(SUBSTITUTE($AB60,CHAR(160),""))),0))=0,"",(IFERROR(_xlfn.IFS($AS60="Devis 1",(IFERROR(VALUE(TRIM(SUBSTITUTE(AJ60,CHAR(160),""))),0)),$AS60="Devis 2",(IFERROR(VALUE(TRIM(SUBSTITUTE(AM60,CHAR(160),""))),0)),$AS60="Devis 3",(IFERROR(VALUE(TRIM(SUBSTITUTE(AP60,CHAR(160),""))),0))),0))*(IFERROR(VALUE(TRIM(SUBSTITUTE($AB60,CHAR(160),""))),0))))</f>
        <v/>
      </c>
      <c r="AY60" s="110" t="str" cm="1">
        <f t="array" ref="AY60">IF($AB60="","",IF((IFERROR(_xlfn.IFS(TRIM(SUBSTITUTE($AS60,CHAR(160),""))="Devis 1", IFERROR(VALUE(TRIM(SUBSTITUTE(AK60,CHAR(160),""))),0),TRIM(SUBSTITUTE($AS60,CHAR(160),""))="Devis 2", IFERROR(VALUE(TRIM(SUBSTITUTE(AN60,CHAR(160),""))),0),TRIM(SUBSTITUTE($AS60,CHAR(160),""))="Devis 3", IFERROR(VALUE(TRIM(SUBSTITUTE(AQ60,CHAR(160),""))),0)),0) * IFERROR(VALUE(TRIM(SUBSTITUTE($AB60,CHAR(160),""))),0)) = 0,IF(AX60&lt;&gt;"",0,""),(IFERROR(_xlfn.IFS(TRIM(SUBSTITUTE($AS60,CHAR(160),""))="Devis 1", IFERROR(VALUE(TRIM(SUBSTITUTE(AK60,CHAR(160),""))),0),TRIM(SUBSTITUTE($AS60,CHAR(160),""))="Devis 2", IFERROR(VALUE(TRIM(SUBSTITUTE(AN60,CHAR(160),""))),0),TRIM(SUBSTITUTE($AS60,CHAR(160),""))="Devis 3", IFERROR(VALUE(TRIM(SUBSTITUTE(AQ60,CHAR(160),""))),0)),0) * IFERROR(VALUE(TRIM(SUBSTITUTE($AB60,CHAR(160),""))),0))))</f>
        <v/>
      </c>
      <c r="AZ60" s="110" t="str" cm="1">
        <f t="array" ref="AZ60">IF($AB60="","",IF(IFERROR(_xlfn.IFS($AS60="Devis 1",IFERROR(VALUE(TRIM(SUBSTITUTE(AL60,CHAR(160),""))),0),$AS60="Devis 2",IFERROR(VALUE(TRIM(SUBSTITUTE(AO60,CHAR(160),""))),0),$AS60="Devis 3",IFERROR(VALUE(TRIM(SUBSTITUTE(AR60,CHAR(160),""))),0)),0)*IFERROR(VALUE(TRIM(SUBSTITUTE($AB60,CHAR(160),""))),0)=0,"",IFERROR(_xlfn.IFS($AS60="Devis 1",IFERROR(VALUE(TRIM(SUBSTITUTE(AL60,CHAR(160),""))),0),$AS60="Devis 2",IFERROR(VALUE(TRIM(SUBSTITUTE(AO60,CHAR(160),""))),0),$AS60="Devis 3",IFERROR(VALUE(TRIM(SUBSTITUTE(AR60,CHAR(160),""))),0)),0)*IFERROR(VALUE(TRIM(SUBSTITUTE($AB60,CHAR(160),""))),0)))</f>
        <v/>
      </c>
      <c r="BA60" s="64"/>
      <c r="BB60" s="21"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242" t="str" cm="1">
        <f t="array" ref="BC60">IF(OR(AZ60="",X60="",AX60="",V60="",AY60="",W60=""),"",_xlfn.IFS((IFERROR(VALUE(TRIM(SUBSTITUTE(AZ60,CHAR(160),""))),0))&gt;(IFERROR(VALUE(TRIM(SUBSTITUTE(X60,CHAR(160),""))),0)),"KO : Le montant retenu TTC est supérieur au montant présenté TTC. Merci de revoir la ligne de dépense ou plafonner son montant.",(IFERROR(VALUE(TRIM(SUBSTITUTE(AX60,CHAR(160),""))),0))&gt;(IFERROR(VALUE(TRIM(SUBSTITUTE(V60,CHAR(160),""))),0)),"Attention : Le montant retenu HT est supérieur au montant HT présenté. Merci de revoir la ligne de dépense,plafonner son montant,ou justifier la reventillation HT/TVA.",(IFERROR(VALUE(TRIM(SUBSTITUTE(AY60,CHAR(160),""))),0))&gt;(IFERROR(VALUE(TRIM(SUBSTITUTE(W60,CHAR(160),""))),0)),"Attention : Le montant TVA retenu est supérieur au montant TVA présenté. Merci de revoir la ligne de dépense,plafonner son montant,ou justifier la reventillation HT/TVA.",(IFERROR(VALUE(TRIM(SUBSTITUTE(X60,CHAR(160),""))),0))=0,"",(IFERROR(VALUE(TRIM(SUBSTITUTE(AZ60,CHAR(160),""))),0))=(IFERROR(VALUE(TRIM(SUBSTITUTE(X60,CHAR(160),""))),0)),"OK",
OR((IFERROR(VALUE(TRIM(SUBSTITUTE(AZ60,CHAR(160),""))),0))=0,(IFERROR(VALUE(TRIM(SUBSTITUTE(AX60,CHAR(160),""))),0))=0),"Attention : montant présenté entièrement écarté",(IFERROR(VALUE(TRIM(SUBSTITUTE(AZ60,CHAR(160),""))),0))&lt;(IFERROR(VALUE(TRIM(SUBSTITUTE(X60,CHAR(160),""))),0)),"Attention : montant présenté partiellement écarté",TRUE,""))</f>
        <v/>
      </c>
      <c r="BD60" s="63" t="str">
        <f t="shared" si="57"/>
        <v/>
      </c>
      <c r="BE60" s="63" t="str">
        <f t="shared" si="58"/>
        <v/>
      </c>
      <c r="BF60" s="30" t="str">
        <f t="shared" si="59"/>
        <v/>
      </c>
    </row>
    <row r="61" spans="1:58" ht="15" customHeight="1">
      <c r="A61" s="100">
        <v>52</v>
      </c>
      <c r="B61" s="7"/>
      <c r="C61" s="7"/>
      <c r="D61" s="18"/>
      <c r="E61" s="7"/>
      <c r="F61" s="7"/>
      <c r="G61" s="7"/>
      <c r="H61" s="7"/>
      <c r="I61" s="26"/>
      <c r="J61" s="7"/>
      <c r="K61" s="183"/>
      <c r="L61" s="189"/>
      <c r="M61" s="9"/>
      <c r="N61" s="53" t="str">
        <f t="shared" si="30"/>
        <v/>
      </c>
      <c r="O61" s="13"/>
      <c r="P61" s="9"/>
      <c r="Q61" s="53" t="str">
        <f t="shared" si="31"/>
        <v/>
      </c>
      <c r="R61" s="16"/>
      <c r="S61" s="9"/>
      <c r="T61" s="190" t="str">
        <f t="shared" si="32"/>
        <v/>
      </c>
      <c r="U61" s="199"/>
      <c r="V61" s="198" t="str" cm="1">
        <f t="array" ref="V61">IF((_xlfn.IFS(TRIM(SUBSTITUTE(U61,CHAR(160),""))="Devis 1",IFERROR(VALUE(TRIM(SUBSTITUTE(L61,CHAR(160),""))),0),TRIM(SUBSTITUTE(U61,CHAR(160),""))="Devis 2",IFERROR(VALUE(TRIM(SUBSTITUTE(O61,CHAR(160),""))),0),TRIM(SUBSTITUTE(U61,CHAR(160),""))="Devis 3",IFERROR(VALUE(TRIM(SUBSTITUTE(R61,CHAR(160),""))),0),TRUE,0)*IFERROR(VALUE(TRIM(SUBSTITUTE(D61,CHAR(160),""))),0))=0,"",_xlfn.IFS(TRIM(SUBSTITUTE(U61,CHAR(160),""))="Devis 1",IFERROR(VALUE(TRIM(SUBSTITUTE(L61,CHAR(160),""))),0),TRIM(SUBSTITUTE(U61,CHAR(160),""))="Devis 2",IFERROR(VALUE(TRIM(SUBSTITUTE(O61,CHAR(160),""))),0),TRIM(SUBSTITUTE(U61,CHAR(160),""))="Devis 3",IFERROR(VALUE(TRIM(SUBSTITUTE(R61,CHAR(160),""))),0),TRUE,0)*IFERROR(VALUE(TRIM(SUBSTITUTE(D61,CHAR(160),""))),0))</f>
        <v/>
      </c>
      <c r="W61" s="109" t="str" cm="1">
        <f t="array" ref="W61">IF(_xlfn.IFS(TRIM(SUBSTITUTE(U61,CHAR(160),""))="Devis 1",IFERROR(VALUE(TRIM(SUBSTITUTE(M61,CHAR(160),""))),0),TRIM(SUBSTITUTE(U61,CHAR(160),""))="Devis 2",IFERROR(VALUE(TRIM(SUBSTITUTE(P61,CHAR(160),""))),0),TRIM(SUBSTITUTE(U61,CHAR(160),""))="Devis 3",IFERROR(VALUE(TRIM(SUBSTITUTE(S61,CHAR(160),""))),0),TRUE,0)*IFERROR(VALUE(TRIM(SUBSTITUTE(D61,CHAR(160),""))),0)=0,IF(V61&lt;&gt;"",0,""),_xlfn.IFS(TRIM(SUBSTITUTE(U61,CHAR(160),""))="Devis 1",IFERROR(VALUE(TRIM(SUBSTITUTE(M61,CHAR(160),""))),0),TRIM(SUBSTITUTE(U61,CHAR(160),""))="Devis 2",IFERROR(VALUE(TRIM(SUBSTITUTE(P61,CHAR(160),""))),0),TRIM(SUBSTITUTE(U61,CHAR(160),""))="Devis 3",IFERROR(VALUE(TRIM(SUBSTITUTE(S61,CHAR(160),""))),0),TRUE,0)*IFERROR(VALUE(TRIM(SUBSTITUTE(D61,CHAR(160),""))),0))</f>
        <v/>
      </c>
      <c r="X61" s="201" t="str">
        <f t="shared" si="33"/>
        <v/>
      </c>
      <c r="Y61" s="202"/>
      <c r="Z61" s="55" t="str">
        <f t="shared" si="34"/>
        <v/>
      </c>
      <c r="AA61" s="55" t="str">
        <f t="shared" si="35"/>
        <v/>
      </c>
      <c r="AB61" s="56" t="str">
        <f t="shared" si="36"/>
        <v/>
      </c>
      <c r="AC61" s="22" t="str">
        <f t="shared" si="37"/>
        <v/>
      </c>
      <c r="AD61" s="22" t="str">
        <f t="shared" si="38"/>
        <v/>
      </c>
      <c r="AE61" s="22" t="str">
        <f t="shared" si="39"/>
        <v/>
      </c>
      <c r="AF61" s="22" t="str">
        <f t="shared" si="40"/>
        <v/>
      </c>
      <c r="AG61" s="57" t="str">
        <f t="shared" si="41"/>
        <v/>
      </c>
      <c r="AH61" s="22" t="str">
        <f t="shared" si="42"/>
        <v/>
      </c>
      <c r="AI61" s="58" t="str">
        <f t="shared" si="43"/>
        <v/>
      </c>
      <c r="AJ61" s="59" t="str">
        <f t="shared" si="44"/>
        <v/>
      </c>
      <c r="AK61" s="29" t="str">
        <f t="shared" si="45"/>
        <v/>
      </c>
      <c r="AL61" s="53" t="str">
        <f t="shared" si="46"/>
        <v/>
      </c>
      <c r="AM61" s="60" t="str">
        <f t="shared" si="47"/>
        <v/>
      </c>
      <c r="AN61" s="29" t="str">
        <f t="shared" si="48"/>
        <v/>
      </c>
      <c r="AO61" s="53" t="str">
        <f t="shared" si="49"/>
        <v/>
      </c>
      <c r="AP61" s="61" t="str">
        <f t="shared" si="50"/>
        <v/>
      </c>
      <c r="AQ61" s="29" t="str">
        <f t="shared" si="51"/>
        <v/>
      </c>
      <c r="AR61" s="62" t="str">
        <f t="shared" si="52"/>
        <v/>
      </c>
      <c r="AS61" s="55" t="str">
        <f t="shared" si="53"/>
        <v/>
      </c>
      <c r="AT61" s="239"/>
      <c r="AU61" s="63" t="str">
        <f t="shared" si="54"/>
        <v/>
      </c>
      <c r="AV61" s="63" t="str">
        <f t="shared" si="55"/>
        <v/>
      </c>
      <c r="AW61" s="63" t="str">
        <f t="shared" si="56"/>
        <v/>
      </c>
      <c r="AX61" s="110" t="str" cm="1">
        <f t="array" ref="AX61">IF($AB61="","",IF((IFERROR(_xlfn.IFS($AS61="Devis 1",(IFERROR(VALUE(TRIM(SUBSTITUTE(AJ61,CHAR(160),""))),0)),$AS61="Devis 2",(IFERROR(VALUE(TRIM(SUBSTITUTE(AM61,CHAR(160),""))),0)),$AS61="Devis 3",(IFERROR(VALUE(TRIM(SUBSTITUTE(AP61,CHAR(160),""))),0))),0))*(IFERROR(VALUE(TRIM(SUBSTITUTE($AB61,CHAR(160),""))),0))=0,"",(IFERROR(_xlfn.IFS($AS61="Devis 1",(IFERROR(VALUE(TRIM(SUBSTITUTE(AJ61,CHAR(160),""))),0)),$AS61="Devis 2",(IFERROR(VALUE(TRIM(SUBSTITUTE(AM61,CHAR(160),""))),0)),$AS61="Devis 3",(IFERROR(VALUE(TRIM(SUBSTITUTE(AP61,CHAR(160),""))),0))),0))*(IFERROR(VALUE(TRIM(SUBSTITUTE($AB61,CHAR(160),""))),0))))</f>
        <v/>
      </c>
      <c r="AY61" s="110" t="str" cm="1">
        <f t="array" ref="AY61">IF($AB61="","",IF((IFERROR(_xlfn.IFS(TRIM(SUBSTITUTE($AS61,CHAR(160),""))="Devis 1", IFERROR(VALUE(TRIM(SUBSTITUTE(AK61,CHAR(160),""))),0),TRIM(SUBSTITUTE($AS61,CHAR(160),""))="Devis 2", IFERROR(VALUE(TRIM(SUBSTITUTE(AN61,CHAR(160),""))),0),TRIM(SUBSTITUTE($AS61,CHAR(160),""))="Devis 3", IFERROR(VALUE(TRIM(SUBSTITUTE(AQ61,CHAR(160),""))),0)),0) * IFERROR(VALUE(TRIM(SUBSTITUTE($AB61,CHAR(160),""))),0)) = 0,IF(AX61&lt;&gt;"",0,""),(IFERROR(_xlfn.IFS(TRIM(SUBSTITUTE($AS61,CHAR(160),""))="Devis 1", IFERROR(VALUE(TRIM(SUBSTITUTE(AK61,CHAR(160),""))),0),TRIM(SUBSTITUTE($AS61,CHAR(160),""))="Devis 2", IFERROR(VALUE(TRIM(SUBSTITUTE(AN61,CHAR(160),""))),0),TRIM(SUBSTITUTE($AS61,CHAR(160),""))="Devis 3", IFERROR(VALUE(TRIM(SUBSTITUTE(AQ61,CHAR(160),""))),0)),0) * IFERROR(VALUE(TRIM(SUBSTITUTE($AB61,CHAR(160),""))),0))))</f>
        <v/>
      </c>
      <c r="AZ61" s="110" t="str" cm="1">
        <f t="array" ref="AZ61">IF($AB61="","",IF(IFERROR(_xlfn.IFS($AS61="Devis 1",IFERROR(VALUE(TRIM(SUBSTITUTE(AL61,CHAR(160),""))),0),$AS61="Devis 2",IFERROR(VALUE(TRIM(SUBSTITUTE(AO61,CHAR(160),""))),0),$AS61="Devis 3",IFERROR(VALUE(TRIM(SUBSTITUTE(AR61,CHAR(160),""))),0)),0)*IFERROR(VALUE(TRIM(SUBSTITUTE($AB61,CHAR(160),""))),0)=0,"",IFERROR(_xlfn.IFS($AS61="Devis 1",IFERROR(VALUE(TRIM(SUBSTITUTE(AL61,CHAR(160),""))),0),$AS61="Devis 2",IFERROR(VALUE(TRIM(SUBSTITUTE(AO61,CHAR(160),""))),0),$AS61="Devis 3",IFERROR(VALUE(TRIM(SUBSTITUTE(AR61,CHAR(160),""))),0)),0)*IFERROR(VALUE(TRIM(SUBSTITUTE($AB61,CHAR(160),""))),0)))</f>
        <v/>
      </c>
      <c r="BA61" s="64"/>
      <c r="BB61" s="21"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242" t="str" cm="1">
        <f t="array" ref="BC61">IF(OR(AZ61="",X61="",AX61="",V61="",AY61="",W61=""),"",_xlfn.IFS((IFERROR(VALUE(TRIM(SUBSTITUTE(AZ61,CHAR(160),""))),0))&gt;(IFERROR(VALUE(TRIM(SUBSTITUTE(X61,CHAR(160),""))),0)),"KO : Le montant retenu TTC est supérieur au montant présenté TTC. Merci de revoir la ligne de dépense ou plafonner son montant.",(IFERROR(VALUE(TRIM(SUBSTITUTE(AX61,CHAR(160),""))),0))&gt;(IFERROR(VALUE(TRIM(SUBSTITUTE(V61,CHAR(160),""))),0)),"Attention : Le montant retenu HT est supérieur au montant HT présenté. Merci de revoir la ligne de dépense,plafonner son montant,ou justifier la reventillation HT/TVA.",(IFERROR(VALUE(TRIM(SUBSTITUTE(AY61,CHAR(160),""))),0))&gt;(IFERROR(VALUE(TRIM(SUBSTITUTE(W61,CHAR(160),""))),0)),"Attention : Le montant TVA retenu est supérieur au montant TVA présenté. Merci de revoir la ligne de dépense,plafonner son montant,ou justifier la reventillation HT/TVA.",(IFERROR(VALUE(TRIM(SUBSTITUTE(X61,CHAR(160),""))),0))=0,"",(IFERROR(VALUE(TRIM(SUBSTITUTE(AZ61,CHAR(160),""))),0))=(IFERROR(VALUE(TRIM(SUBSTITUTE(X61,CHAR(160),""))),0)),"OK",
OR((IFERROR(VALUE(TRIM(SUBSTITUTE(AZ61,CHAR(160),""))),0))=0,(IFERROR(VALUE(TRIM(SUBSTITUTE(AX61,CHAR(160),""))),0))=0),"Attention : montant présenté entièrement écarté",(IFERROR(VALUE(TRIM(SUBSTITUTE(AZ61,CHAR(160),""))),0))&lt;(IFERROR(VALUE(TRIM(SUBSTITUTE(X61,CHAR(160),""))),0)),"Attention : montant présenté partiellement écarté",TRUE,""))</f>
        <v/>
      </c>
      <c r="BD61" s="63" t="str">
        <f t="shared" si="57"/>
        <v/>
      </c>
      <c r="BE61" s="63" t="str">
        <f t="shared" si="58"/>
        <v/>
      </c>
      <c r="BF61" s="30" t="str">
        <f t="shared" si="59"/>
        <v/>
      </c>
    </row>
    <row r="62" spans="1:58" ht="15" customHeight="1">
      <c r="A62" s="100">
        <v>53</v>
      </c>
      <c r="B62" s="7"/>
      <c r="C62" s="7"/>
      <c r="D62" s="18"/>
      <c r="E62" s="7"/>
      <c r="F62" s="7"/>
      <c r="G62" s="7"/>
      <c r="H62" s="7"/>
      <c r="I62" s="26"/>
      <c r="J62" s="7"/>
      <c r="K62" s="183"/>
      <c r="L62" s="189"/>
      <c r="M62" s="9"/>
      <c r="N62" s="53" t="str">
        <f t="shared" si="30"/>
        <v/>
      </c>
      <c r="O62" s="13"/>
      <c r="P62" s="9"/>
      <c r="Q62" s="53" t="str">
        <f t="shared" si="31"/>
        <v/>
      </c>
      <c r="R62" s="16"/>
      <c r="S62" s="9"/>
      <c r="T62" s="190" t="str">
        <f t="shared" si="32"/>
        <v/>
      </c>
      <c r="U62" s="199"/>
      <c r="V62" s="198" t="str" cm="1">
        <f t="array" ref="V62">IF((_xlfn.IFS(TRIM(SUBSTITUTE(U62,CHAR(160),""))="Devis 1",IFERROR(VALUE(TRIM(SUBSTITUTE(L62,CHAR(160),""))),0),TRIM(SUBSTITUTE(U62,CHAR(160),""))="Devis 2",IFERROR(VALUE(TRIM(SUBSTITUTE(O62,CHAR(160),""))),0),TRIM(SUBSTITUTE(U62,CHAR(160),""))="Devis 3",IFERROR(VALUE(TRIM(SUBSTITUTE(R62,CHAR(160),""))),0),TRUE,0)*IFERROR(VALUE(TRIM(SUBSTITUTE(D62,CHAR(160),""))),0))=0,"",_xlfn.IFS(TRIM(SUBSTITUTE(U62,CHAR(160),""))="Devis 1",IFERROR(VALUE(TRIM(SUBSTITUTE(L62,CHAR(160),""))),0),TRIM(SUBSTITUTE(U62,CHAR(160),""))="Devis 2",IFERROR(VALUE(TRIM(SUBSTITUTE(O62,CHAR(160),""))),0),TRIM(SUBSTITUTE(U62,CHAR(160),""))="Devis 3",IFERROR(VALUE(TRIM(SUBSTITUTE(R62,CHAR(160),""))),0),TRUE,0)*IFERROR(VALUE(TRIM(SUBSTITUTE(D62,CHAR(160),""))),0))</f>
        <v/>
      </c>
      <c r="W62" s="109" t="str" cm="1">
        <f t="array" ref="W62">IF(_xlfn.IFS(TRIM(SUBSTITUTE(U62,CHAR(160),""))="Devis 1",IFERROR(VALUE(TRIM(SUBSTITUTE(M62,CHAR(160),""))),0),TRIM(SUBSTITUTE(U62,CHAR(160),""))="Devis 2",IFERROR(VALUE(TRIM(SUBSTITUTE(P62,CHAR(160),""))),0),TRIM(SUBSTITUTE(U62,CHAR(160),""))="Devis 3",IFERROR(VALUE(TRIM(SUBSTITUTE(S62,CHAR(160),""))),0),TRUE,0)*IFERROR(VALUE(TRIM(SUBSTITUTE(D62,CHAR(160),""))),0)=0,IF(V62&lt;&gt;"",0,""),_xlfn.IFS(TRIM(SUBSTITUTE(U62,CHAR(160),""))="Devis 1",IFERROR(VALUE(TRIM(SUBSTITUTE(M62,CHAR(160),""))),0),TRIM(SUBSTITUTE(U62,CHAR(160),""))="Devis 2",IFERROR(VALUE(TRIM(SUBSTITUTE(P62,CHAR(160),""))),0),TRIM(SUBSTITUTE(U62,CHAR(160),""))="Devis 3",IFERROR(VALUE(TRIM(SUBSTITUTE(S62,CHAR(160),""))),0),TRUE,0)*IFERROR(VALUE(TRIM(SUBSTITUTE(D62,CHAR(160),""))),0))</f>
        <v/>
      </c>
      <c r="X62" s="201" t="str">
        <f t="shared" si="33"/>
        <v/>
      </c>
      <c r="Y62" s="202"/>
      <c r="Z62" s="55" t="str">
        <f t="shared" si="34"/>
        <v/>
      </c>
      <c r="AA62" s="55" t="str">
        <f t="shared" si="35"/>
        <v/>
      </c>
      <c r="AB62" s="56" t="str">
        <f t="shared" si="36"/>
        <v/>
      </c>
      <c r="AC62" s="22" t="str">
        <f t="shared" si="37"/>
        <v/>
      </c>
      <c r="AD62" s="22" t="str">
        <f t="shared" si="38"/>
        <v/>
      </c>
      <c r="AE62" s="22" t="str">
        <f t="shared" si="39"/>
        <v/>
      </c>
      <c r="AF62" s="22" t="str">
        <f t="shared" si="40"/>
        <v/>
      </c>
      <c r="AG62" s="57" t="str">
        <f t="shared" si="41"/>
        <v/>
      </c>
      <c r="AH62" s="22" t="str">
        <f t="shared" si="42"/>
        <v/>
      </c>
      <c r="AI62" s="58" t="str">
        <f t="shared" si="43"/>
        <v/>
      </c>
      <c r="AJ62" s="59" t="str">
        <f t="shared" si="44"/>
        <v/>
      </c>
      <c r="AK62" s="29" t="str">
        <f t="shared" si="45"/>
        <v/>
      </c>
      <c r="AL62" s="53" t="str">
        <f t="shared" si="46"/>
        <v/>
      </c>
      <c r="AM62" s="60" t="str">
        <f t="shared" si="47"/>
        <v/>
      </c>
      <c r="AN62" s="29" t="str">
        <f t="shared" si="48"/>
        <v/>
      </c>
      <c r="AO62" s="53" t="str">
        <f t="shared" si="49"/>
        <v/>
      </c>
      <c r="AP62" s="61" t="str">
        <f t="shared" si="50"/>
        <v/>
      </c>
      <c r="AQ62" s="29" t="str">
        <f t="shared" si="51"/>
        <v/>
      </c>
      <c r="AR62" s="62" t="str">
        <f t="shared" si="52"/>
        <v/>
      </c>
      <c r="AS62" s="55" t="str">
        <f t="shared" si="53"/>
        <v/>
      </c>
      <c r="AT62" s="239"/>
      <c r="AU62" s="63" t="str">
        <f t="shared" si="54"/>
        <v/>
      </c>
      <c r="AV62" s="63" t="str">
        <f t="shared" si="55"/>
        <v/>
      </c>
      <c r="AW62" s="63" t="str">
        <f t="shared" si="56"/>
        <v/>
      </c>
      <c r="AX62" s="110" t="str" cm="1">
        <f t="array" ref="AX62">IF($AB62="","",IF((IFERROR(_xlfn.IFS($AS62="Devis 1",(IFERROR(VALUE(TRIM(SUBSTITUTE(AJ62,CHAR(160),""))),0)),$AS62="Devis 2",(IFERROR(VALUE(TRIM(SUBSTITUTE(AM62,CHAR(160),""))),0)),$AS62="Devis 3",(IFERROR(VALUE(TRIM(SUBSTITUTE(AP62,CHAR(160),""))),0))),0))*(IFERROR(VALUE(TRIM(SUBSTITUTE($AB62,CHAR(160),""))),0))=0,"",(IFERROR(_xlfn.IFS($AS62="Devis 1",(IFERROR(VALUE(TRIM(SUBSTITUTE(AJ62,CHAR(160),""))),0)),$AS62="Devis 2",(IFERROR(VALUE(TRIM(SUBSTITUTE(AM62,CHAR(160),""))),0)),$AS62="Devis 3",(IFERROR(VALUE(TRIM(SUBSTITUTE(AP62,CHAR(160),""))),0))),0))*(IFERROR(VALUE(TRIM(SUBSTITUTE($AB62,CHAR(160),""))),0))))</f>
        <v/>
      </c>
      <c r="AY62" s="110" t="str" cm="1">
        <f t="array" ref="AY62">IF($AB62="","",IF((IFERROR(_xlfn.IFS(TRIM(SUBSTITUTE($AS62,CHAR(160),""))="Devis 1", IFERROR(VALUE(TRIM(SUBSTITUTE(AK62,CHAR(160),""))),0),TRIM(SUBSTITUTE($AS62,CHAR(160),""))="Devis 2", IFERROR(VALUE(TRIM(SUBSTITUTE(AN62,CHAR(160),""))),0),TRIM(SUBSTITUTE($AS62,CHAR(160),""))="Devis 3", IFERROR(VALUE(TRIM(SUBSTITUTE(AQ62,CHAR(160),""))),0)),0) * IFERROR(VALUE(TRIM(SUBSTITUTE($AB62,CHAR(160),""))),0)) = 0,IF(AX62&lt;&gt;"",0,""),(IFERROR(_xlfn.IFS(TRIM(SUBSTITUTE($AS62,CHAR(160),""))="Devis 1", IFERROR(VALUE(TRIM(SUBSTITUTE(AK62,CHAR(160),""))),0),TRIM(SUBSTITUTE($AS62,CHAR(160),""))="Devis 2", IFERROR(VALUE(TRIM(SUBSTITUTE(AN62,CHAR(160),""))),0),TRIM(SUBSTITUTE($AS62,CHAR(160),""))="Devis 3", IFERROR(VALUE(TRIM(SUBSTITUTE(AQ62,CHAR(160),""))),0)),0) * IFERROR(VALUE(TRIM(SUBSTITUTE($AB62,CHAR(160),""))),0))))</f>
        <v/>
      </c>
      <c r="AZ62" s="110" t="str" cm="1">
        <f t="array" ref="AZ62">IF($AB62="","",IF(IFERROR(_xlfn.IFS($AS62="Devis 1",IFERROR(VALUE(TRIM(SUBSTITUTE(AL62,CHAR(160),""))),0),$AS62="Devis 2",IFERROR(VALUE(TRIM(SUBSTITUTE(AO62,CHAR(160),""))),0),$AS62="Devis 3",IFERROR(VALUE(TRIM(SUBSTITUTE(AR62,CHAR(160),""))),0)),0)*IFERROR(VALUE(TRIM(SUBSTITUTE($AB62,CHAR(160),""))),0)=0,"",IFERROR(_xlfn.IFS($AS62="Devis 1",IFERROR(VALUE(TRIM(SUBSTITUTE(AL62,CHAR(160),""))),0),$AS62="Devis 2",IFERROR(VALUE(TRIM(SUBSTITUTE(AO62,CHAR(160),""))),0),$AS62="Devis 3",IFERROR(VALUE(TRIM(SUBSTITUTE(AR62,CHAR(160),""))),0)),0)*IFERROR(VALUE(TRIM(SUBSTITUTE($AB62,CHAR(160),""))),0)))</f>
        <v/>
      </c>
      <c r="BA62" s="64"/>
      <c r="BB62" s="21"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242" t="str" cm="1">
        <f t="array" ref="BC62">IF(OR(AZ62="",X62="",AX62="",V62="",AY62="",W62=""),"",_xlfn.IFS((IFERROR(VALUE(TRIM(SUBSTITUTE(AZ62,CHAR(160),""))),0))&gt;(IFERROR(VALUE(TRIM(SUBSTITUTE(X62,CHAR(160),""))),0)),"KO : Le montant retenu TTC est supérieur au montant présenté TTC. Merci de revoir la ligne de dépense ou plafonner son montant.",(IFERROR(VALUE(TRIM(SUBSTITUTE(AX62,CHAR(160),""))),0))&gt;(IFERROR(VALUE(TRIM(SUBSTITUTE(V62,CHAR(160),""))),0)),"Attention : Le montant retenu HT est supérieur au montant HT présenté. Merci de revoir la ligne de dépense,plafonner son montant,ou justifier la reventillation HT/TVA.",(IFERROR(VALUE(TRIM(SUBSTITUTE(AY62,CHAR(160),""))),0))&gt;(IFERROR(VALUE(TRIM(SUBSTITUTE(W62,CHAR(160),""))),0)),"Attention : Le montant TVA retenu est supérieur au montant TVA présenté. Merci de revoir la ligne de dépense,plafonner son montant,ou justifier la reventillation HT/TVA.",(IFERROR(VALUE(TRIM(SUBSTITUTE(X62,CHAR(160),""))),0))=0,"",(IFERROR(VALUE(TRIM(SUBSTITUTE(AZ62,CHAR(160),""))),0))=(IFERROR(VALUE(TRIM(SUBSTITUTE(X62,CHAR(160),""))),0)),"OK",
OR((IFERROR(VALUE(TRIM(SUBSTITUTE(AZ62,CHAR(160),""))),0))=0,(IFERROR(VALUE(TRIM(SUBSTITUTE(AX62,CHAR(160),""))),0))=0),"Attention : montant présenté entièrement écarté",(IFERROR(VALUE(TRIM(SUBSTITUTE(AZ62,CHAR(160),""))),0))&lt;(IFERROR(VALUE(TRIM(SUBSTITUTE(X62,CHAR(160),""))),0)),"Attention : montant présenté partiellement écarté",TRUE,""))</f>
        <v/>
      </c>
      <c r="BD62" s="63" t="str">
        <f t="shared" si="57"/>
        <v/>
      </c>
      <c r="BE62" s="63" t="str">
        <f t="shared" si="58"/>
        <v/>
      </c>
      <c r="BF62" s="30" t="str">
        <f t="shared" si="59"/>
        <v/>
      </c>
    </row>
    <row r="63" spans="1:58" ht="15" customHeight="1">
      <c r="A63" s="100">
        <v>54</v>
      </c>
      <c r="B63" s="7"/>
      <c r="C63" s="7"/>
      <c r="D63" s="18"/>
      <c r="E63" s="7"/>
      <c r="F63" s="7"/>
      <c r="G63" s="7"/>
      <c r="H63" s="7"/>
      <c r="I63" s="26"/>
      <c r="J63" s="7"/>
      <c r="K63" s="183"/>
      <c r="L63" s="189"/>
      <c r="M63" s="9"/>
      <c r="N63" s="53" t="str">
        <f t="shared" si="30"/>
        <v/>
      </c>
      <c r="O63" s="13"/>
      <c r="P63" s="9"/>
      <c r="Q63" s="53" t="str">
        <f t="shared" si="31"/>
        <v/>
      </c>
      <c r="R63" s="16"/>
      <c r="S63" s="9"/>
      <c r="T63" s="190" t="str">
        <f t="shared" si="32"/>
        <v/>
      </c>
      <c r="U63" s="199"/>
      <c r="V63" s="198" t="str" cm="1">
        <f t="array" ref="V63">IF((_xlfn.IFS(TRIM(SUBSTITUTE(U63,CHAR(160),""))="Devis 1",IFERROR(VALUE(TRIM(SUBSTITUTE(L63,CHAR(160),""))),0),TRIM(SUBSTITUTE(U63,CHAR(160),""))="Devis 2",IFERROR(VALUE(TRIM(SUBSTITUTE(O63,CHAR(160),""))),0),TRIM(SUBSTITUTE(U63,CHAR(160),""))="Devis 3",IFERROR(VALUE(TRIM(SUBSTITUTE(R63,CHAR(160),""))),0),TRUE,0)*IFERROR(VALUE(TRIM(SUBSTITUTE(D63,CHAR(160),""))),0))=0,"",_xlfn.IFS(TRIM(SUBSTITUTE(U63,CHAR(160),""))="Devis 1",IFERROR(VALUE(TRIM(SUBSTITUTE(L63,CHAR(160),""))),0),TRIM(SUBSTITUTE(U63,CHAR(160),""))="Devis 2",IFERROR(VALUE(TRIM(SUBSTITUTE(O63,CHAR(160),""))),0),TRIM(SUBSTITUTE(U63,CHAR(160),""))="Devis 3",IFERROR(VALUE(TRIM(SUBSTITUTE(R63,CHAR(160),""))),0),TRUE,0)*IFERROR(VALUE(TRIM(SUBSTITUTE(D63,CHAR(160),""))),0))</f>
        <v/>
      </c>
      <c r="W63" s="109" t="str" cm="1">
        <f t="array" ref="W63">IF(_xlfn.IFS(TRIM(SUBSTITUTE(U63,CHAR(160),""))="Devis 1",IFERROR(VALUE(TRIM(SUBSTITUTE(M63,CHAR(160),""))),0),TRIM(SUBSTITUTE(U63,CHAR(160),""))="Devis 2",IFERROR(VALUE(TRIM(SUBSTITUTE(P63,CHAR(160),""))),0),TRIM(SUBSTITUTE(U63,CHAR(160),""))="Devis 3",IFERROR(VALUE(TRIM(SUBSTITUTE(S63,CHAR(160),""))),0),TRUE,0)*IFERROR(VALUE(TRIM(SUBSTITUTE(D63,CHAR(160),""))),0)=0,IF(V63&lt;&gt;"",0,""),_xlfn.IFS(TRIM(SUBSTITUTE(U63,CHAR(160),""))="Devis 1",IFERROR(VALUE(TRIM(SUBSTITUTE(M63,CHAR(160),""))),0),TRIM(SUBSTITUTE(U63,CHAR(160),""))="Devis 2",IFERROR(VALUE(TRIM(SUBSTITUTE(P63,CHAR(160),""))),0),TRIM(SUBSTITUTE(U63,CHAR(160),""))="Devis 3",IFERROR(VALUE(TRIM(SUBSTITUTE(S63,CHAR(160),""))),0),TRUE,0)*IFERROR(VALUE(TRIM(SUBSTITUTE(D63,CHAR(160),""))),0))</f>
        <v/>
      </c>
      <c r="X63" s="201" t="str">
        <f t="shared" si="33"/>
        <v/>
      </c>
      <c r="Y63" s="202"/>
      <c r="Z63" s="55" t="str">
        <f t="shared" si="34"/>
        <v/>
      </c>
      <c r="AA63" s="55" t="str">
        <f t="shared" si="35"/>
        <v/>
      </c>
      <c r="AB63" s="56" t="str">
        <f t="shared" si="36"/>
        <v/>
      </c>
      <c r="AC63" s="22" t="str">
        <f t="shared" si="37"/>
        <v/>
      </c>
      <c r="AD63" s="22" t="str">
        <f t="shared" si="38"/>
        <v/>
      </c>
      <c r="AE63" s="22" t="str">
        <f t="shared" si="39"/>
        <v/>
      </c>
      <c r="AF63" s="22" t="str">
        <f t="shared" si="40"/>
        <v/>
      </c>
      <c r="AG63" s="57" t="str">
        <f t="shared" si="41"/>
        <v/>
      </c>
      <c r="AH63" s="22" t="str">
        <f t="shared" si="42"/>
        <v/>
      </c>
      <c r="AI63" s="58" t="str">
        <f t="shared" si="43"/>
        <v/>
      </c>
      <c r="AJ63" s="59" t="str">
        <f t="shared" si="44"/>
        <v/>
      </c>
      <c r="AK63" s="29" t="str">
        <f t="shared" si="45"/>
        <v/>
      </c>
      <c r="AL63" s="53" t="str">
        <f t="shared" si="46"/>
        <v/>
      </c>
      <c r="AM63" s="60" t="str">
        <f t="shared" si="47"/>
        <v/>
      </c>
      <c r="AN63" s="29" t="str">
        <f t="shared" si="48"/>
        <v/>
      </c>
      <c r="AO63" s="53" t="str">
        <f t="shared" si="49"/>
        <v/>
      </c>
      <c r="AP63" s="61" t="str">
        <f t="shared" si="50"/>
        <v/>
      </c>
      <c r="AQ63" s="29" t="str">
        <f t="shared" si="51"/>
        <v/>
      </c>
      <c r="AR63" s="62" t="str">
        <f t="shared" si="52"/>
        <v/>
      </c>
      <c r="AS63" s="55" t="str">
        <f t="shared" si="53"/>
        <v/>
      </c>
      <c r="AT63" s="239"/>
      <c r="AU63" s="63" t="str">
        <f t="shared" si="54"/>
        <v/>
      </c>
      <c r="AV63" s="63" t="str">
        <f t="shared" si="55"/>
        <v/>
      </c>
      <c r="AW63" s="63" t="str">
        <f t="shared" si="56"/>
        <v/>
      </c>
      <c r="AX63" s="110" t="str" cm="1">
        <f t="array" ref="AX63">IF($AB63="","",IF((IFERROR(_xlfn.IFS($AS63="Devis 1",(IFERROR(VALUE(TRIM(SUBSTITUTE(AJ63,CHAR(160),""))),0)),$AS63="Devis 2",(IFERROR(VALUE(TRIM(SUBSTITUTE(AM63,CHAR(160),""))),0)),$AS63="Devis 3",(IFERROR(VALUE(TRIM(SUBSTITUTE(AP63,CHAR(160),""))),0))),0))*(IFERROR(VALUE(TRIM(SUBSTITUTE($AB63,CHAR(160),""))),0))=0,"",(IFERROR(_xlfn.IFS($AS63="Devis 1",(IFERROR(VALUE(TRIM(SUBSTITUTE(AJ63,CHAR(160),""))),0)),$AS63="Devis 2",(IFERROR(VALUE(TRIM(SUBSTITUTE(AM63,CHAR(160),""))),0)),$AS63="Devis 3",(IFERROR(VALUE(TRIM(SUBSTITUTE(AP63,CHAR(160),""))),0))),0))*(IFERROR(VALUE(TRIM(SUBSTITUTE($AB63,CHAR(160),""))),0))))</f>
        <v/>
      </c>
      <c r="AY63" s="110" t="str" cm="1">
        <f t="array" ref="AY63">IF($AB63="","",IF((IFERROR(_xlfn.IFS(TRIM(SUBSTITUTE($AS63,CHAR(160),""))="Devis 1", IFERROR(VALUE(TRIM(SUBSTITUTE(AK63,CHAR(160),""))),0),TRIM(SUBSTITUTE($AS63,CHAR(160),""))="Devis 2", IFERROR(VALUE(TRIM(SUBSTITUTE(AN63,CHAR(160),""))),0),TRIM(SUBSTITUTE($AS63,CHAR(160),""))="Devis 3", IFERROR(VALUE(TRIM(SUBSTITUTE(AQ63,CHAR(160),""))),0)),0) * IFERROR(VALUE(TRIM(SUBSTITUTE($AB63,CHAR(160),""))),0)) = 0,IF(AX63&lt;&gt;"",0,""),(IFERROR(_xlfn.IFS(TRIM(SUBSTITUTE($AS63,CHAR(160),""))="Devis 1", IFERROR(VALUE(TRIM(SUBSTITUTE(AK63,CHAR(160),""))),0),TRIM(SUBSTITUTE($AS63,CHAR(160),""))="Devis 2", IFERROR(VALUE(TRIM(SUBSTITUTE(AN63,CHAR(160),""))),0),TRIM(SUBSTITUTE($AS63,CHAR(160),""))="Devis 3", IFERROR(VALUE(TRIM(SUBSTITUTE(AQ63,CHAR(160),""))),0)),0) * IFERROR(VALUE(TRIM(SUBSTITUTE($AB63,CHAR(160),""))),0))))</f>
        <v/>
      </c>
      <c r="AZ63" s="110" t="str" cm="1">
        <f t="array" ref="AZ63">IF($AB63="","",IF(IFERROR(_xlfn.IFS($AS63="Devis 1",IFERROR(VALUE(TRIM(SUBSTITUTE(AL63,CHAR(160),""))),0),$AS63="Devis 2",IFERROR(VALUE(TRIM(SUBSTITUTE(AO63,CHAR(160),""))),0),$AS63="Devis 3",IFERROR(VALUE(TRIM(SUBSTITUTE(AR63,CHAR(160),""))),0)),0)*IFERROR(VALUE(TRIM(SUBSTITUTE($AB63,CHAR(160),""))),0)=0,"",IFERROR(_xlfn.IFS($AS63="Devis 1",IFERROR(VALUE(TRIM(SUBSTITUTE(AL63,CHAR(160),""))),0),$AS63="Devis 2",IFERROR(VALUE(TRIM(SUBSTITUTE(AO63,CHAR(160),""))),0),$AS63="Devis 3",IFERROR(VALUE(TRIM(SUBSTITUTE(AR63,CHAR(160),""))),0)),0)*IFERROR(VALUE(TRIM(SUBSTITUTE($AB63,CHAR(160),""))),0)))</f>
        <v/>
      </c>
      <c r="BA63" s="64"/>
      <c r="BB63" s="21"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242" t="str" cm="1">
        <f t="array" ref="BC63">IF(OR(AZ63="",X63="",AX63="",V63="",AY63="",W63=""),"",_xlfn.IFS((IFERROR(VALUE(TRIM(SUBSTITUTE(AZ63,CHAR(160),""))),0))&gt;(IFERROR(VALUE(TRIM(SUBSTITUTE(X63,CHAR(160),""))),0)),"KO : Le montant retenu TTC est supérieur au montant présenté TTC. Merci de revoir la ligne de dépense ou plafonner son montant.",(IFERROR(VALUE(TRIM(SUBSTITUTE(AX63,CHAR(160),""))),0))&gt;(IFERROR(VALUE(TRIM(SUBSTITUTE(V63,CHAR(160),""))),0)),"Attention : Le montant retenu HT est supérieur au montant HT présenté. Merci de revoir la ligne de dépense,plafonner son montant,ou justifier la reventillation HT/TVA.",(IFERROR(VALUE(TRIM(SUBSTITUTE(AY63,CHAR(160),""))),0))&gt;(IFERROR(VALUE(TRIM(SUBSTITUTE(W63,CHAR(160),""))),0)),"Attention : Le montant TVA retenu est supérieur au montant TVA présenté. Merci de revoir la ligne de dépense,plafonner son montant,ou justifier la reventillation HT/TVA.",(IFERROR(VALUE(TRIM(SUBSTITUTE(X63,CHAR(160),""))),0))=0,"",(IFERROR(VALUE(TRIM(SUBSTITUTE(AZ63,CHAR(160),""))),0))=(IFERROR(VALUE(TRIM(SUBSTITUTE(X63,CHAR(160),""))),0)),"OK",
OR((IFERROR(VALUE(TRIM(SUBSTITUTE(AZ63,CHAR(160),""))),0))=0,(IFERROR(VALUE(TRIM(SUBSTITUTE(AX63,CHAR(160),""))),0))=0),"Attention : montant présenté entièrement écarté",(IFERROR(VALUE(TRIM(SUBSTITUTE(AZ63,CHAR(160),""))),0))&lt;(IFERROR(VALUE(TRIM(SUBSTITUTE(X63,CHAR(160),""))),0)),"Attention : montant présenté partiellement écarté",TRUE,""))</f>
        <v/>
      </c>
      <c r="BD63" s="63" t="str">
        <f t="shared" si="57"/>
        <v/>
      </c>
      <c r="BE63" s="63" t="str">
        <f t="shared" si="58"/>
        <v/>
      </c>
      <c r="BF63" s="30" t="str">
        <f t="shared" si="59"/>
        <v/>
      </c>
    </row>
    <row r="64" spans="1:58" ht="15" customHeight="1">
      <c r="A64" s="100">
        <v>55</v>
      </c>
      <c r="B64" s="7"/>
      <c r="C64" s="7"/>
      <c r="D64" s="18"/>
      <c r="E64" s="7"/>
      <c r="F64" s="7"/>
      <c r="G64" s="7"/>
      <c r="H64" s="7"/>
      <c r="I64" s="26"/>
      <c r="J64" s="7"/>
      <c r="K64" s="183"/>
      <c r="L64" s="189"/>
      <c r="M64" s="9"/>
      <c r="N64" s="53" t="str">
        <f t="shared" si="30"/>
        <v/>
      </c>
      <c r="O64" s="13"/>
      <c r="P64" s="9"/>
      <c r="Q64" s="53" t="str">
        <f t="shared" si="31"/>
        <v/>
      </c>
      <c r="R64" s="16"/>
      <c r="S64" s="9"/>
      <c r="T64" s="190" t="str">
        <f t="shared" si="32"/>
        <v/>
      </c>
      <c r="U64" s="199"/>
      <c r="V64" s="198" t="str" cm="1">
        <f t="array" ref="V64">IF((_xlfn.IFS(TRIM(SUBSTITUTE(U64,CHAR(160),""))="Devis 1",IFERROR(VALUE(TRIM(SUBSTITUTE(L64,CHAR(160),""))),0),TRIM(SUBSTITUTE(U64,CHAR(160),""))="Devis 2",IFERROR(VALUE(TRIM(SUBSTITUTE(O64,CHAR(160),""))),0),TRIM(SUBSTITUTE(U64,CHAR(160),""))="Devis 3",IFERROR(VALUE(TRIM(SUBSTITUTE(R64,CHAR(160),""))),0),TRUE,0)*IFERROR(VALUE(TRIM(SUBSTITUTE(D64,CHAR(160),""))),0))=0,"",_xlfn.IFS(TRIM(SUBSTITUTE(U64,CHAR(160),""))="Devis 1",IFERROR(VALUE(TRIM(SUBSTITUTE(L64,CHAR(160),""))),0),TRIM(SUBSTITUTE(U64,CHAR(160),""))="Devis 2",IFERROR(VALUE(TRIM(SUBSTITUTE(O64,CHAR(160),""))),0),TRIM(SUBSTITUTE(U64,CHAR(160),""))="Devis 3",IFERROR(VALUE(TRIM(SUBSTITUTE(R64,CHAR(160),""))),0),TRUE,0)*IFERROR(VALUE(TRIM(SUBSTITUTE(D64,CHAR(160),""))),0))</f>
        <v/>
      </c>
      <c r="W64" s="109" t="str" cm="1">
        <f t="array" ref="W64">IF(_xlfn.IFS(TRIM(SUBSTITUTE(U64,CHAR(160),""))="Devis 1",IFERROR(VALUE(TRIM(SUBSTITUTE(M64,CHAR(160),""))),0),TRIM(SUBSTITUTE(U64,CHAR(160),""))="Devis 2",IFERROR(VALUE(TRIM(SUBSTITUTE(P64,CHAR(160),""))),0),TRIM(SUBSTITUTE(U64,CHAR(160),""))="Devis 3",IFERROR(VALUE(TRIM(SUBSTITUTE(S64,CHAR(160),""))),0),TRUE,0)*IFERROR(VALUE(TRIM(SUBSTITUTE(D64,CHAR(160),""))),0)=0,IF(V64&lt;&gt;"",0,""),_xlfn.IFS(TRIM(SUBSTITUTE(U64,CHAR(160),""))="Devis 1",IFERROR(VALUE(TRIM(SUBSTITUTE(M64,CHAR(160),""))),0),TRIM(SUBSTITUTE(U64,CHAR(160),""))="Devis 2",IFERROR(VALUE(TRIM(SUBSTITUTE(P64,CHAR(160),""))),0),TRIM(SUBSTITUTE(U64,CHAR(160),""))="Devis 3",IFERROR(VALUE(TRIM(SUBSTITUTE(S64,CHAR(160),""))),0),TRUE,0)*IFERROR(VALUE(TRIM(SUBSTITUTE(D64,CHAR(160),""))),0))</f>
        <v/>
      </c>
      <c r="X64" s="201" t="str">
        <f t="shared" si="33"/>
        <v/>
      </c>
      <c r="Y64" s="202"/>
      <c r="Z64" s="55" t="str">
        <f t="shared" si="34"/>
        <v/>
      </c>
      <c r="AA64" s="55" t="str">
        <f t="shared" si="35"/>
        <v/>
      </c>
      <c r="AB64" s="56" t="str">
        <f t="shared" si="36"/>
        <v/>
      </c>
      <c r="AC64" s="22" t="str">
        <f t="shared" si="37"/>
        <v/>
      </c>
      <c r="AD64" s="22" t="str">
        <f t="shared" si="38"/>
        <v/>
      </c>
      <c r="AE64" s="22" t="str">
        <f t="shared" si="39"/>
        <v/>
      </c>
      <c r="AF64" s="22" t="str">
        <f t="shared" si="40"/>
        <v/>
      </c>
      <c r="AG64" s="57" t="str">
        <f t="shared" si="41"/>
        <v/>
      </c>
      <c r="AH64" s="22" t="str">
        <f t="shared" si="42"/>
        <v/>
      </c>
      <c r="AI64" s="58" t="str">
        <f t="shared" si="43"/>
        <v/>
      </c>
      <c r="AJ64" s="59" t="str">
        <f t="shared" si="44"/>
        <v/>
      </c>
      <c r="AK64" s="29" t="str">
        <f t="shared" si="45"/>
        <v/>
      </c>
      <c r="AL64" s="53" t="str">
        <f t="shared" si="46"/>
        <v/>
      </c>
      <c r="AM64" s="60" t="str">
        <f t="shared" si="47"/>
        <v/>
      </c>
      <c r="AN64" s="29" t="str">
        <f t="shared" si="48"/>
        <v/>
      </c>
      <c r="AO64" s="53" t="str">
        <f t="shared" si="49"/>
        <v/>
      </c>
      <c r="AP64" s="61" t="str">
        <f t="shared" si="50"/>
        <v/>
      </c>
      <c r="AQ64" s="29" t="str">
        <f t="shared" si="51"/>
        <v/>
      </c>
      <c r="AR64" s="62" t="str">
        <f t="shared" si="52"/>
        <v/>
      </c>
      <c r="AS64" s="55" t="str">
        <f t="shared" si="53"/>
        <v/>
      </c>
      <c r="AT64" s="239"/>
      <c r="AU64" s="63" t="str">
        <f t="shared" si="54"/>
        <v/>
      </c>
      <c r="AV64" s="63" t="str">
        <f t="shared" si="55"/>
        <v/>
      </c>
      <c r="AW64" s="63" t="str">
        <f t="shared" si="56"/>
        <v/>
      </c>
      <c r="AX64" s="110" t="str" cm="1">
        <f t="array" ref="AX64">IF($AB64="","",IF((IFERROR(_xlfn.IFS($AS64="Devis 1",(IFERROR(VALUE(TRIM(SUBSTITUTE(AJ64,CHAR(160),""))),0)),$AS64="Devis 2",(IFERROR(VALUE(TRIM(SUBSTITUTE(AM64,CHAR(160),""))),0)),$AS64="Devis 3",(IFERROR(VALUE(TRIM(SUBSTITUTE(AP64,CHAR(160),""))),0))),0))*(IFERROR(VALUE(TRIM(SUBSTITUTE($AB64,CHAR(160),""))),0))=0,"",(IFERROR(_xlfn.IFS($AS64="Devis 1",(IFERROR(VALUE(TRIM(SUBSTITUTE(AJ64,CHAR(160),""))),0)),$AS64="Devis 2",(IFERROR(VALUE(TRIM(SUBSTITUTE(AM64,CHAR(160),""))),0)),$AS64="Devis 3",(IFERROR(VALUE(TRIM(SUBSTITUTE(AP64,CHAR(160),""))),0))),0))*(IFERROR(VALUE(TRIM(SUBSTITUTE($AB64,CHAR(160),""))),0))))</f>
        <v/>
      </c>
      <c r="AY64" s="110" t="str" cm="1">
        <f t="array" ref="AY64">IF($AB64="","",IF((IFERROR(_xlfn.IFS(TRIM(SUBSTITUTE($AS64,CHAR(160),""))="Devis 1", IFERROR(VALUE(TRIM(SUBSTITUTE(AK64,CHAR(160),""))),0),TRIM(SUBSTITUTE($AS64,CHAR(160),""))="Devis 2", IFERROR(VALUE(TRIM(SUBSTITUTE(AN64,CHAR(160),""))),0),TRIM(SUBSTITUTE($AS64,CHAR(160),""))="Devis 3", IFERROR(VALUE(TRIM(SUBSTITUTE(AQ64,CHAR(160),""))),0)),0) * IFERROR(VALUE(TRIM(SUBSTITUTE($AB64,CHAR(160),""))),0)) = 0,IF(AX64&lt;&gt;"",0,""),(IFERROR(_xlfn.IFS(TRIM(SUBSTITUTE($AS64,CHAR(160),""))="Devis 1", IFERROR(VALUE(TRIM(SUBSTITUTE(AK64,CHAR(160),""))),0),TRIM(SUBSTITUTE($AS64,CHAR(160),""))="Devis 2", IFERROR(VALUE(TRIM(SUBSTITUTE(AN64,CHAR(160),""))),0),TRIM(SUBSTITUTE($AS64,CHAR(160),""))="Devis 3", IFERROR(VALUE(TRIM(SUBSTITUTE(AQ64,CHAR(160),""))),0)),0) * IFERROR(VALUE(TRIM(SUBSTITUTE($AB64,CHAR(160),""))),0))))</f>
        <v/>
      </c>
      <c r="AZ64" s="110" t="str" cm="1">
        <f t="array" ref="AZ64">IF($AB64="","",IF(IFERROR(_xlfn.IFS($AS64="Devis 1",IFERROR(VALUE(TRIM(SUBSTITUTE(AL64,CHAR(160),""))),0),$AS64="Devis 2",IFERROR(VALUE(TRIM(SUBSTITUTE(AO64,CHAR(160),""))),0),$AS64="Devis 3",IFERROR(VALUE(TRIM(SUBSTITUTE(AR64,CHAR(160),""))),0)),0)*IFERROR(VALUE(TRIM(SUBSTITUTE($AB64,CHAR(160),""))),0)=0,"",IFERROR(_xlfn.IFS($AS64="Devis 1",IFERROR(VALUE(TRIM(SUBSTITUTE(AL64,CHAR(160),""))),0),$AS64="Devis 2",IFERROR(VALUE(TRIM(SUBSTITUTE(AO64,CHAR(160),""))),0),$AS64="Devis 3",IFERROR(VALUE(TRIM(SUBSTITUTE(AR64,CHAR(160),""))),0)),0)*IFERROR(VALUE(TRIM(SUBSTITUTE($AB64,CHAR(160),""))),0)))</f>
        <v/>
      </c>
      <c r="BA64" s="64"/>
      <c r="BB64" s="21"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242" t="str" cm="1">
        <f t="array" ref="BC64">IF(OR(AZ64="",X64="",AX64="",V64="",AY64="",W64=""),"",_xlfn.IFS((IFERROR(VALUE(TRIM(SUBSTITUTE(AZ64,CHAR(160),""))),0))&gt;(IFERROR(VALUE(TRIM(SUBSTITUTE(X64,CHAR(160),""))),0)),"KO : Le montant retenu TTC est supérieur au montant présenté TTC. Merci de revoir la ligne de dépense ou plafonner son montant.",(IFERROR(VALUE(TRIM(SUBSTITUTE(AX64,CHAR(160),""))),0))&gt;(IFERROR(VALUE(TRIM(SUBSTITUTE(V64,CHAR(160),""))),0)),"Attention : Le montant retenu HT est supérieur au montant HT présenté. Merci de revoir la ligne de dépense,plafonner son montant,ou justifier la reventillation HT/TVA.",(IFERROR(VALUE(TRIM(SUBSTITUTE(AY64,CHAR(160),""))),0))&gt;(IFERROR(VALUE(TRIM(SUBSTITUTE(W64,CHAR(160),""))),0)),"Attention : Le montant TVA retenu est supérieur au montant TVA présenté. Merci de revoir la ligne de dépense,plafonner son montant,ou justifier la reventillation HT/TVA.",(IFERROR(VALUE(TRIM(SUBSTITUTE(X64,CHAR(160),""))),0))=0,"",(IFERROR(VALUE(TRIM(SUBSTITUTE(AZ64,CHAR(160),""))),0))=(IFERROR(VALUE(TRIM(SUBSTITUTE(X64,CHAR(160),""))),0)),"OK",
OR((IFERROR(VALUE(TRIM(SUBSTITUTE(AZ64,CHAR(160),""))),0))=0,(IFERROR(VALUE(TRIM(SUBSTITUTE(AX64,CHAR(160),""))),0))=0),"Attention : montant présenté entièrement écarté",(IFERROR(VALUE(TRIM(SUBSTITUTE(AZ64,CHAR(160),""))),0))&lt;(IFERROR(VALUE(TRIM(SUBSTITUTE(X64,CHAR(160),""))),0)),"Attention : montant présenté partiellement écarté",TRUE,""))</f>
        <v/>
      </c>
      <c r="BD64" s="63" t="str">
        <f t="shared" si="57"/>
        <v/>
      </c>
      <c r="BE64" s="63" t="str">
        <f t="shared" si="58"/>
        <v/>
      </c>
      <c r="BF64" s="30" t="str">
        <f t="shared" si="59"/>
        <v/>
      </c>
    </row>
    <row r="65" spans="1:58" ht="15" customHeight="1">
      <c r="A65" s="100">
        <v>56</v>
      </c>
      <c r="B65" s="7"/>
      <c r="C65" s="7"/>
      <c r="D65" s="18"/>
      <c r="E65" s="7"/>
      <c r="F65" s="7"/>
      <c r="G65" s="7"/>
      <c r="H65" s="7"/>
      <c r="I65" s="26"/>
      <c r="J65" s="7"/>
      <c r="K65" s="183"/>
      <c r="L65" s="189"/>
      <c r="M65" s="9"/>
      <c r="N65" s="53" t="str">
        <f t="shared" si="30"/>
        <v/>
      </c>
      <c r="O65" s="13"/>
      <c r="P65" s="9"/>
      <c r="Q65" s="53" t="str">
        <f t="shared" si="31"/>
        <v/>
      </c>
      <c r="R65" s="16"/>
      <c r="S65" s="9"/>
      <c r="T65" s="190" t="str">
        <f t="shared" si="32"/>
        <v/>
      </c>
      <c r="U65" s="199"/>
      <c r="V65" s="198" t="str" cm="1">
        <f t="array" ref="V65">IF((_xlfn.IFS(TRIM(SUBSTITUTE(U65,CHAR(160),""))="Devis 1",IFERROR(VALUE(TRIM(SUBSTITUTE(L65,CHAR(160),""))),0),TRIM(SUBSTITUTE(U65,CHAR(160),""))="Devis 2",IFERROR(VALUE(TRIM(SUBSTITUTE(O65,CHAR(160),""))),0),TRIM(SUBSTITUTE(U65,CHAR(160),""))="Devis 3",IFERROR(VALUE(TRIM(SUBSTITUTE(R65,CHAR(160),""))),0),TRUE,0)*IFERROR(VALUE(TRIM(SUBSTITUTE(D65,CHAR(160),""))),0))=0,"",_xlfn.IFS(TRIM(SUBSTITUTE(U65,CHAR(160),""))="Devis 1",IFERROR(VALUE(TRIM(SUBSTITUTE(L65,CHAR(160),""))),0),TRIM(SUBSTITUTE(U65,CHAR(160),""))="Devis 2",IFERROR(VALUE(TRIM(SUBSTITUTE(O65,CHAR(160),""))),0),TRIM(SUBSTITUTE(U65,CHAR(160),""))="Devis 3",IFERROR(VALUE(TRIM(SUBSTITUTE(R65,CHAR(160),""))),0),TRUE,0)*IFERROR(VALUE(TRIM(SUBSTITUTE(D65,CHAR(160),""))),0))</f>
        <v/>
      </c>
      <c r="W65" s="109" t="str" cm="1">
        <f t="array" ref="W65">IF(_xlfn.IFS(TRIM(SUBSTITUTE(U65,CHAR(160),""))="Devis 1",IFERROR(VALUE(TRIM(SUBSTITUTE(M65,CHAR(160),""))),0),TRIM(SUBSTITUTE(U65,CHAR(160),""))="Devis 2",IFERROR(VALUE(TRIM(SUBSTITUTE(P65,CHAR(160),""))),0),TRIM(SUBSTITUTE(U65,CHAR(160),""))="Devis 3",IFERROR(VALUE(TRIM(SUBSTITUTE(S65,CHAR(160),""))),0),TRUE,0)*IFERROR(VALUE(TRIM(SUBSTITUTE(D65,CHAR(160),""))),0)=0,IF(V65&lt;&gt;"",0,""),_xlfn.IFS(TRIM(SUBSTITUTE(U65,CHAR(160),""))="Devis 1",IFERROR(VALUE(TRIM(SUBSTITUTE(M65,CHAR(160),""))),0),TRIM(SUBSTITUTE(U65,CHAR(160),""))="Devis 2",IFERROR(VALUE(TRIM(SUBSTITUTE(P65,CHAR(160),""))),0),TRIM(SUBSTITUTE(U65,CHAR(160),""))="Devis 3",IFERROR(VALUE(TRIM(SUBSTITUTE(S65,CHAR(160),""))),0),TRUE,0)*IFERROR(VALUE(TRIM(SUBSTITUTE(D65,CHAR(160),""))),0))</f>
        <v/>
      </c>
      <c r="X65" s="201" t="str">
        <f t="shared" si="33"/>
        <v/>
      </c>
      <c r="Y65" s="202"/>
      <c r="Z65" s="55" t="str">
        <f t="shared" si="34"/>
        <v/>
      </c>
      <c r="AA65" s="55" t="str">
        <f t="shared" si="35"/>
        <v/>
      </c>
      <c r="AB65" s="56" t="str">
        <f t="shared" si="36"/>
        <v/>
      </c>
      <c r="AC65" s="22" t="str">
        <f t="shared" si="37"/>
        <v/>
      </c>
      <c r="AD65" s="22" t="str">
        <f t="shared" si="38"/>
        <v/>
      </c>
      <c r="AE65" s="22" t="str">
        <f t="shared" si="39"/>
        <v/>
      </c>
      <c r="AF65" s="22" t="str">
        <f t="shared" si="40"/>
        <v/>
      </c>
      <c r="AG65" s="57" t="str">
        <f t="shared" si="41"/>
        <v/>
      </c>
      <c r="AH65" s="22" t="str">
        <f t="shared" si="42"/>
        <v/>
      </c>
      <c r="AI65" s="58" t="str">
        <f t="shared" si="43"/>
        <v/>
      </c>
      <c r="AJ65" s="59" t="str">
        <f t="shared" si="44"/>
        <v/>
      </c>
      <c r="AK65" s="29" t="str">
        <f t="shared" si="45"/>
        <v/>
      </c>
      <c r="AL65" s="53" t="str">
        <f t="shared" si="46"/>
        <v/>
      </c>
      <c r="AM65" s="60" t="str">
        <f t="shared" si="47"/>
        <v/>
      </c>
      <c r="AN65" s="29" t="str">
        <f t="shared" si="48"/>
        <v/>
      </c>
      <c r="AO65" s="53" t="str">
        <f t="shared" si="49"/>
        <v/>
      </c>
      <c r="AP65" s="61" t="str">
        <f t="shared" si="50"/>
        <v/>
      </c>
      <c r="AQ65" s="29" t="str">
        <f t="shared" si="51"/>
        <v/>
      </c>
      <c r="AR65" s="62" t="str">
        <f t="shared" si="52"/>
        <v/>
      </c>
      <c r="AS65" s="55" t="str">
        <f t="shared" si="53"/>
        <v/>
      </c>
      <c r="AT65" s="239"/>
      <c r="AU65" s="63" t="str">
        <f t="shared" si="54"/>
        <v/>
      </c>
      <c r="AV65" s="63" t="str">
        <f t="shared" si="55"/>
        <v/>
      </c>
      <c r="AW65" s="63" t="str">
        <f t="shared" si="56"/>
        <v/>
      </c>
      <c r="AX65" s="110" t="str" cm="1">
        <f t="array" ref="AX65">IF($AB65="","",IF((IFERROR(_xlfn.IFS($AS65="Devis 1",(IFERROR(VALUE(TRIM(SUBSTITUTE(AJ65,CHAR(160),""))),0)),$AS65="Devis 2",(IFERROR(VALUE(TRIM(SUBSTITUTE(AM65,CHAR(160),""))),0)),$AS65="Devis 3",(IFERROR(VALUE(TRIM(SUBSTITUTE(AP65,CHAR(160),""))),0))),0))*(IFERROR(VALUE(TRIM(SUBSTITUTE($AB65,CHAR(160),""))),0))=0,"",(IFERROR(_xlfn.IFS($AS65="Devis 1",(IFERROR(VALUE(TRIM(SUBSTITUTE(AJ65,CHAR(160),""))),0)),$AS65="Devis 2",(IFERROR(VALUE(TRIM(SUBSTITUTE(AM65,CHAR(160),""))),0)),$AS65="Devis 3",(IFERROR(VALUE(TRIM(SUBSTITUTE(AP65,CHAR(160),""))),0))),0))*(IFERROR(VALUE(TRIM(SUBSTITUTE($AB65,CHAR(160),""))),0))))</f>
        <v/>
      </c>
      <c r="AY65" s="110" t="str" cm="1">
        <f t="array" ref="AY65">IF($AB65="","",IF((IFERROR(_xlfn.IFS(TRIM(SUBSTITUTE($AS65,CHAR(160),""))="Devis 1", IFERROR(VALUE(TRIM(SUBSTITUTE(AK65,CHAR(160),""))),0),TRIM(SUBSTITUTE($AS65,CHAR(160),""))="Devis 2", IFERROR(VALUE(TRIM(SUBSTITUTE(AN65,CHAR(160),""))),0),TRIM(SUBSTITUTE($AS65,CHAR(160),""))="Devis 3", IFERROR(VALUE(TRIM(SUBSTITUTE(AQ65,CHAR(160),""))),0)),0) * IFERROR(VALUE(TRIM(SUBSTITUTE($AB65,CHAR(160),""))),0)) = 0,IF(AX65&lt;&gt;"",0,""),(IFERROR(_xlfn.IFS(TRIM(SUBSTITUTE($AS65,CHAR(160),""))="Devis 1", IFERROR(VALUE(TRIM(SUBSTITUTE(AK65,CHAR(160),""))),0),TRIM(SUBSTITUTE($AS65,CHAR(160),""))="Devis 2", IFERROR(VALUE(TRIM(SUBSTITUTE(AN65,CHAR(160),""))),0),TRIM(SUBSTITUTE($AS65,CHAR(160),""))="Devis 3", IFERROR(VALUE(TRIM(SUBSTITUTE(AQ65,CHAR(160),""))),0)),0) * IFERROR(VALUE(TRIM(SUBSTITUTE($AB65,CHAR(160),""))),0))))</f>
        <v/>
      </c>
      <c r="AZ65" s="110" t="str" cm="1">
        <f t="array" ref="AZ65">IF($AB65="","",IF(IFERROR(_xlfn.IFS($AS65="Devis 1",IFERROR(VALUE(TRIM(SUBSTITUTE(AL65,CHAR(160),""))),0),$AS65="Devis 2",IFERROR(VALUE(TRIM(SUBSTITUTE(AO65,CHAR(160),""))),0),$AS65="Devis 3",IFERROR(VALUE(TRIM(SUBSTITUTE(AR65,CHAR(160),""))),0)),0)*IFERROR(VALUE(TRIM(SUBSTITUTE($AB65,CHAR(160),""))),0)=0,"",IFERROR(_xlfn.IFS($AS65="Devis 1",IFERROR(VALUE(TRIM(SUBSTITUTE(AL65,CHAR(160),""))),0),$AS65="Devis 2",IFERROR(VALUE(TRIM(SUBSTITUTE(AO65,CHAR(160),""))),0),$AS65="Devis 3",IFERROR(VALUE(TRIM(SUBSTITUTE(AR65,CHAR(160),""))),0)),0)*IFERROR(VALUE(TRIM(SUBSTITUTE($AB65,CHAR(160),""))),0)))</f>
        <v/>
      </c>
      <c r="BA65" s="64"/>
      <c r="BB65" s="21"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242" t="str" cm="1">
        <f t="array" ref="BC65">IF(OR(AZ65="",X65="",AX65="",V65="",AY65="",W65=""),"",_xlfn.IFS((IFERROR(VALUE(TRIM(SUBSTITUTE(AZ65,CHAR(160),""))),0))&gt;(IFERROR(VALUE(TRIM(SUBSTITUTE(X65,CHAR(160),""))),0)),"KO : Le montant retenu TTC est supérieur au montant présenté TTC. Merci de revoir la ligne de dépense ou plafonner son montant.",(IFERROR(VALUE(TRIM(SUBSTITUTE(AX65,CHAR(160),""))),0))&gt;(IFERROR(VALUE(TRIM(SUBSTITUTE(V65,CHAR(160),""))),0)),"Attention : Le montant retenu HT est supérieur au montant HT présenté. Merci de revoir la ligne de dépense,plafonner son montant,ou justifier la reventillation HT/TVA.",(IFERROR(VALUE(TRIM(SUBSTITUTE(AY65,CHAR(160),""))),0))&gt;(IFERROR(VALUE(TRIM(SUBSTITUTE(W65,CHAR(160),""))),0)),"Attention : Le montant TVA retenu est supérieur au montant TVA présenté. Merci de revoir la ligne de dépense,plafonner son montant,ou justifier la reventillation HT/TVA.",(IFERROR(VALUE(TRIM(SUBSTITUTE(X65,CHAR(160),""))),0))=0,"",(IFERROR(VALUE(TRIM(SUBSTITUTE(AZ65,CHAR(160),""))),0))=(IFERROR(VALUE(TRIM(SUBSTITUTE(X65,CHAR(160),""))),0)),"OK",
OR((IFERROR(VALUE(TRIM(SUBSTITUTE(AZ65,CHAR(160),""))),0))=0,(IFERROR(VALUE(TRIM(SUBSTITUTE(AX65,CHAR(160),""))),0))=0),"Attention : montant présenté entièrement écarté",(IFERROR(VALUE(TRIM(SUBSTITUTE(AZ65,CHAR(160),""))),0))&lt;(IFERROR(VALUE(TRIM(SUBSTITUTE(X65,CHAR(160),""))),0)),"Attention : montant présenté partiellement écarté",TRUE,""))</f>
        <v/>
      </c>
      <c r="BD65" s="63" t="str">
        <f t="shared" si="57"/>
        <v/>
      </c>
      <c r="BE65" s="63" t="str">
        <f t="shared" si="58"/>
        <v/>
      </c>
      <c r="BF65" s="30" t="str">
        <f t="shared" si="59"/>
        <v/>
      </c>
    </row>
    <row r="66" spans="1:58" ht="15" customHeight="1">
      <c r="A66" s="100">
        <v>57</v>
      </c>
      <c r="B66" s="7"/>
      <c r="C66" s="7"/>
      <c r="D66" s="18"/>
      <c r="E66" s="7"/>
      <c r="F66" s="7"/>
      <c r="G66" s="7"/>
      <c r="H66" s="7"/>
      <c r="I66" s="26"/>
      <c r="J66" s="7"/>
      <c r="K66" s="183"/>
      <c r="L66" s="189"/>
      <c r="M66" s="9"/>
      <c r="N66" s="53" t="str">
        <f t="shared" si="30"/>
        <v/>
      </c>
      <c r="O66" s="13"/>
      <c r="P66" s="9"/>
      <c r="Q66" s="53" t="str">
        <f t="shared" si="31"/>
        <v/>
      </c>
      <c r="R66" s="16"/>
      <c r="S66" s="9"/>
      <c r="T66" s="190" t="str">
        <f t="shared" si="32"/>
        <v/>
      </c>
      <c r="U66" s="199"/>
      <c r="V66" s="198" t="str" cm="1">
        <f t="array" ref="V66">IF((_xlfn.IFS(TRIM(SUBSTITUTE(U66,CHAR(160),""))="Devis 1",IFERROR(VALUE(TRIM(SUBSTITUTE(L66,CHAR(160),""))),0),TRIM(SUBSTITUTE(U66,CHAR(160),""))="Devis 2",IFERROR(VALUE(TRIM(SUBSTITUTE(O66,CHAR(160),""))),0),TRIM(SUBSTITUTE(U66,CHAR(160),""))="Devis 3",IFERROR(VALUE(TRIM(SUBSTITUTE(R66,CHAR(160),""))),0),TRUE,0)*IFERROR(VALUE(TRIM(SUBSTITUTE(D66,CHAR(160),""))),0))=0,"",_xlfn.IFS(TRIM(SUBSTITUTE(U66,CHAR(160),""))="Devis 1",IFERROR(VALUE(TRIM(SUBSTITUTE(L66,CHAR(160),""))),0),TRIM(SUBSTITUTE(U66,CHAR(160),""))="Devis 2",IFERROR(VALUE(TRIM(SUBSTITUTE(O66,CHAR(160),""))),0),TRIM(SUBSTITUTE(U66,CHAR(160),""))="Devis 3",IFERROR(VALUE(TRIM(SUBSTITUTE(R66,CHAR(160),""))),0),TRUE,0)*IFERROR(VALUE(TRIM(SUBSTITUTE(D66,CHAR(160),""))),0))</f>
        <v/>
      </c>
      <c r="W66" s="109" t="str" cm="1">
        <f t="array" ref="W66">IF(_xlfn.IFS(TRIM(SUBSTITUTE(U66,CHAR(160),""))="Devis 1",IFERROR(VALUE(TRIM(SUBSTITUTE(M66,CHAR(160),""))),0),TRIM(SUBSTITUTE(U66,CHAR(160),""))="Devis 2",IFERROR(VALUE(TRIM(SUBSTITUTE(P66,CHAR(160),""))),0),TRIM(SUBSTITUTE(U66,CHAR(160),""))="Devis 3",IFERROR(VALUE(TRIM(SUBSTITUTE(S66,CHAR(160),""))),0),TRUE,0)*IFERROR(VALUE(TRIM(SUBSTITUTE(D66,CHAR(160),""))),0)=0,IF(V66&lt;&gt;"",0,""),_xlfn.IFS(TRIM(SUBSTITUTE(U66,CHAR(160),""))="Devis 1",IFERROR(VALUE(TRIM(SUBSTITUTE(M66,CHAR(160),""))),0),TRIM(SUBSTITUTE(U66,CHAR(160),""))="Devis 2",IFERROR(VALUE(TRIM(SUBSTITUTE(P66,CHAR(160),""))),0),TRIM(SUBSTITUTE(U66,CHAR(160),""))="Devis 3",IFERROR(VALUE(TRIM(SUBSTITUTE(S66,CHAR(160),""))),0),TRUE,0)*IFERROR(VALUE(TRIM(SUBSTITUTE(D66,CHAR(160),""))),0))</f>
        <v/>
      </c>
      <c r="X66" s="201" t="str">
        <f t="shared" si="33"/>
        <v/>
      </c>
      <c r="Y66" s="202"/>
      <c r="Z66" s="55" t="str">
        <f t="shared" si="34"/>
        <v/>
      </c>
      <c r="AA66" s="55" t="str">
        <f t="shared" si="35"/>
        <v/>
      </c>
      <c r="AB66" s="56" t="str">
        <f t="shared" si="36"/>
        <v/>
      </c>
      <c r="AC66" s="22" t="str">
        <f t="shared" si="37"/>
        <v/>
      </c>
      <c r="AD66" s="22" t="str">
        <f t="shared" si="38"/>
        <v/>
      </c>
      <c r="AE66" s="22" t="str">
        <f t="shared" si="39"/>
        <v/>
      </c>
      <c r="AF66" s="22" t="str">
        <f t="shared" si="40"/>
        <v/>
      </c>
      <c r="AG66" s="57" t="str">
        <f t="shared" si="41"/>
        <v/>
      </c>
      <c r="AH66" s="22" t="str">
        <f t="shared" si="42"/>
        <v/>
      </c>
      <c r="AI66" s="58" t="str">
        <f t="shared" si="43"/>
        <v/>
      </c>
      <c r="AJ66" s="59" t="str">
        <f t="shared" si="44"/>
        <v/>
      </c>
      <c r="AK66" s="29" t="str">
        <f t="shared" si="45"/>
        <v/>
      </c>
      <c r="AL66" s="53" t="str">
        <f t="shared" si="46"/>
        <v/>
      </c>
      <c r="AM66" s="60" t="str">
        <f t="shared" si="47"/>
        <v/>
      </c>
      <c r="AN66" s="29" t="str">
        <f t="shared" si="48"/>
        <v/>
      </c>
      <c r="AO66" s="53" t="str">
        <f t="shared" si="49"/>
        <v/>
      </c>
      <c r="AP66" s="61" t="str">
        <f t="shared" si="50"/>
        <v/>
      </c>
      <c r="AQ66" s="29" t="str">
        <f t="shared" si="51"/>
        <v/>
      </c>
      <c r="AR66" s="62" t="str">
        <f t="shared" si="52"/>
        <v/>
      </c>
      <c r="AS66" s="55" t="str">
        <f t="shared" si="53"/>
        <v/>
      </c>
      <c r="AT66" s="239"/>
      <c r="AU66" s="63" t="str">
        <f t="shared" si="54"/>
        <v/>
      </c>
      <c r="AV66" s="63" t="str">
        <f t="shared" si="55"/>
        <v/>
      </c>
      <c r="AW66" s="63" t="str">
        <f t="shared" si="56"/>
        <v/>
      </c>
      <c r="AX66" s="110" t="str" cm="1">
        <f t="array" ref="AX66">IF($AB66="","",IF((IFERROR(_xlfn.IFS($AS66="Devis 1",(IFERROR(VALUE(TRIM(SUBSTITUTE(AJ66,CHAR(160),""))),0)),$AS66="Devis 2",(IFERROR(VALUE(TRIM(SUBSTITUTE(AM66,CHAR(160),""))),0)),$AS66="Devis 3",(IFERROR(VALUE(TRIM(SUBSTITUTE(AP66,CHAR(160),""))),0))),0))*(IFERROR(VALUE(TRIM(SUBSTITUTE($AB66,CHAR(160),""))),0))=0,"",(IFERROR(_xlfn.IFS($AS66="Devis 1",(IFERROR(VALUE(TRIM(SUBSTITUTE(AJ66,CHAR(160),""))),0)),$AS66="Devis 2",(IFERROR(VALUE(TRIM(SUBSTITUTE(AM66,CHAR(160),""))),0)),$AS66="Devis 3",(IFERROR(VALUE(TRIM(SUBSTITUTE(AP66,CHAR(160),""))),0))),0))*(IFERROR(VALUE(TRIM(SUBSTITUTE($AB66,CHAR(160),""))),0))))</f>
        <v/>
      </c>
      <c r="AY66" s="110" t="str" cm="1">
        <f t="array" ref="AY66">IF($AB66="","",IF((IFERROR(_xlfn.IFS(TRIM(SUBSTITUTE($AS66,CHAR(160),""))="Devis 1", IFERROR(VALUE(TRIM(SUBSTITUTE(AK66,CHAR(160),""))),0),TRIM(SUBSTITUTE($AS66,CHAR(160),""))="Devis 2", IFERROR(VALUE(TRIM(SUBSTITUTE(AN66,CHAR(160),""))),0),TRIM(SUBSTITUTE($AS66,CHAR(160),""))="Devis 3", IFERROR(VALUE(TRIM(SUBSTITUTE(AQ66,CHAR(160),""))),0)),0) * IFERROR(VALUE(TRIM(SUBSTITUTE($AB66,CHAR(160),""))),0)) = 0,IF(AX66&lt;&gt;"",0,""),(IFERROR(_xlfn.IFS(TRIM(SUBSTITUTE($AS66,CHAR(160),""))="Devis 1", IFERROR(VALUE(TRIM(SUBSTITUTE(AK66,CHAR(160),""))),0),TRIM(SUBSTITUTE($AS66,CHAR(160),""))="Devis 2", IFERROR(VALUE(TRIM(SUBSTITUTE(AN66,CHAR(160),""))),0),TRIM(SUBSTITUTE($AS66,CHAR(160),""))="Devis 3", IFERROR(VALUE(TRIM(SUBSTITUTE(AQ66,CHAR(160),""))),0)),0) * IFERROR(VALUE(TRIM(SUBSTITUTE($AB66,CHAR(160),""))),0))))</f>
        <v/>
      </c>
      <c r="AZ66" s="110" t="str" cm="1">
        <f t="array" ref="AZ66">IF($AB66="","",IF(IFERROR(_xlfn.IFS($AS66="Devis 1",IFERROR(VALUE(TRIM(SUBSTITUTE(AL66,CHAR(160),""))),0),$AS66="Devis 2",IFERROR(VALUE(TRIM(SUBSTITUTE(AO66,CHAR(160),""))),0),$AS66="Devis 3",IFERROR(VALUE(TRIM(SUBSTITUTE(AR66,CHAR(160),""))),0)),0)*IFERROR(VALUE(TRIM(SUBSTITUTE($AB66,CHAR(160),""))),0)=0,"",IFERROR(_xlfn.IFS($AS66="Devis 1",IFERROR(VALUE(TRIM(SUBSTITUTE(AL66,CHAR(160),""))),0),$AS66="Devis 2",IFERROR(VALUE(TRIM(SUBSTITUTE(AO66,CHAR(160),""))),0),$AS66="Devis 3",IFERROR(VALUE(TRIM(SUBSTITUTE(AR66,CHAR(160),""))),0)),0)*IFERROR(VALUE(TRIM(SUBSTITUTE($AB66,CHAR(160),""))),0)))</f>
        <v/>
      </c>
      <c r="BA66" s="64"/>
      <c r="BB66" s="21"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242" t="str" cm="1">
        <f t="array" ref="BC66">IF(OR(AZ66="",X66="",AX66="",V66="",AY66="",W66=""),"",_xlfn.IFS((IFERROR(VALUE(TRIM(SUBSTITUTE(AZ66,CHAR(160),""))),0))&gt;(IFERROR(VALUE(TRIM(SUBSTITUTE(X66,CHAR(160),""))),0)),"KO : Le montant retenu TTC est supérieur au montant présenté TTC. Merci de revoir la ligne de dépense ou plafonner son montant.",(IFERROR(VALUE(TRIM(SUBSTITUTE(AX66,CHAR(160),""))),0))&gt;(IFERROR(VALUE(TRIM(SUBSTITUTE(V66,CHAR(160),""))),0)),"Attention : Le montant retenu HT est supérieur au montant HT présenté. Merci de revoir la ligne de dépense,plafonner son montant,ou justifier la reventillation HT/TVA.",(IFERROR(VALUE(TRIM(SUBSTITUTE(AY66,CHAR(160),""))),0))&gt;(IFERROR(VALUE(TRIM(SUBSTITUTE(W66,CHAR(160),""))),0)),"Attention : Le montant TVA retenu est supérieur au montant TVA présenté. Merci de revoir la ligne de dépense,plafonner son montant,ou justifier la reventillation HT/TVA.",(IFERROR(VALUE(TRIM(SUBSTITUTE(X66,CHAR(160),""))),0))=0,"",(IFERROR(VALUE(TRIM(SUBSTITUTE(AZ66,CHAR(160),""))),0))=(IFERROR(VALUE(TRIM(SUBSTITUTE(X66,CHAR(160),""))),0)),"OK",
OR((IFERROR(VALUE(TRIM(SUBSTITUTE(AZ66,CHAR(160),""))),0))=0,(IFERROR(VALUE(TRIM(SUBSTITUTE(AX66,CHAR(160),""))),0))=0),"Attention : montant présenté entièrement écarté",(IFERROR(VALUE(TRIM(SUBSTITUTE(AZ66,CHAR(160),""))),0))&lt;(IFERROR(VALUE(TRIM(SUBSTITUTE(X66,CHAR(160),""))),0)),"Attention : montant présenté partiellement écarté",TRUE,""))</f>
        <v/>
      </c>
      <c r="BD66" s="63" t="str">
        <f t="shared" si="57"/>
        <v/>
      </c>
      <c r="BE66" s="63" t="str">
        <f t="shared" si="58"/>
        <v/>
      </c>
      <c r="BF66" s="30" t="str">
        <f t="shared" si="59"/>
        <v/>
      </c>
    </row>
    <row r="67" spans="1:58" ht="15" customHeight="1">
      <c r="A67" s="100">
        <v>58</v>
      </c>
      <c r="B67" s="7"/>
      <c r="C67" s="7"/>
      <c r="D67" s="18"/>
      <c r="E67" s="7"/>
      <c r="F67" s="7"/>
      <c r="G67" s="7"/>
      <c r="H67" s="7"/>
      <c r="I67" s="26"/>
      <c r="J67" s="7"/>
      <c r="K67" s="183"/>
      <c r="L67" s="189"/>
      <c r="M67" s="9"/>
      <c r="N67" s="53" t="str">
        <f t="shared" si="30"/>
        <v/>
      </c>
      <c r="O67" s="13"/>
      <c r="P67" s="9"/>
      <c r="Q67" s="53" t="str">
        <f t="shared" si="31"/>
        <v/>
      </c>
      <c r="R67" s="16"/>
      <c r="S67" s="9"/>
      <c r="T67" s="190" t="str">
        <f t="shared" si="32"/>
        <v/>
      </c>
      <c r="U67" s="199"/>
      <c r="V67" s="198" t="str" cm="1">
        <f t="array" ref="V67">IF((_xlfn.IFS(TRIM(SUBSTITUTE(U67,CHAR(160),""))="Devis 1",IFERROR(VALUE(TRIM(SUBSTITUTE(L67,CHAR(160),""))),0),TRIM(SUBSTITUTE(U67,CHAR(160),""))="Devis 2",IFERROR(VALUE(TRIM(SUBSTITUTE(O67,CHAR(160),""))),0),TRIM(SUBSTITUTE(U67,CHAR(160),""))="Devis 3",IFERROR(VALUE(TRIM(SUBSTITUTE(R67,CHAR(160),""))),0),TRUE,0)*IFERROR(VALUE(TRIM(SUBSTITUTE(D67,CHAR(160),""))),0))=0,"",_xlfn.IFS(TRIM(SUBSTITUTE(U67,CHAR(160),""))="Devis 1",IFERROR(VALUE(TRIM(SUBSTITUTE(L67,CHAR(160),""))),0),TRIM(SUBSTITUTE(U67,CHAR(160),""))="Devis 2",IFERROR(VALUE(TRIM(SUBSTITUTE(O67,CHAR(160),""))),0),TRIM(SUBSTITUTE(U67,CHAR(160),""))="Devis 3",IFERROR(VALUE(TRIM(SUBSTITUTE(R67,CHAR(160),""))),0),TRUE,0)*IFERROR(VALUE(TRIM(SUBSTITUTE(D67,CHAR(160),""))),0))</f>
        <v/>
      </c>
      <c r="W67" s="109" t="str" cm="1">
        <f t="array" ref="W67">IF(_xlfn.IFS(TRIM(SUBSTITUTE(U67,CHAR(160),""))="Devis 1",IFERROR(VALUE(TRIM(SUBSTITUTE(M67,CHAR(160),""))),0),TRIM(SUBSTITUTE(U67,CHAR(160),""))="Devis 2",IFERROR(VALUE(TRIM(SUBSTITUTE(P67,CHAR(160),""))),0),TRIM(SUBSTITUTE(U67,CHAR(160),""))="Devis 3",IFERROR(VALUE(TRIM(SUBSTITUTE(S67,CHAR(160),""))),0),TRUE,0)*IFERROR(VALUE(TRIM(SUBSTITUTE(D67,CHAR(160),""))),0)=0,IF(V67&lt;&gt;"",0,""),_xlfn.IFS(TRIM(SUBSTITUTE(U67,CHAR(160),""))="Devis 1",IFERROR(VALUE(TRIM(SUBSTITUTE(M67,CHAR(160),""))),0),TRIM(SUBSTITUTE(U67,CHAR(160),""))="Devis 2",IFERROR(VALUE(TRIM(SUBSTITUTE(P67,CHAR(160),""))),0),TRIM(SUBSTITUTE(U67,CHAR(160),""))="Devis 3",IFERROR(VALUE(TRIM(SUBSTITUTE(S67,CHAR(160),""))),0),TRUE,0)*IFERROR(VALUE(TRIM(SUBSTITUTE(D67,CHAR(160),""))),0))</f>
        <v/>
      </c>
      <c r="X67" s="201" t="str">
        <f t="shared" si="33"/>
        <v/>
      </c>
      <c r="Y67" s="202"/>
      <c r="Z67" s="55" t="str">
        <f t="shared" si="34"/>
        <v/>
      </c>
      <c r="AA67" s="55" t="str">
        <f t="shared" si="35"/>
        <v/>
      </c>
      <c r="AB67" s="56" t="str">
        <f t="shared" si="36"/>
        <v/>
      </c>
      <c r="AC67" s="22" t="str">
        <f t="shared" si="37"/>
        <v/>
      </c>
      <c r="AD67" s="22" t="str">
        <f t="shared" si="38"/>
        <v/>
      </c>
      <c r="AE67" s="22" t="str">
        <f t="shared" si="39"/>
        <v/>
      </c>
      <c r="AF67" s="22" t="str">
        <f t="shared" si="40"/>
        <v/>
      </c>
      <c r="AG67" s="57" t="str">
        <f t="shared" si="41"/>
        <v/>
      </c>
      <c r="AH67" s="22" t="str">
        <f t="shared" si="42"/>
        <v/>
      </c>
      <c r="AI67" s="58" t="str">
        <f t="shared" si="43"/>
        <v/>
      </c>
      <c r="AJ67" s="59" t="str">
        <f t="shared" si="44"/>
        <v/>
      </c>
      <c r="AK67" s="29" t="str">
        <f t="shared" si="45"/>
        <v/>
      </c>
      <c r="AL67" s="53" t="str">
        <f t="shared" si="46"/>
        <v/>
      </c>
      <c r="AM67" s="60" t="str">
        <f t="shared" si="47"/>
        <v/>
      </c>
      <c r="AN67" s="29" t="str">
        <f t="shared" si="48"/>
        <v/>
      </c>
      <c r="AO67" s="53" t="str">
        <f t="shared" si="49"/>
        <v/>
      </c>
      <c r="AP67" s="61" t="str">
        <f t="shared" si="50"/>
        <v/>
      </c>
      <c r="AQ67" s="29" t="str">
        <f t="shared" si="51"/>
        <v/>
      </c>
      <c r="AR67" s="62" t="str">
        <f t="shared" si="52"/>
        <v/>
      </c>
      <c r="AS67" s="55" t="str">
        <f t="shared" si="53"/>
        <v/>
      </c>
      <c r="AT67" s="239"/>
      <c r="AU67" s="63" t="str">
        <f t="shared" si="54"/>
        <v/>
      </c>
      <c r="AV67" s="63" t="str">
        <f t="shared" si="55"/>
        <v/>
      </c>
      <c r="AW67" s="63" t="str">
        <f t="shared" si="56"/>
        <v/>
      </c>
      <c r="AX67" s="110" t="str" cm="1">
        <f t="array" ref="AX67">IF($AB67="","",IF((IFERROR(_xlfn.IFS($AS67="Devis 1",(IFERROR(VALUE(TRIM(SUBSTITUTE(AJ67,CHAR(160),""))),0)),$AS67="Devis 2",(IFERROR(VALUE(TRIM(SUBSTITUTE(AM67,CHAR(160),""))),0)),$AS67="Devis 3",(IFERROR(VALUE(TRIM(SUBSTITUTE(AP67,CHAR(160),""))),0))),0))*(IFERROR(VALUE(TRIM(SUBSTITUTE($AB67,CHAR(160),""))),0))=0,"",(IFERROR(_xlfn.IFS($AS67="Devis 1",(IFERROR(VALUE(TRIM(SUBSTITUTE(AJ67,CHAR(160),""))),0)),$AS67="Devis 2",(IFERROR(VALUE(TRIM(SUBSTITUTE(AM67,CHAR(160),""))),0)),$AS67="Devis 3",(IFERROR(VALUE(TRIM(SUBSTITUTE(AP67,CHAR(160),""))),0))),0))*(IFERROR(VALUE(TRIM(SUBSTITUTE($AB67,CHAR(160),""))),0))))</f>
        <v/>
      </c>
      <c r="AY67" s="110" t="str" cm="1">
        <f t="array" ref="AY67">IF($AB67="","",IF((IFERROR(_xlfn.IFS(TRIM(SUBSTITUTE($AS67,CHAR(160),""))="Devis 1", IFERROR(VALUE(TRIM(SUBSTITUTE(AK67,CHAR(160),""))),0),TRIM(SUBSTITUTE($AS67,CHAR(160),""))="Devis 2", IFERROR(VALUE(TRIM(SUBSTITUTE(AN67,CHAR(160),""))),0),TRIM(SUBSTITUTE($AS67,CHAR(160),""))="Devis 3", IFERROR(VALUE(TRIM(SUBSTITUTE(AQ67,CHAR(160),""))),0)),0) * IFERROR(VALUE(TRIM(SUBSTITUTE($AB67,CHAR(160),""))),0)) = 0,IF(AX67&lt;&gt;"",0,""),(IFERROR(_xlfn.IFS(TRIM(SUBSTITUTE($AS67,CHAR(160),""))="Devis 1", IFERROR(VALUE(TRIM(SUBSTITUTE(AK67,CHAR(160),""))),0),TRIM(SUBSTITUTE($AS67,CHAR(160),""))="Devis 2", IFERROR(VALUE(TRIM(SUBSTITUTE(AN67,CHAR(160),""))),0),TRIM(SUBSTITUTE($AS67,CHAR(160),""))="Devis 3", IFERROR(VALUE(TRIM(SUBSTITUTE(AQ67,CHAR(160),""))),0)),0) * IFERROR(VALUE(TRIM(SUBSTITUTE($AB67,CHAR(160),""))),0))))</f>
        <v/>
      </c>
      <c r="AZ67" s="110" t="str" cm="1">
        <f t="array" ref="AZ67">IF($AB67="","",IF(IFERROR(_xlfn.IFS($AS67="Devis 1",IFERROR(VALUE(TRIM(SUBSTITUTE(AL67,CHAR(160),""))),0),$AS67="Devis 2",IFERROR(VALUE(TRIM(SUBSTITUTE(AO67,CHAR(160),""))),0),$AS67="Devis 3",IFERROR(VALUE(TRIM(SUBSTITUTE(AR67,CHAR(160),""))),0)),0)*IFERROR(VALUE(TRIM(SUBSTITUTE($AB67,CHAR(160),""))),0)=0,"",IFERROR(_xlfn.IFS($AS67="Devis 1",IFERROR(VALUE(TRIM(SUBSTITUTE(AL67,CHAR(160),""))),0),$AS67="Devis 2",IFERROR(VALUE(TRIM(SUBSTITUTE(AO67,CHAR(160),""))),0),$AS67="Devis 3",IFERROR(VALUE(TRIM(SUBSTITUTE(AR67,CHAR(160),""))),0)),0)*IFERROR(VALUE(TRIM(SUBSTITUTE($AB67,CHAR(160),""))),0)))</f>
        <v/>
      </c>
      <c r="BA67" s="64"/>
      <c r="BB67" s="21"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242" t="str" cm="1">
        <f t="array" ref="BC67">IF(OR(AZ67="",X67="",AX67="",V67="",AY67="",W67=""),"",_xlfn.IFS((IFERROR(VALUE(TRIM(SUBSTITUTE(AZ67,CHAR(160),""))),0))&gt;(IFERROR(VALUE(TRIM(SUBSTITUTE(X67,CHAR(160),""))),0)),"KO : Le montant retenu TTC est supérieur au montant présenté TTC. Merci de revoir la ligne de dépense ou plafonner son montant.",(IFERROR(VALUE(TRIM(SUBSTITUTE(AX67,CHAR(160),""))),0))&gt;(IFERROR(VALUE(TRIM(SUBSTITUTE(V67,CHAR(160),""))),0)),"Attention : Le montant retenu HT est supérieur au montant HT présenté. Merci de revoir la ligne de dépense,plafonner son montant,ou justifier la reventillation HT/TVA.",(IFERROR(VALUE(TRIM(SUBSTITUTE(AY67,CHAR(160),""))),0))&gt;(IFERROR(VALUE(TRIM(SUBSTITUTE(W67,CHAR(160),""))),0)),"Attention : Le montant TVA retenu est supérieur au montant TVA présenté. Merci de revoir la ligne de dépense,plafonner son montant,ou justifier la reventillation HT/TVA.",(IFERROR(VALUE(TRIM(SUBSTITUTE(X67,CHAR(160),""))),0))=0,"",(IFERROR(VALUE(TRIM(SUBSTITUTE(AZ67,CHAR(160),""))),0))=(IFERROR(VALUE(TRIM(SUBSTITUTE(X67,CHAR(160),""))),0)),"OK",
OR((IFERROR(VALUE(TRIM(SUBSTITUTE(AZ67,CHAR(160),""))),0))=0,(IFERROR(VALUE(TRIM(SUBSTITUTE(AX67,CHAR(160),""))),0))=0),"Attention : montant présenté entièrement écarté",(IFERROR(VALUE(TRIM(SUBSTITUTE(AZ67,CHAR(160),""))),0))&lt;(IFERROR(VALUE(TRIM(SUBSTITUTE(X67,CHAR(160),""))),0)),"Attention : montant présenté partiellement écarté",TRUE,""))</f>
        <v/>
      </c>
      <c r="BD67" s="63" t="str">
        <f t="shared" si="57"/>
        <v/>
      </c>
      <c r="BE67" s="63" t="str">
        <f t="shared" si="58"/>
        <v/>
      </c>
      <c r="BF67" s="30" t="str">
        <f t="shared" si="59"/>
        <v/>
      </c>
    </row>
    <row r="68" spans="1:58" ht="15" customHeight="1">
      <c r="A68" s="100">
        <v>59</v>
      </c>
      <c r="B68" s="7"/>
      <c r="C68" s="7"/>
      <c r="D68" s="18"/>
      <c r="E68" s="7"/>
      <c r="F68" s="7"/>
      <c r="G68" s="7"/>
      <c r="H68" s="7"/>
      <c r="I68" s="26"/>
      <c r="J68" s="7"/>
      <c r="K68" s="183"/>
      <c r="L68" s="189"/>
      <c r="M68" s="9"/>
      <c r="N68" s="53" t="str">
        <f t="shared" si="30"/>
        <v/>
      </c>
      <c r="O68" s="13"/>
      <c r="P68" s="9"/>
      <c r="Q68" s="53" t="str">
        <f t="shared" si="31"/>
        <v/>
      </c>
      <c r="R68" s="16"/>
      <c r="S68" s="9"/>
      <c r="T68" s="190" t="str">
        <f t="shared" si="32"/>
        <v/>
      </c>
      <c r="U68" s="199"/>
      <c r="V68" s="198" t="str" cm="1">
        <f t="array" ref="V68">IF((_xlfn.IFS(TRIM(SUBSTITUTE(U68,CHAR(160),""))="Devis 1",IFERROR(VALUE(TRIM(SUBSTITUTE(L68,CHAR(160),""))),0),TRIM(SUBSTITUTE(U68,CHAR(160),""))="Devis 2",IFERROR(VALUE(TRIM(SUBSTITUTE(O68,CHAR(160),""))),0),TRIM(SUBSTITUTE(U68,CHAR(160),""))="Devis 3",IFERROR(VALUE(TRIM(SUBSTITUTE(R68,CHAR(160),""))),0),TRUE,0)*IFERROR(VALUE(TRIM(SUBSTITUTE(D68,CHAR(160),""))),0))=0,"",_xlfn.IFS(TRIM(SUBSTITUTE(U68,CHAR(160),""))="Devis 1",IFERROR(VALUE(TRIM(SUBSTITUTE(L68,CHAR(160),""))),0),TRIM(SUBSTITUTE(U68,CHAR(160),""))="Devis 2",IFERROR(VALUE(TRIM(SUBSTITUTE(O68,CHAR(160),""))),0),TRIM(SUBSTITUTE(U68,CHAR(160),""))="Devis 3",IFERROR(VALUE(TRIM(SUBSTITUTE(R68,CHAR(160),""))),0),TRUE,0)*IFERROR(VALUE(TRIM(SUBSTITUTE(D68,CHAR(160),""))),0))</f>
        <v/>
      </c>
      <c r="W68" s="109" t="str" cm="1">
        <f t="array" ref="W68">IF(_xlfn.IFS(TRIM(SUBSTITUTE(U68,CHAR(160),""))="Devis 1",IFERROR(VALUE(TRIM(SUBSTITUTE(M68,CHAR(160),""))),0),TRIM(SUBSTITUTE(U68,CHAR(160),""))="Devis 2",IFERROR(VALUE(TRIM(SUBSTITUTE(P68,CHAR(160),""))),0),TRIM(SUBSTITUTE(U68,CHAR(160),""))="Devis 3",IFERROR(VALUE(TRIM(SUBSTITUTE(S68,CHAR(160),""))),0),TRUE,0)*IFERROR(VALUE(TRIM(SUBSTITUTE(D68,CHAR(160),""))),0)=0,IF(V68&lt;&gt;"",0,""),_xlfn.IFS(TRIM(SUBSTITUTE(U68,CHAR(160),""))="Devis 1",IFERROR(VALUE(TRIM(SUBSTITUTE(M68,CHAR(160),""))),0),TRIM(SUBSTITUTE(U68,CHAR(160),""))="Devis 2",IFERROR(VALUE(TRIM(SUBSTITUTE(P68,CHAR(160),""))),0),TRIM(SUBSTITUTE(U68,CHAR(160),""))="Devis 3",IFERROR(VALUE(TRIM(SUBSTITUTE(S68,CHAR(160),""))),0),TRUE,0)*IFERROR(VALUE(TRIM(SUBSTITUTE(D68,CHAR(160),""))),0))</f>
        <v/>
      </c>
      <c r="X68" s="201" t="str">
        <f t="shared" si="33"/>
        <v/>
      </c>
      <c r="Y68" s="202"/>
      <c r="Z68" s="55" t="str">
        <f t="shared" si="34"/>
        <v/>
      </c>
      <c r="AA68" s="55" t="str">
        <f t="shared" si="35"/>
        <v/>
      </c>
      <c r="AB68" s="56" t="str">
        <f t="shared" si="36"/>
        <v/>
      </c>
      <c r="AC68" s="22" t="str">
        <f t="shared" si="37"/>
        <v/>
      </c>
      <c r="AD68" s="22" t="str">
        <f t="shared" si="38"/>
        <v/>
      </c>
      <c r="AE68" s="22" t="str">
        <f t="shared" si="39"/>
        <v/>
      </c>
      <c r="AF68" s="22" t="str">
        <f t="shared" si="40"/>
        <v/>
      </c>
      <c r="AG68" s="57" t="str">
        <f t="shared" si="41"/>
        <v/>
      </c>
      <c r="AH68" s="22" t="str">
        <f t="shared" si="42"/>
        <v/>
      </c>
      <c r="AI68" s="58" t="str">
        <f t="shared" si="43"/>
        <v/>
      </c>
      <c r="AJ68" s="59" t="str">
        <f t="shared" si="44"/>
        <v/>
      </c>
      <c r="AK68" s="29" t="str">
        <f t="shared" si="45"/>
        <v/>
      </c>
      <c r="AL68" s="53" t="str">
        <f t="shared" si="46"/>
        <v/>
      </c>
      <c r="AM68" s="60" t="str">
        <f t="shared" si="47"/>
        <v/>
      </c>
      <c r="AN68" s="29" t="str">
        <f t="shared" si="48"/>
        <v/>
      </c>
      <c r="AO68" s="53" t="str">
        <f t="shared" si="49"/>
        <v/>
      </c>
      <c r="AP68" s="61" t="str">
        <f t="shared" si="50"/>
        <v/>
      </c>
      <c r="AQ68" s="29" t="str">
        <f t="shared" si="51"/>
        <v/>
      </c>
      <c r="AR68" s="62" t="str">
        <f t="shared" si="52"/>
        <v/>
      </c>
      <c r="AS68" s="55" t="str">
        <f t="shared" si="53"/>
        <v/>
      </c>
      <c r="AT68" s="239"/>
      <c r="AU68" s="63" t="str">
        <f t="shared" si="54"/>
        <v/>
      </c>
      <c r="AV68" s="63" t="str">
        <f t="shared" si="55"/>
        <v/>
      </c>
      <c r="AW68" s="63" t="str">
        <f t="shared" si="56"/>
        <v/>
      </c>
      <c r="AX68" s="110" t="str" cm="1">
        <f t="array" ref="AX68">IF($AB68="","",IF((IFERROR(_xlfn.IFS($AS68="Devis 1",(IFERROR(VALUE(TRIM(SUBSTITUTE(AJ68,CHAR(160),""))),0)),$AS68="Devis 2",(IFERROR(VALUE(TRIM(SUBSTITUTE(AM68,CHAR(160),""))),0)),$AS68="Devis 3",(IFERROR(VALUE(TRIM(SUBSTITUTE(AP68,CHAR(160),""))),0))),0))*(IFERROR(VALUE(TRIM(SUBSTITUTE($AB68,CHAR(160),""))),0))=0,"",(IFERROR(_xlfn.IFS($AS68="Devis 1",(IFERROR(VALUE(TRIM(SUBSTITUTE(AJ68,CHAR(160),""))),0)),$AS68="Devis 2",(IFERROR(VALUE(TRIM(SUBSTITUTE(AM68,CHAR(160),""))),0)),$AS68="Devis 3",(IFERROR(VALUE(TRIM(SUBSTITUTE(AP68,CHAR(160),""))),0))),0))*(IFERROR(VALUE(TRIM(SUBSTITUTE($AB68,CHAR(160),""))),0))))</f>
        <v/>
      </c>
      <c r="AY68" s="110" t="str" cm="1">
        <f t="array" ref="AY68">IF($AB68="","",IF((IFERROR(_xlfn.IFS(TRIM(SUBSTITUTE($AS68,CHAR(160),""))="Devis 1", IFERROR(VALUE(TRIM(SUBSTITUTE(AK68,CHAR(160),""))),0),TRIM(SUBSTITUTE($AS68,CHAR(160),""))="Devis 2", IFERROR(VALUE(TRIM(SUBSTITUTE(AN68,CHAR(160),""))),0),TRIM(SUBSTITUTE($AS68,CHAR(160),""))="Devis 3", IFERROR(VALUE(TRIM(SUBSTITUTE(AQ68,CHAR(160),""))),0)),0) * IFERROR(VALUE(TRIM(SUBSTITUTE($AB68,CHAR(160),""))),0)) = 0,IF(AX68&lt;&gt;"",0,""),(IFERROR(_xlfn.IFS(TRIM(SUBSTITUTE($AS68,CHAR(160),""))="Devis 1", IFERROR(VALUE(TRIM(SUBSTITUTE(AK68,CHAR(160),""))),0),TRIM(SUBSTITUTE($AS68,CHAR(160),""))="Devis 2", IFERROR(VALUE(TRIM(SUBSTITUTE(AN68,CHAR(160),""))),0),TRIM(SUBSTITUTE($AS68,CHAR(160),""))="Devis 3", IFERROR(VALUE(TRIM(SUBSTITUTE(AQ68,CHAR(160),""))),0)),0) * IFERROR(VALUE(TRIM(SUBSTITUTE($AB68,CHAR(160),""))),0))))</f>
        <v/>
      </c>
      <c r="AZ68" s="110" t="str" cm="1">
        <f t="array" ref="AZ68">IF($AB68="","",IF(IFERROR(_xlfn.IFS($AS68="Devis 1",IFERROR(VALUE(TRIM(SUBSTITUTE(AL68,CHAR(160),""))),0),$AS68="Devis 2",IFERROR(VALUE(TRIM(SUBSTITUTE(AO68,CHAR(160),""))),0),$AS68="Devis 3",IFERROR(VALUE(TRIM(SUBSTITUTE(AR68,CHAR(160),""))),0)),0)*IFERROR(VALUE(TRIM(SUBSTITUTE($AB68,CHAR(160),""))),0)=0,"",IFERROR(_xlfn.IFS($AS68="Devis 1",IFERROR(VALUE(TRIM(SUBSTITUTE(AL68,CHAR(160),""))),0),$AS68="Devis 2",IFERROR(VALUE(TRIM(SUBSTITUTE(AO68,CHAR(160),""))),0),$AS68="Devis 3",IFERROR(VALUE(TRIM(SUBSTITUTE(AR68,CHAR(160),""))),0)),0)*IFERROR(VALUE(TRIM(SUBSTITUTE($AB68,CHAR(160),""))),0)))</f>
        <v/>
      </c>
      <c r="BA68" s="64"/>
      <c r="BB68" s="21"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242" t="str" cm="1">
        <f t="array" ref="BC68">IF(OR(AZ68="",X68="",AX68="",V68="",AY68="",W68=""),"",_xlfn.IFS((IFERROR(VALUE(TRIM(SUBSTITUTE(AZ68,CHAR(160),""))),0))&gt;(IFERROR(VALUE(TRIM(SUBSTITUTE(X68,CHAR(160),""))),0)),"KO : Le montant retenu TTC est supérieur au montant présenté TTC. Merci de revoir la ligne de dépense ou plafonner son montant.",(IFERROR(VALUE(TRIM(SUBSTITUTE(AX68,CHAR(160),""))),0))&gt;(IFERROR(VALUE(TRIM(SUBSTITUTE(V68,CHAR(160),""))),0)),"Attention : Le montant retenu HT est supérieur au montant HT présenté. Merci de revoir la ligne de dépense,plafonner son montant,ou justifier la reventillation HT/TVA.",(IFERROR(VALUE(TRIM(SUBSTITUTE(AY68,CHAR(160),""))),0))&gt;(IFERROR(VALUE(TRIM(SUBSTITUTE(W68,CHAR(160),""))),0)),"Attention : Le montant TVA retenu est supérieur au montant TVA présenté. Merci de revoir la ligne de dépense,plafonner son montant,ou justifier la reventillation HT/TVA.",(IFERROR(VALUE(TRIM(SUBSTITUTE(X68,CHAR(160),""))),0))=0,"",(IFERROR(VALUE(TRIM(SUBSTITUTE(AZ68,CHAR(160),""))),0))=(IFERROR(VALUE(TRIM(SUBSTITUTE(X68,CHAR(160),""))),0)),"OK",
OR((IFERROR(VALUE(TRIM(SUBSTITUTE(AZ68,CHAR(160),""))),0))=0,(IFERROR(VALUE(TRIM(SUBSTITUTE(AX68,CHAR(160),""))),0))=0),"Attention : montant présenté entièrement écarté",(IFERROR(VALUE(TRIM(SUBSTITUTE(AZ68,CHAR(160),""))),0))&lt;(IFERROR(VALUE(TRIM(SUBSTITUTE(X68,CHAR(160),""))),0)),"Attention : montant présenté partiellement écarté",TRUE,""))</f>
        <v/>
      </c>
      <c r="BD68" s="63" t="str">
        <f t="shared" si="57"/>
        <v/>
      </c>
      <c r="BE68" s="63" t="str">
        <f t="shared" si="58"/>
        <v/>
      </c>
      <c r="BF68" s="30" t="str">
        <f t="shared" si="59"/>
        <v/>
      </c>
    </row>
    <row r="69" spans="1:58" ht="15" customHeight="1">
      <c r="A69" s="100">
        <v>60</v>
      </c>
      <c r="B69" s="7"/>
      <c r="C69" s="7"/>
      <c r="D69" s="18"/>
      <c r="E69" s="7"/>
      <c r="F69" s="7"/>
      <c r="G69" s="7"/>
      <c r="H69" s="7"/>
      <c r="I69" s="26"/>
      <c r="J69" s="7"/>
      <c r="K69" s="183"/>
      <c r="L69" s="189"/>
      <c r="M69" s="9"/>
      <c r="N69" s="53" t="str">
        <f t="shared" si="30"/>
        <v/>
      </c>
      <c r="O69" s="13"/>
      <c r="P69" s="9"/>
      <c r="Q69" s="53" t="str">
        <f t="shared" si="31"/>
        <v/>
      </c>
      <c r="R69" s="16"/>
      <c r="S69" s="9"/>
      <c r="T69" s="190" t="str">
        <f t="shared" si="32"/>
        <v/>
      </c>
      <c r="U69" s="199"/>
      <c r="V69" s="198" t="str" cm="1">
        <f t="array" ref="V69">IF((_xlfn.IFS(TRIM(SUBSTITUTE(U69,CHAR(160),""))="Devis 1",IFERROR(VALUE(TRIM(SUBSTITUTE(L69,CHAR(160),""))),0),TRIM(SUBSTITUTE(U69,CHAR(160),""))="Devis 2",IFERROR(VALUE(TRIM(SUBSTITUTE(O69,CHAR(160),""))),0),TRIM(SUBSTITUTE(U69,CHAR(160),""))="Devis 3",IFERROR(VALUE(TRIM(SUBSTITUTE(R69,CHAR(160),""))),0),TRUE,0)*IFERROR(VALUE(TRIM(SUBSTITUTE(D69,CHAR(160),""))),0))=0,"",_xlfn.IFS(TRIM(SUBSTITUTE(U69,CHAR(160),""))="Devis 1",IFERROR(VALUE(TRIM(SUBSTITUTE(L69,CHAR(160),""))),0),TRIM(SUBSTITUTE(U69,CHAR(160),""))="Devis 2",IFERROR(VALUE(TRIM(SUBSTITUTE(O69,CHAR(160),""))),0),TRIM(SUBSTITUTE(U69,CHAR(160),""))="Devis 3",IFERROR(VALUE(TRIM(SUBSTITUTE(R69,CHAR(160),""))),0),TRUE,0)*IFERROR(VALUE(TRIM(SUBSTITUTE(D69,CHAR(160),""))),0))</f>
        <v/>
      </c>
      <c r="W69" s="109" t="str" cm="1">
        <f t="array" ref="W69">IF(_xlfn.IFS(TRIM(SUBSTITUTE(U69,CHAR(160),""))="Devis 1",IFERROR(VALUE(TRIM(SUBSTITUTE(M69,CHAR(160),""))),0),TRIM(SUBSTITUTE(U69,CHAR(160),""))="Devis 2",IFERROR(VALUE(TRIM(SUBSTITUTE(P69,CHAR(160),""))),0),TRIM(SUBSTITUTE(U69,CHAR(160),""))="Devis 3",IFERROR(VALUE(TRIM(SUBSTITUTE(S69,CHAR(160),""))),0),TRUE,0)*IFERROR(VALUE(TRIM(SUBSTITUTE(D69,CHAR(160),""))),0)=0,IF(V69&lt;&gt;"",0,""),_xlfn.IFS(TRIM(SUBSTITUTE(U69,CHAR(160),""))="Devis 1",IFERROR(VALUE(TRIM(SUBSTITUTE(M69,CHAR(160),""))),0),TRIM(SUBSTITUTE(U69,CHAR(160),""))="Devis 2",IFERROR(VALUE(TRIM(SUBSTITUTE(P69,CHAR(160),""))),0),TRIM(SUBSTITUTE(U69,CHAR(160),""))="Devis 3",IFERROR(VALUE(TRIM(SUBSTITUTE(S69,CHAR(160),""))),0),TRUE,0)*IFERROR(VALUE(TRIM(SUBSTITUTE(D69,CHAR(160),""))),0))</f>
        <v/>
      </c>
      <c r="X69" s="201" t="str">
        <f t="shared" si="33"/>
        <v/>
      </c>
      <c r="Y69" s="202"/>
      <c r="Z69" s="55" t="str">
        <f t="shared" si="34"/>
        <v/>
      </c>
      <c r="AA69" s="55" t="str">
        <f t="shared" si="35"/>
        <v/>
      </c>
      <c r="AB69" s="56" t="str">
        <f t="shared" si="36"/>
        <v/>
      </c>
      <c r="AC69" s="22" t="str">
        <f t="shared" si="37"/>
        <v/>
      </c>
      <c r="AD69" s="22" t="str">
        <f t="shared" si="38"/>
        <v/>
      </c>
      <c r="AE69" s="22" t="str">
        <f t="shared" si="39"/>
        <v/>
      </c>
      <c r="AF69" s="22" t="str">
        <f t="shared" si="40"/>
        <v/>
      </c>
      <c r="AG69" s="57" t="str">
        <f t="shared" si="41"/>
        <v/>
      </c>
      <c r="AH69" s="22" t="str">
        <f t="shared" si="42"/>
        <v/>
      </c>
      <c r="AI69" s="58" t="str">
        <f t="shared" si="43"/>
        <v/>
      </c>
      <c r="AJ69" s="59" t="str">
        <f t="shared" si="44"/>
        <v/>
      </c>
      <c r="AK69" s="29" t="str">
        <f t="shared" si="45"/>
        <v/>
      </c>
      <c r="AL69" s="53" t="str">
        <f t="shared" si="46"/>
        <v/>
      </c>
      <c r="AM69" s="60" t="str">
        <f t="shared" si="47"/>
        <v/>
      </c>
      <c r="AN69" s="29" t="str">
        <f t="shared" si="48"/>
        <v/>
      </c>
      <c r="AO69" s="53" t="str">
        <f t="shared" si="49"/>
        <v/>
      </c>
      <c r="AP69" s="61" t="str">
        <f t="shared" si="50"/>
        <v/>
      </c>
      <c r="AQ69" s="29" t="str">
        <f t="shared" si="51"/>
        <v/>
      </c>
      <c r="AR69" s="62" t="str">
        <f t="shared" si="52"/>
        <v/>
      </c>
      <c r="AS69" s="55" t="str">
        <f t="shared" si="53"/>
        <v/>
      </c>
      <c r="AT69" s="239"/>
      <c r="AU69" s="63" t="str">
        <f t="shared" si="54"/>
        <v/>
      </c>
      <c r="AV69" s="63" t="str">
        <f t="shared" si="55"/>
        <v/>
      </c>
      <c r="AW69" s="63" t="str">
        <f t="shared" si="56"/>
        <v/>
      </c>
      <c r="AX69" s="110" t="str" cm="1">
        <f t="array" ref="AX69">IF($AB69="","",IF((IFERROR(_xlfn.IFS($AS69="Devis 1",(IFERROR(VALUE(TRIM(SUBSTITUTE(AJ69,CHAR(160),""))),0)),$AS69="Devis 2",(IFERROR(VALUE(TRIM(SUBSTITUTE(AM69,CHAR(160),""))),0)),$AS69="Devis 3",(IFERROR(VALUE(TRIM(SUBSTITUTE(AP69,CHAR(160),""))),0))),0))*(IFERROR(VALUE(TRIM(SUBSTITUTE($AB69,CHAR(160),""))),0))=0,"",(IFERROR(_xlfn.IFS($AS69="Devis 1",(IFERROR(VALUE(TRIM(SUBSTITUTE(AJ69,CHAR(160),""))),0)),$AS69="Devis 2",(IFERROR(VALUE(TRIM(SUBSTITUTE(AM69,CHAR(160),""))),0)),$AS69="Devis 3",(IFERROR(VALUE(TRIM(SUBSTITUTE(AP69,CHAR(160),""))),0))),0))*(IFERROR(VALUE(TRIM(SUBSTITUTE($AB69,CHAR(160),""))),0))))</f>
        <v/>
      </c>
      <c r="AY69" s="110" t="str" cm="1">
        <f t="array" ref="AY69">IF($AB69="","",IF((IFERROR(_xlfn.IFS(TRIM(SUBSTITUTE($AS69,CHAR(160),""))="Devis 1", IFERROR(VALUE(TRIM(SUBSTITUTE(AK69,CHAR(160),""))),0),TRIM(SUBSTITUTE($AS69,CHAR(160),""))="Devis 2", IFERROR(VALUE(TRIM(SUBSTITUTE(AN69,CHAR(160),""))),0),TRIM(SUBSTITUTE($AS69,CHAR(160),""))="Devis 3", IFERROR(VALUE(TRIM(SUBSTITUTE(AQ69,CHAR(160),""))),0)),0) * IFERROR(VALUE(TRIM(SUBSTITUTE($AB69,CHAR(160),""))),0)) = 0,IF(AX69&lt;&gt;"",0,""),(IFERROR(_xlfn.IFS(TRIM(SUBSTITUTE($AS69,CHAR(160),""))="Devis 1", IFERROR(VALUE(TRIM(SUBSTITUTE(AK69,CHAR(160),""))),0),TRIM(SUBSTITUTE($AS69,CHAR(160),""))="Devis 2", IFERROR(VALUE(TRIM(SUBSTITUTE(AN69,CHAR(160),""))),0),TRIM(SUBSTITUTE($AS69,CHAR(160),""))="Devis 3", IFERROR(VALUE(TRIM(SUBSTITUTE(AQ69,CHAR(160),""))),0)),0) * IFERROR(VALUE(TRIM(SUBSTITUTE($AB69,CHAR(160),""))),0))))</f>
        <v/>
      </c>
      <c r="AZ69" s="110" t="str" cm="1">
        <f t="array" ref="AZ69">IF($AB69="","",IF(IFERROR(_xlfn.IFS($AS69="Devis 1",IFERROR(VALUE(TRIM(SUBSTITUTE(AL69,CHAR(160),""))),0),$AS69="Devis 2",IFERROR(VALUE(TRIM(SUBSTITUTE(AO69,CHAR(160),""))),0),$AS69="Devis 3",IFERROR(VALUE(TRIM(SUBSTITUTE(AR69,CHAR(160),""))),0)),0)*IFERROR(VALUE(TRIM(SUBSTITUTE($AB69,CHAR(160),""))),0)=0,"",IFERROR(_xlfn.IFS($AS69="Devis 1",IFERROR(VALUE(TRIM(SUBSTITUTE(AL69,CHAR(160),""))),0),$AS69="Devis 2",IFERROR(VALUE(TRIM(SUBSTITUTE(AO69,CHAR(160),""))),0),$AS69="Devis 3",IFERROR(VALUE(TRIM(SUBSTITUTE(AR69,CHAR(160),""))),0)),0)*IFERROR(VALUE(TRIM(SUBSTITUTE($AB69,CHAR(160),""))),0)))</f>
        <v/>
      </c>
      <c r="BA69" s="64"/>
      <c r="BB69" s="21"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242" t="str" cm="1">
        <f t="array" ref="BC69">IF(OR(AZ69="",X69="",AX69="",V69="",AY69="",W69=""),"",_xlfn.IFS((IFERROR(VALUE(TRIM(SUBSTITUTE(AZ69,CHAR(160),""))),0))&gt;(IFERROR(VALUE(TRIM(SUBSTITUTE(X69,CHAR(160),""))),0)),"KO : Le montant retenu TTC est supérieur au montant présenté TTC. Merci de revoir la ligne de dépense ou plafonner son montant.",(IFERROR(VALUE(TRIM(SUBSTITUTE(AX69,CHAR(160),""))),0))&gt;(IFERROR(VALUE(TRIM(SUBSTITUTE(V69,CHAR(160),""))),0)),"Attention : Le montant retenu HT est supérieur au montant HT présenté. Merci de revoir la ligne de dépense,plafonner son montant,ou justifier la reventillation HT/TVA.",(IFERROR(VALUE(TRIM(SUBSTITUTE(AY69,CHAR(160),""))),0))&gt;(IFERROR(VALUE(TRIM(SUBSTITUTE(W69,CHAR(160),""))),0)),"Attention : Le montant TVA retenu est supérieur au montant TVA présenté. Merci de revoir la ligne de dépense,plafonner son montant,ou justifier la reventillation HT/TVA.",(IFERROR(VALUE(TRIM(SUBSTITUTE(X69,CHAR(160),""))),0))=0,"",(IFERROR(VALUE(TRIM(SUBSTITUTE(AZ69,CHAR(160),""))),0))=(IFERROR(VALUE(TRIM(SUBSTITUTE(X69,CHAR(160),""))),0)),"OK",
OR((IFERROR(VALUE(TRIM(SUBSTITUTE(AZ69,CHAR(160),""))),0))=0,(IFERROR(VALUE(TRIM(SUBSTITUTE(AX69,CHAR(160),""))),0))=0),"Attention : montant présenté entièrement écarté",(IFERROR(VALUE(TRIM(SUBSTITUTE(AZ69,CHAR(160),""))),0))&lt;(IFERROR(VALUE(TRIM(SUBSTITUTE(X69,CHAR(160),""))),0)),"Attention : montant présenté partiellement écarté",TRUE,""))</f>
        <v/>
      </c>
      <c r="BD69" s="63" t="str">
        <f t="shared" si="57"/>
        <v/>
      </c>
      <c r="BE69" s="63" t="str">
        <f t="shared" si="58"/>
        <v/>
      </c>
      <c r="BF69" s="30" t="str">
        <f t="shared" si="59"/>
        <v/>
      </c>
    </row>
    <row r="70" spans="1:58" ht="15" customHeight="1">
      <c r="A70" s="100">
        <v>61</v>
      </c>
      <c r="B70" s="7"/>
      <c r="C70" s="7"/>
      <c r="D70" s="18"/>
      <c r="E70" s="7"/>
      <c r="F70" s="7"/>
      <c r="G70" s="7"/>
      <c r="H70" s="7"/>
      <c r="I70" s="26"/>
      <c r="J70" s="7"/>
      <c r="K70" s="183"/>
      <c r="L70" s="189"/>
      <c r="M70" s="9"/>
      <c r="N70" s="53" t="str">
        <f t="shared" si="30"/>
        <v/>
      </c>
      <c r="O70" s="13"/>
      <c r="P70" s="9"/>
      <c r="Q70" s="53" t="str">
        <f t="shared" si="31"/>
        <v/>
      </c>
      <c r="R70" s="16"/>
      <c r="S70" s="9"/>
      <c r="T70" s="190" t="str">
        <f t="shared" si="32"/>
        <v/>
      </c>
      <c r="U70" s="199"/>
      <c r="V70" s="198" t="str" cm="1">
        <f t="array" ref="V70">IF((_xlfn.IFS(TRIM(SUBSTITUTE(U70,CHAR(160),""))="Devis 1",IFERROR(VALUE(TRIM(SUBSTITUTE(L70,CHAR(160),""))),0),TRIM(SUBSTITUTE(U70,CHAR(160),""))="Devis 2",IFERROR(VALUE(TRIM(SUBSTITUTE(O70,CHAR(160),""))),0),TRIM(SUBSTITUTE(U70,CHAR(160),""))="Devis 3",IFERROR(VALUE(TRIM(SUBSTITUTE(R70,CHAR(160),""))),0),TRUE,0)*IFERROR(VALUE(TRIM(SUBSTITUTE(D70,CHAR(160),""))),0))=0,"",_xlfn.IFS(TRIM(SUBSTITUTE(U70,CHAR(160),""))="Devis 1",IFERROR(VALUE(TRIM(SUBSTITUTE(L70,CHAR(160),""))),0),TRIM(SUBSTITUTE(U70,CHAR(160),""))="Devis 2",IFERROR(VALUE(TRIM(SUBSTITUTE(O70,CHAR(160),""))),0),TRIM(SUBSTITUTE(U70,CHAR(160),""))="Devis 3",IFERROR(VALUE(TRIM(SUBSTITUTE(R70,CHAR(160),""))),0),TRUE,0)*IFERROR(VALUE(TRIM(SUBSTITUTE(D70,CHAR(160),""))),0))</f>
        <v/>
      </c>
      <c r="W70" s="109" t="str" cm="1">
        <f t="array" ref="W70">IF(_xlfn.IFS(TRIM(SUBSTITUTE(U70,CHAR(160),""))="Devis 1",IFERROR(VALUE(TRIM(SUBSTITUTE(M70,CHAR(160),""))),0),TRIM(SUBSTITUTE(U70,CHAR(160),""))="Devis 2",IFERROR(VALUE(TRIM(SUBSTITUTE(P70,CHAR(160),""))),0),TRIM(SUBSTITUTE(U70,CHAR(160),""))="Devis 3",IFERROR(VALUE(TRIM(SUBSTITUTE(S70,CHAR(160),""))),0),TRUE,0)*IFERROR(VALUE(TRIM(SUBSTITUTE(D70,CHAR(160),""))),0)=0,IF(V70&lt;&gt;"",0,""),_xlfn.IFS(TRIM(SUBSTITUTE(U70,CHAR(160),""))="Devis 1",IFERROR(VALUE(TRIM(SUBSTITUTE(M70,CHAR(160),""))),0),TRIM(SUBSTITUTE(U70,CHAR(160),""))="Devis 2",IFERROR(VALUE(TRIM(SUBSTITUTE(P70,CHAR(160),""))),0),TRIM(SUBSTITUTE(U70,CHAR(160),""))="Devis 3",IFERROR(VALUE(TRIM(SUBSTITUTE(S70,CHAR(160),""))),0),TRUE,0)*IFERROR(VALUE(TRIM(SUBSTITUTE(D70,CHAR(160),""))),0))</f>
        <v/>
      </c>
      <c r="X70" s="201" t="str">
        <f t="shared" si="33"/>
        <v/>
      </c>
      <c r="Y70" s="202"/>
      <c r="Z70" s="55" t="str">
        <f t="shared" si="34"/>
        <v/>
      </c>
      <c r="AA70" s="55" t="str">
        <f t="shared" si="35"/>
        <v/>
      </c>
      <c r="AB70" s="56" t="str">
        <f t="shared" si="36"/>
        <v/>
      </c>
      <c r="AC70" s="22" t="str">
        <f t="shared" si="37"/>
        <v/>
      </c>
      <c r="AD70" s="22" t="str">
        <f t="shared" si="38"/>
        <v/>
      </c>
      <c r="AE70" s="22" t="str">
        <f t="shared" si="39"/>
        <v/>
      </c>
      <c r="AF70" s="22" t="str">
        <f t="shared" si="40"/>
        <v/>
      </c>
      <c r="AG70" s="57" t="str">
        <f t="shared" si="41"/>
        <v/>
      </c>
      <c r="AH70" s="22" t="str">
        <f t="shared" si="42"/>
        <v/>
      </c>
      <c r="AI70" s="58" t="str">
        <f t="shared" si="43"/>
        <v/>
      </c>
      <c r="AJ70" s="59" t="str">
        <f t="shared" si="44"/>
        <v/>
      </c>
      <c r="AK70" s="29" t="str">
        <f t="shared" si="45"/>
        <v/>
      </c>
      <c r="AL70" s="53" t="str">
        <f t="shared" si="46"/>
        <v/>
      </c>
      <c r="AM70" s="60" t="str">
        <f t="shared" si="47"/>
        <v/>
      </c>
      <c r="AN70" s="29" t="str">
        <f t="shared" si="48"/>
        <v/>
      </c>
      <c r="AO70" s="53" t="str">
        <f t="shared" si="49"/>
        <v/>
      </c>
      <c r="AP70" s="61" t="str">
        <f t="shared" si="50"/>
        <v/>
      </c>
      <c r="AQ70" s="29" t="str">
        <f t="shared" si="51"/>
        <v/>
      </c>
      <c r="AR70" s="62" t="str">
        <f t="shared" si="52"/>
        <v/>
      </c>
      <c r="AS70" s="55" t="str">
        <f t="shared" si="53"/>
        <v/>
      </c>
      <c r="AT70" s="239"/>
      <c r="AU70" s="63" t="str">
        <f t="shared" si="54"/>
        <v/>
      </c>
      <c r="AV70" s="63" t="str">
        <f t="shared" si="55"/>
        <v/>
      </c>
      <c r="AW70" s="63" t="str">
        <f t="shared" si="56"/>
        <v/>
      </c>
      <c r="AX70" s="110" t="str" cm="1">
        <f t="array" ref="AX70">IF($AB70="","",IF((IFERROR(_xlfn.IFS($AS70="Devis 1",(IFERROR(VALUE(TRIM(SUBSTITUTE(AJ70,CHAR(160),""))),0)),$AS70="Devis 2",(IFERROR(VALUE(TRIM(SUBSTITUTE(AM70,CHAR(160),""))),0)),$AS70="Devis 3",(IFERROR(VALUE(TRIM(SUBSTITUTE(AP70,CHAR(160),""))),0))),0))*(IFERROR(VALUE(TRIM(SUBSTITUTE($AB70,CHAR(160),""))),0))=0,"",(IFERROR(_xlfn.IFS($AS70="Devis 1",(IFERROR(VALUE(TRIM(SUBSTITUTE(AJ70,CHAR(160),""))),0)),$AS70="Devis 2",(IFERROR(VALUE(TRIM(SUBSTITUTE(AM70,CHAR(160),""))),0)),$AS70="Devis 3",(IFERROR(VALUE(TRIM(SUBSTITUTE(AP70,CHAR(160),""))),0))),0))*(IFERROR(VALUE(TRIM(SUBSTITUTE($AB70,CHAR(160),""))),0))))</f>
        <v/>
      </c>
      <c r="AY70" s="110" t="str" cm="1">
        <f t="array" ref="AY70">IF($AB70="","",IF((IFERROR(_xlfn.IFS(TRIM(SUBSTITUTE($AS70,CHAR(160),""))="Devis 1", IFERROR(VALUE(TRIM(SUBSTITUTE(AK70,CHAR(160),""))),0),TRIM(SUBSTITUTE($AS70,CHAR(160),""))="Devis 2", IFERROR(VALUE(TRIM(SUBSTITUTE(AN70,CHAR(160),""))),0),TRIM(SUBSTITUTE($AS70,CHAR(160),""))="Devis 3", IFERROR(VALUE(TRIM(SUBSTITUTE(AQ70,CHAR(160),""))),0)),0) * IFERROR(VALUE(TRIM(SUBSTITUTE($AB70,CHAR(160),""))),0)) = 0,IF(AX70&lt;&gt;"",0,""),(IFERROR(_xlfn.IFS(TRIM(SUBSTITUTE($AS70,CHAR(160),""))="Devis 1", IFERROR(VALUE(TRIM(SUBSTITUTE(AK70,CHAR(160),""))),0),TRIM(SUBSTITUTE($AS70,CHAR(160),""))="Devis 2", IFERROR(VALUE(TRIM(SUBSTITUTE(AN70,CHAR(160),""))),0),TRIM(SUBSTITUTE($AS70,CHAR(160),""))="Devis 3", IFERROR(VALUE(TRIM(SUBSTITUTE(AQ70,CHAR(160),""))),0)),0) * IFERROR(VALUE(TRIM(SUBSTITUTE($AB70,CHAR(160),""))),0))))</f>
        <v/>
      </c>
      <c r="AZ70" s="110" t="str" cm="1">
        <f t="array" ref="AZ70">IF($AB70="","",IF(IFERROR(_xlfn.IFS($AS70="Devis 1",IFERROR(VALUE(TRIM(SUBSTITUTE(AL70,CHAR(160),""))),0),$AS70="Devis 2",IFERROR(VALUE(TRIM(SUBSTITUTE(AO70,CHAR(160),""))),0),$AS70="Devis 3",IFERROR(VALUE(TRIM(SUBSTITUTE(AR70,CHAR(160),""))),0)),0)*IFERROR(VALUE(TRIM(SUBSTITUTE($AB70,CHAR(160),""))),0)=0,"",IFERROR(_xlfn.IFS($AS70="Devis 1",IFERROR(VALUE(TRIM(SUBSTITUTE(AL70,CHAR(160),""))),0),$AS70="Devis 2",IFERROR(VALUE(TRIM(SUBSTITUTE(AO70,CHAR(160),""))),0),$AS70="Devis 3",IFERROR(VALUE(TRIM(SUBSTITUTE(AR70,CHAR(160),""))),0)),0)*IFERROR(VALUE(TRIM(SUBSTITUTE($AB70,CHAR(160),""))),0)))</f>
        <v/>
      </c>
      <c r="BA70" s="64"/>
      <c r="BB70" s="21"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242" t="str" cm="1">
        <f t="array" ref="BC70">IF(OR(AZ70="",X70="",AX70="",V70="",AY70="",W70=""),"",_xlfn.IFS((IFERROR(VALUE(TRIM(SUBSTITUTE(AZ70,CHAR(160),""))),0))&gt;(IFERROR(VALUE(TRIM(SUBSTITUTE(X70,CHAR(160),""))),0)),"KO : Le montant retenu TTC est supérieur au montant présenté TTC. Merci de revoir la ligne de dépense ou plafonner son montant.",(IFERROR(VALUE(TRIM(SUBSTITUTE(AX70,CHAR(160),""))),0))&gt;(IFERROR(VALUE(TRIM(SUBSTITUTE(V70,CHAR(160),""))),0)),"Attention : Le montant retenu HT est supérieur au montant HT présenté. Merci de revoir la ligne de dépense,plafonner son montant,ou justifier la reventillation HT/TVA.",(IFERROR(VALUE(TRIM(SUBSTITUTE(AY70,CHAR(160),""))),0))&gt;(IFERROR(VALUE(TRIM(SUBSTITUTE(W70,CHAR(160),""))),0)),"Attention : Le montant TVA retenu est supérieur au montant TVA présenté. Merci de revoir la ligne de dépense,plafonner son montant,ou justifier la reventillation HT/TVA.",(IFERROR(VALUE(TRIM(SUBSTITUTE(X70,CHAR(160),""))),0))=0,"",(IFERROR(VALUE(TRIM(SUBSTITUTE(AZ70,CHAR(160),""))),0))=(IFERROR(VALUE(TRIM(SUBSTITUTE(X70,CHAR(160),""))),0)),"OK",
OR((IFERROR(VALUE(TRIM(SUBSTITUTE(AZ70,CHAR(160),""))),0))=0,(IFERROR(VALUE(TRIM(SUBSTITUTE(AX70,CHAR(160),""))),0))=0),"Attention : montant présenté entièrement écarté",(IFERROR(VALUE(TRIM(SUBSTITUTE(AZ70,CHAR(160),""))),0))&lt;(IFERROR(VALUE(TRIM(SUBSTITUTE(X70,CHAR(160),""))),0)),"Attention : montant présenté partiellement écarté",TRUE,""))</f>
        <v/>
      </c>
      <c r="BD70" s="63" t="str">
        <f t="shared" si="57"/>
        <v/>
      </c>
      <c r="BE70" s="63" t="str">
        <f t="shared" si="58"/>
        <v/>
      </c>
      <c r="BF70" s="30" t="str">
        <f t="shared" si="59"/>
        <v/>
      </c>
    </row>
    <row r="71" spans="1:58" ht="15" customHeight="1">
      <c r="A71" s="100">
        <v>62</v>
      </c>
      <c r="B71" s="7"/>
      <c r="C71" s="7"/>
      <c r="D71" s="18"/>
      <c r="E71" s="7"/>
      <c r="F71" s="7"/>
      <c r="G71" s="7"/>
      <c r="H71" s="7"/>
      <c r="I71" s="26"/>
      <c r="J71" s="7"/>
      <c r="K71" s="183"/>
      <c r="L71" s="189"/>
      <c r="M71" s="9"/>
      <c r="N71" s="53" t="str">
        <f t="shared" si="30"/>
        <v/>
      </c>
      <c r="O71" s="13"/>
      <c r="P71" s="9"/>
      <c r="Q71" s="53" t="str">
        <f t="shared" si="31"/>
        <v/>
      </c>
      <c r="R71" s="16"/>
      <c r="S71" s="9"/>
      <c r="T71" s="190" t="str">
        <f t="shared" si="32"/>
        <v/>
      </c>
      <c r="U71" s="199"/>
      <c r="V71" s="198" t="str" cm="1">
        <f t="array" ref="V71">IF((_xlfn.IFS(TRIM(SUBSTITUTE(U71,CHAR(160),""))="Devis 1",IFERROR(VALUE(TRIM(SUBSTITUTE(L71,CHAR(160),""))),0),TRIM(SUBSTITUTE(U71,CHAR(160),""))="Devis 2",IFERROR(VALUE(TRIM(SUBSTITUTE(O71,CHAR(160),""))),0),TRIM(SUBSTITUTE(U71,CHAR(160),""))="Devis 3",IFERROR(VALUE(TRIM(SUBSTITUTE(R71,CHAR(160),""))),0),TRUE,0)*IFERROR(VALUE(TRIM(SUBSTITUTE(D71,CHAR(160),""))),0))=0,"",_xlfn.IFS(TRIM(SUBSTITUTE(U71,CHAR(160),""))="Devis 1",IFERROR(VALUE(TRIM(SUBSTITUTE(L71,CHAR(160),""))),0),TRIM(SUBSTITUTE(U71,CHAR(160),""))="Devis 2",IFERROR(VALUE(TRIM(SUBSTITUTE(O71,CHAR(160),""))),0),TRIM(SUBSTITUTE(U71,CHAR(160),""))="Devis 3",IFERROR(VALUE(TRIM(SUBSTITUTE(R71,CHAR(160),""))),0),TRUE,0)*IFERROR(VALUE(TRIM(SUBSTITUTE(D71,CHAR(160),""))),0))</f>
        <v/>
      </c>
      <c r="W71" s="109" t="str" cm="1">
        <f t="array" ref="W71">IF(_xlfn.IFS(TRIM(SUBSTITUTE(U71,CHAR(160),""))="Devis 1",IFERROR(VALUE(TRIM(SUBSTITUTE(M71,CHAR(160),""))),0),TRIM(SUBSTITUTE(U71,CHAR(160),""))="Devis 2",IFERROR(VALUE(TRIM(SUBSTITUTE(P71,CHAR(160),""))),0),TRIM(SUBSTITUTE(U71,CHAR(160),""))="Devis 3",IFERROR(VALUE(TRIM(SUBSTITUTE(S71,CHAR(160),""))),0),TRUE,0)*IFERROR(VALUE(TRIM(SUBSTITUTE(D71,CHAR(160),""))),0)=0,IF(V71&lt;&gt;"",0,""),_xlfn.IFS(TRIM(SUBSTITUTE(U71,CHAR(160),""))="Devis 1",IFERROR(VALUE(TRIM(SUBSTITUTE(M71,CHAR(160),""))),0),TRIM(SUBSTITUTE(U71,CHAR(160),""))="Devis 2",IFERROR(VALUE(TRIM(SUBSTITUTE(P71,CHAR(160),""))),0),TRIM(SUBSTITUTE(U71,CHAR(160),""))="Devis 3",IFERROR(VALUE(TRIM(SUBSTITUTE(S71,CHAR(160),""))),0),TRUE,0)*IFERROR(VALUE(TRIM(SUBSTITUTE(D71,CHAR(160),""))),0))</f>
        <v/>
      </c>
      <c r="X71" s="201" t="str">
        <f t="shared" si="33"/>
        <v/>
      </c>
      <c r="Y71" s="202"/>
      <c r="Z71" s="55" t="str">
        <f t="shared" si="34"/>
        <v/>
      </c>
      <c r="AA71" s="55" t="str">
        <f t="shared" si="35"/>
        <v/>
      </c>
      <c r="AB71" s="56" t="str">
        <f t="shared" si="36"/>
        <v/>
      </c>
      <c r="AC71" s="22" t="str">
        <f t="shared" si="37"/>
        <v/>
      </c>
      <c r="AD71" s="22" t="str">
        <f t="shared" si="38"/>
        <v/>
      </c>
      <c r="AE71" s="22" t="str">
        <f t="shared" si="39"/>
        <v/>
      </c>
      <c r="AF71" s="22" t="str">
        <f t="shared" si="40"/>
        <v/>
      </c>
      <c r="AG71" s="57" t="str">
        <f t="shared" si="41"/>
        <v/>
      </c>
      <c r="AH71" s="22" t="str">
        <f t="shared" si="42"/>
        <v/>
      </c>
      <c r="AI71" s="58" t="str">
        <f t="shared" si="43"/>
        <v/>
      </c>
      <c r="AJ71" s="59" t="str">
        <f t="shared" si="44"/>
        <v/>
      </c>
      <c r="AK71" s="29" t="str">
        <f t="shared" si="45"/>
        <v/>
      </c>
      <c r="AL71" s="53" t="str">
        <f t="shared" si="46"/>
        <v/>
      </c>
      <c r="AM71" s="60" t="str">
        <f t="shared" si="47"/>
        <v/>
      </c>
      <c r="AN71" s="29" t="str">
        <f t="shared" si="48"/>
        <v/>
      </c>
      <c r="AO71" s="53" t="str">
        <f t="shared" si="49"/>
        <v/>
      </c>
      <c r="AP71" s="61" t="str">
        <f t="shared" si="50"/>
        <v/>
      </c>
      <c r="AQ71" s="29" t="str">
        <f t="shared" si="51"/>
        <v/>
      </c>
      <c r="AR71" s="62" t="str">
        <f t="shared" si="52"/>
        <v/>
      </c>
      <c r="AS71" s="55" t="str">
        <f t="shared" si="53"/>
        <v/>
      </c>
      <c r="AT71" s="239"/>
      <c r="AU71" s="63" t="str">
        <f t="shared" si="54"/>
        <v/>
      </c>
      <c r="AV71" s="63" t="str">
        <f t="shared" si="55"/>
        <v/>
      </c>
      <c r="AW71" s="63" t="str">
        <f t="shared" si="56"/>
        <v/>
      </c>
      <c r="AX71" s="110" t="str" cm="1">
        <f t="array" ref="AX71">IF($AB71="","",IF((IFERROR(_xlfn.IFS($AS71="Devis 1",(IFERROR(VALUE(TRIM(SUBSTITUTE(AJ71,CHAR(160),""))),0)),$AS71="Devis 2",(IFERROR(VALUE(TRIM(SUBSTITUTE(AM71,CHAR(160),""))),0)),$AS71="Devis 3",(IFERROR(VALUE(TRIM(SUBSTITUTE(AP71,CHAR(160),""))),0))),0))*(IFERROR(VALUE(TRIM(SUBSTITUTE($AB71,CHAR(160),""))),0))=0,"",(IFERROR(_xlfn.IFS($AS71="Devis 1",(IFERROR(VALUE(TRIM(SUBSTITUTE(AJ71,CHAR(160),""))),0)),$AS71="Devis 2",(IFERROR(VALUE(TRIM(SUBSTITUTE(AM71,CHAR(160),""))),0)),$AS71="Devis 3",(IFERROR(VALUE(TRIM(SUBSTITUTE(AP71,CHAR(160),""))),0))),0))*(IFERROR(VALUE(TRIM(SUBSTITUTE($AB71,CHAR(160),""))),0))))</f>
        <v/>
      </c>
      <c r="AY71" s="110" t="str" cm="1">
        <f t="array" ref="AY71">IF($AB71="","",IF((IFERROR(_xlfn.IFS(TRIM(SUBSTITUTE($AS71,CHAR(160),""))="Devis 1", IFERROR(VALUE(TRIM(SUBSTITUTE(AK71,CHAR(160),""))),0),TRIM(SUBSTITUTE($AS71,CHAR(160),""))="Devis 2", IFERROR(VALUE(TRIM(SUBSTITUTE(AN71,CHAR(160),""))),0),TRIM(SUBSTITUTE($AS71,CHAR(160),""))="Devis 3", IFERROR(VALUE(TRIM(SUBSTITUTE(AQ71,CHAR(160),""))),0)),0) * IFERROR(VALUE(TRIM(SUBSTITUTE($AB71,CHAR(160),""))),0)) = 0,IF(AX71&lt;&gt;"",0,""),(IFERROR(_xlfn.IFS(TRIM(SUBSTITUTE($AS71,CHAR(160),""))="Devis 1", IFERROR(VALUE(TRIM(SUBSTITUTE(AK71,CHAR(160),""))),0),TRIM(SUBSTITUTE($AS71,CHAR(160),""))="Devis 2", IFERROR(VALUE(TRIM(SUBSTITUTE(AN71,CHAR(160),""))),0),TRIM(SUBSTITUTE($AS71,CHAR(160),""))="Devis 3", IFERROR(VALUE(TRIM(SUBSTITUTE(AQ71,CHAR(160),""))),0)),0) * IFERROR(VALUE(TRIM(SUBSTITUTE($AB71,CHAR(160),""))),0))))</f>
        <v/>
      </c>
      <c r="AZ71" s="110" t="str" cm="1">
        <f t="array" ref="AZ71">IF($AB71="","",IF(IFERROR(_xlfn.IFS($AS71="Devis 1",IFERROR(VALUE(TRIM(SUBSTITUTE(AL71,CHAR(160),""))),0),$AS71="Devis 2",IFERROR(VALUE(TRIM(SUBSTITUTE(AO71,CHAR(160),""))),0),$AS71="Devis 3",IFERROR(VALUE(TRIM(SUBSTITUTE(AR71,CHAR(160),""))),0)),0)*IFERROR(VALUE(TRIM(SUBSTITUTE($AB71,CHAR(160),""))),0)=0,"",IFERROR(_xlfn.IFS($AS71="Devis 1",IFERROR(VALUE(TRIM(SUBSTITUTE(AL71,CHAR(160),""))),0),$AS71="Devis 2",IFERROR(VALUE(TRIM(SUBSTITUTE(AO71,CHAR(160),""))),0),$AS71="Devis 3",IFERROR(VALUE(TRIM(SUBSTITUTE(AR71,CHAR(160),""))),0)),0)*IFERROR(VALUE(TRIM(SUBSTITUTE($AB71,CHAR(160),""))),0)))</f>
        <v/>
      </c>
      <c r="BA71" s="64"/>
      <c r="BB71" s="21"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242" t="str" cm="1">
        <f t="array" ref="BC71">IF(OR(AZ71="",X71="",AX71="",V71="",AY71="",W71=""),"",_xlfn.IFS((IFERROR(VALUE(TRIM(SUBSTITUTE(AZ71,CHAR(160),""))),0))&gt;(IFERROR(VALUE(TRIM(SUBSTITUTE(X71,CHAR(160),""))),0)),"KO : Le montant retenu TTC est supérieur au montant présenté TTC. Merci de revoir la ligne de dépense ou plafonner son montant.",(IFERROR(VALUE(TRIM(SUBSTITUTE(AX71,CHAR(160),""))),0))&gt;(IFERROR(VALUE(TRIM(SUBSTITUTE(V71,CHAR(160),""))),0)),"Attention : Le montant retenu HT est supérieur au montant HT présenté. Merci de revoir la ligne de dépense,plafonner son montant,ou justifier la reventillation HT/TVA.",(IFERROR(VALUE(TRIM(SUBSTITUTE(AY71,CHAR(160),""))),0))&gt;(IFERROR(VALUE(TRIM(SUBSTITUTE(W71,CHAR(160),""))),0)),"Attention : Le montant TVA retenu est supérieur au montant TVA présenté. Merci de revoir la ligne de dépense,plafonner son montant,ou justifier la reventillation HT/TVA.",(IFERROR(VALUE(TRIM(SUBSTITUTE(X71,CHAR(160),""))),0))=0,"",(IFERROR(VALUE(TRIM(SUBSTITUTE(AZ71,CHAR(160),""))),0))=(IFERROR(VALUE(TRIM(SUBSTITUTE(X71,CHAR(160),""))),0)),"OK",
OR((IFERROR(VALUE(TRIM(SUBSTITUTE(AZ71,CHAR(160),""))),0))=0,(IFERROR(VALUE(TRIM(SUBSTITUTE(AX71,CHAR(160),""))),0))=0),"Attention : montant présenté entièrement écarté",(IFERROR(VALUE(TRIM(SUBSTITUTE(AZ71,CHAR(160),""))),0))&lt;(IFERROR(VALUE(TRIM(SUBSTITUTE(X71,CHAR(160),""))),0)),"Attention : montant présenté partiellement écarté",TRUE,""))</f>
        <v/>
      </c>
      <c r="BD71" s="63" t="str">
        <f t="shared" si="57"/>
        <v/>
      </c>
      <c r="BE71" s="63" t="str">
        <f t="shared" si="58"/>
        <v/>
      </c>
      <c r="BF71" s="30" t="str">
        <f t="shared" si="59"/>
        <v/>
      </c>
    </row>
    <row r="72" spans="1:58" ht="15" customHeight="1">
      <c r="A72" s="100">
        <v>63</v>
      </c>
      <c r="B72" s="7"/>
      <c r="C72" s="7"/>
      <c r="D72" s="18"/>
      <c r="E72" s="7"/>
      <c r="F72" s="7"/>
      <c r="G72" s="7"/>
      <c r="H72" s="7"/>
      <c r="I72" s="26"/>
      <c r="J72" s="7"/>
      <c r="K72" s="183"/>
      <c r="L72" s="189"/>
      <c r="M72" s="9"/>
      <c r="N72" s="53" t="str">
        <f t="shared" si="30"/>
        <v/>
      </c>
      <c r="O72" s="13"/>
      <c r="P72" s="9"/>
      <c r="Q72" s="53" t="str">
        <f t="shared" si="31"/>
        <v/>
      </c>
      <c r="R72" s="16"/>
      <c r="S72" s="9"/>
      <c r="T72" s="190" t="str">
        <f t="shared" si="32"/>
        <v/>
      </c>
      <c r="U72" s="199"/>
      <c r="V72" s="198" t="str" cm="1">
        <f t="array" ref="V72">IF((_xlfn.IFS(TRIM(SUBSTITUTE(U72,CHAR(160),""))="Devis 1",IFERROR(VALUE(TRIM(SUBSTITUTE(L72,CHAR(160),""))),0),TRIM(SUBSTITUTE(U72,CHAR(160),""))="Devis 2",IFERROR(VALUE(TRIM(SUBSTITUTE(O72,CHAR(160),""))),0),TRIM(SUBSTITUTE(U72,CHAR(160),""))="Devis 3",IFERROR(VALUE(TRIM(SUBSTITUTE(R72,CHAR(160),""))),0),TRUE,0)*IFERROR(VALUE(TRIM(SUBSTITUTE(D72,CHAR(160),""))),0))=0,"",_xlfn.IFS(TRIM(SUBSTITUTE(U72,CHAR(160),""))="Devis 1",IFERROR(VALUE(TRIM(SUBSTITUTE(L72,CHAR(160),""))),0),TRIM(SUBSTITUTE(U72,CHAR(160),""))="Devis 2",IFERROR(VALUE(TRIM(SUBSTITUTE(O72,CHAR(160),""))),0),TRIM(SUBSTITUTE(U72,CHAR(160),""))="Devis 3",IFERROR(VALUE(TRIM(SUBSTITUTE(R72,CHAR(160),""))),0),TRUE,0)*IFERROR(VALUE(TRIM(SUBSTITUTE(D72,CHAR(160),""))),0))</f>
        <v/>
      </c>
      <c r="W72" s="109" t="str" cm="1">
        <f t="array" ref="W72">IF(_xlfn.IFS(TRIM(SUBSTITUTE(U72,CHAR(160),""))="Devis 1",IFERROR(VALUE(TRIM(SUBSTITUTE(M72,CHAR(160),""))),0),TRIM(SUBSTITUTE(U72,CHAR(160),""))="Devis 2",IFERROR(VALUE(TRIM(SUBSTITUTE(P72,CHAR(160),""))),0),TRIM(SUBSTITUTE(U72,CHAR(160),""))="Devis 3",IFERROR(VALUE(TRIM(SUBSTITUTE(S72,CHAR(160),""))),0),TRUE,0)*IFERROR(VALUE(TRIM(SUBSTITUTE(D72,CHAR(160),""))),0)=0,IF(V72&lt;&gt;"",0,""),_xlfn.IFS(TRIM(SUBSTITUTE(U72,CHAR(160),""))="Devis 1",IFERROR(VALUE(TRIM(SUBSTITUTE(M72,CHAR(160),""))),0),TRIM(SUBSTITUTE(U72,CHAR(160),""))="Devis 2",IFERROR(VALUE(TRIM(SUBSTITUTE(P72,CHAR(160),""))),0),TRIM(SUBSTITUTE(U72,CHAR(160),""))="Devis 3",IFERROR(VALUE(TRIM(SUBSTITUTE(S72,CHAR(160),""))),0),TRUE,0)*IFERROR(VALUE(TRIM(SUBSTITUTE(D72,CHAR(160),""))),0))</f>
        <v/>
      </c>
      <c r="X72" s="201" t="str">
        <f t="shared" si="33"/>
        <v/>
      </c>
      <c r="Y72" s="202"/>
      <c r="Z72" s="55" t="str">
        <f t="shared" si="34"/>
        <v/>
      </c>
      <c r="AA72" s="55" t="str">
        <f t="shared" si="35"/>
        <v/>
      </c>
      <c r="AB72" s="56" t="str">
        <f t="shared" si="36"/>
        <v/>
      </c>
      <c r="AC72" s="22" t="str">
        <f t="shared" si="37"/>
        <v/>
      </c>
      <c r="AD72" s="22" t="str">
        <f t="shared" si="38"/>
        <v/>
      </c>
      <c r="AE72" s="22" t="str">
        <f t="shared" si="39"/>
        <v/>
      </c>
      <c r="AF72" s="22" t="str">
        <f t="shared" si="40"/>
        <v/>
      </c>
      <c r="AG72" s="57" t="str">
        <f t="shared" si="41"/>
        <v/>
      </c>
      <c r="AH72" s="22" t="str">
        <f t="shared" si="42"/>
        <v/>
      </c>
      <c r="AI72" s="58" t="str">
        <f t="shared" si="43"/>
        <v/>
      </c>
      <c r="AJ72" s="59" t="str">
        <f t="shared" si="44"/>
        <v/>
      </c>
      <c r="AK72" s="29" t="str">
        <f t="shared" si="45"/>
        <v/>
      </c>
      <c r="AL72" s="53" t="str">
        <f t="shared" si="46"/>
        <v/>
      </c>
      <c r="AM72" s="60" t="str">
        <f t="shared" si="47"/>
        <v/>
      </c>
      <c r="AN72" s="29" t="str">
        <f t="shared" si="48"/>
        <v/>
      </c>
      <c r="AO72" s="53" t="str">
        <f t="shared" si="49"/>
        <v/>
      </c>
      <c r="AP72" s="61" t="str">
        <f t="shared" si="50"/>
        <v/>
      </c>
      <c r="AQ72" s="29" t="str">
        <f t="shared" si="51"/>
        <v/>
      </c>
      <c r="AR72" s="62" t="str">
        <f t="shared" si="52"/>
        <v/>
      </c>
      <c r="AS72" s="55" t="str">
        <f t="shared" si="53"/>
        <v/>
      </c>
      <c r="AT72" s="239"/>
      <c r="AU72" s="63" t="str">
        <f t="shared" si="54"/>
        <v/>
      </c>
      <c r="AV72" s="63" t="str">
        <f t="shared" si="55"/>
        <v/>
      </c>
      <c r="AW72" s="63" t="str">
        <f t="shared" si="56"/>
        <v/>
      </c>
      <c r="AX72" s="110" t="str" cm="1">
        <f t="array" ref="AX72">IF($AB72="","",IF((IFERROR(_xlfn.IFS($AS72="Devis 1",(IFERROR(VALUE(TRIM(SUBSTITUTE(AJ72,CHAR(160),""))),0)),$AS72="Devis 2",(IFERROR(VALUE(TRIM(SUBSTITUTE(AM72,CHAR(160),""))),0)),$AS72="Devis 3",(IFERROR(VALUE(TRIM(SUBSTITUTE(AP72,CHAR(160),""))),0))),0))*(IFERROR(VALUE(TRIM(SUBSTITUTE($AB72,CHAR(160),""))),0))=0,"",(IFERROR(_xlfn.IFS($AS72="Devis 1",(IFERROR(VALUE(TRIM(SUBSTITUTE(AJ72,CHAR(160),""))),0)),$AS72="Devis 2",(IFERROR(VALUE(TRIM(SUBSTITUTE(AM72,CHAR(160),""))),0)),$AS72="Devis 3",(IFERROR(VALUE(TRIM(SUBSTITUTE(AP72,CHAR(160),""))),0))),0))*(IFERROR(VALUE(TRIM(SUBSTITUTE($AB72,CHAR(160),""))),0))))</f>
        <v/>
      </c>
      <c r="AY72" s="110" t="str" cm="1">
        <f t="array" ref="AY72">IF($AB72="","",IF((IFERROR(_xlfn.IFS(TRIM(SUBSTITUTE($AS72,CHAR(160),""))="Devis 1", IFERROR(VALUE(TRIM(SUBSTITUTE(AK72,CHAR(160),""))),0),TRIM(SUBSTITUTE($AS72,CHAR(160),""))="Devis 2", IFERROR(VALUE(TRIM(SUBSTITUTE(AN72,CHAR(160),""))),0),TRIM(SUBSTITUTE($AS72,CHAR(160),""))="Devis 3", IFERROR(VALUE(TRIM(SUBSTITUTE(AQ72,CHAR(160),""))),0)),0) * IFERROR(VALUE(TRIM(SUBSTITUTE($AB72,CHAR(160),""))),0)) = 0,IF(AX72&lt;&gt;"",0,""),(IFERROR(_xlfn.IFS(TRIM(SUBSTITUTE($AS72,CHAR(160),""))="Devis 1", IFERROR(VALUE(TRIM(SUBSTITUTE(AK72,CHAR(160),""))),0),TRIM(SUBSTITUTE($AS72,CHAR(160),""))="Devis 2", IFERROR(VALUE(TRIM(SUBSTITUTE(AN72,CHAR(160),""))),0),TRIM(SUBSTITUTE($AS72,CHAR(160),""))="Devis 3", IFERROR(VALUE(TRIM(SUBSTITUTE(AQ72,CHAR(160),""))),0)),0) * IFERROR(VALUE(TRIM(SUBSTITUTE($AB72,CHAR(160),""))),0))))</f>
        <v/>
      </c>
      <c r="AZ72" s="110" t="str" cm="1">
        <f t="array" ref="AZ72">IF($AB72="","",IF(IFERROR(_xlfn.IFS($AS72="Devis 1",IFERROR(VALUE(TRIM(SUBSTITUTE(AL72,CHAR(160),""))),0),$AS72="Devis 2",IFERROR(VALUE(TRIM(SUBSTITUTE(AO72,CHAR(160),""))),0),$AS72="Devis 3",IFERROR(VALUE(TRIM(SUBSTITUTE(AR72,CHAR(160),""))),0)),0)*IFERROR(VALUE(TRIM(SUBSTITUTE($AB72,CHAR(160),""))),0)=0,"",IFERROR(_xlfn.IFS($AS72="Devis 1",IFERROR(VALUE(TRIM(SUBSTITUTE(AL72,CHAR(160),""))),0),$AS72="Devis 2",IFERROR(VALUE(TRIM(SUBSTITUTE(AO72,CHAR(160),""))),0),$AS72="Devis 3",IFERROR(VALUE(TRIM(SUBSTITUTE(AR72,CHAR(160),""))),0)),0)*IFERROR(VALUE(TRIM(SUBSTITUTE($AB72,CHAR(160),""))),0)))</f>
        <v/>
      </c>
      <c r="BA72" s="64"/>
      <c r="BB72" s="21"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242" t="str" cm="1">
        <f t="array" ref="BC72">IF(OR(AZ72="",X72="",AX72="",V72="",AY72="",W72=""),"",_xlfn.IFS((IFERROR(VALUE(TRIM(SUBSTITUTE(AZ72,CHAR(160),""))),0))&gt;(IFERROR(VALUE(TRIM(SUBSTITUTE(X72,CHAR(160),""))),0)),"KO : Le montant retenu TTC est supérieur au montant présenté TTC. Merci de revoir la ligne de dépense ou plafonner son montant.",(IFERROR(VALUE(TRIM(SUBSTITUTE(AX72,CHAR(160),""))),0))&gt;(IFERROR(VALUE(TRIM(SUBSTITUTE(V72,CHAR(160),""))),0)),"Attention : Le montant retenu HT est supérieur au montant HT présenté. Merci de revoir la ligne de dépense,plafonner son montant,ou justifier la reventillation HT/TVA.",(IFERROR(VALUE(TRIM(SUBSTITUTE(AY72,CHAR(160),""))),0))&gt;(IFERROR(VALUE(TRIM(SUBSTITUTE(W72,CHAR(160),""))),0)),"Attention : Le montant TVA retenu est supérieur au montant TVA présenté. Merci de revoir la ligne de dépense,plafonner son montant,ou justifier la reventillation HT/TVA.",(IFERROR(VALUE(TRIM(SUBSTITUTE(X72,CHAR(160),""))),0))=0,"",(IFERROR(VALUE(TRIM(SUBSTITUTE(AZ72,CHAR(160),""))),0))=(IFERROR(VALUE(TRIM(SUBSTITUTE(X72,CHAR(160),""))),0)),"OK",
OR((IFERROR(VALUE(TRIM(SUBSTITUTE(AZ72,CHAR(160),""))),0))=0,(IFERROR(VALUE(TRIM(SUBSTITUTE(AX72,CHAR(160),""))),0))=0),"Attention : montant présenté entièrement écarté",(IFERROR(VALUE(TRIM(SUBSTITUTE(AZ72,CHAR(160),""))),0))&lt;(IFERROR(VALUE(TRIM(SUBSTITUTE(X72,CHAR(160),""))),0)),"Attention : montant présenté partiellement écarté",TRUE,""))</f>
        <v/>
      </c>
      <c r="BD72" s="63" t="str">
        <f t="shared" si="57"/>
        <v/>
      </c>
      <c r="BE72" s="63" t="str">
        <f t="shared" si="58"/>
        <v/>
      </c>
      <c r="BF72" s="30" t="str">
        <f t="shared" si="59"/>
        <v/>
      </c>
    </row>
    <row r="73" spans="1:58" ht="15" customHeight="1">
      <c r="A73" s="100">
        <v>64</v>
      </c>
      <c r="B73" s="7"/>
      <c r="C73" s="7"/>
      <c r="D73" s="18"/>
      <c r="E73" s="7"/>
      <c r="F73" s="7"/>
      <c r="G73" s="7"/>
      <c r="H73" s="7"/>
      <c r="I73" s="26"/>
      <c r="J73" s="7"/>
      <c r="K73" s="183"/>
      <c r="L73" s="189"/>
      <c r="M73" s="9"/>
      <c r="N73" s="53" t="str">
        <f t="shared" ref="N73:N104" si="60">IF(OR(L73="", M73=""), "", IFERROR(VALUE(TRIM(SUBSTITUTE(L73,CHAR(160),""))),0) + IFERROR(VALUE(TRIM(SUBSTITUTE(M73,CHAR(160),""))),0))</f>
        <v/>
      </c>
      <c r="O73" s="13"/>
      <c r="P73" s="9"/>
      <c r="Q73" s="53" t="str">
        <f t="shared" ref="Q73:Q104" si="61">IF(OR(O73="", P73=""), "", IFERROR(VALUE(TRIM(SUBSTITUTE(O73,CHAR(160),""))),0) + IFERROR(VALUE(TRIM(SUBSTITUTE(P73,CHAR(160),""))),0))</f>
        <v/>
      </c>
      <c r="R73" s="16"/>
      <c r="S73" s="9"/>
      <c r="T73" s="190" t="str">
        <f t="shared" ref="T73:T104" si="62">IF(OR(R73="", S73=""), "", IFERROR(VALUE(TRIM(SUBSTITUTE(R73,CHAR(160),""))),0) + IFERROR(VALUE(TRIM(SUBSTITUTE(S73,CHAR(160),""))),0))</f>
        <v/>
      </c>
      <c r="U73" s="199"/>
      <c r="V73" s="198" t="str" cm="1">
        <f t="array" ref="V73">IF((_xlfn.IFS(TRIM(SUBSTITUTE(U73,CHAR(160),""))="Devis 1",IFERROR(VALUE(TRIM(SUBSTITUTE(L73,CHAR(160),""))),0),TRIM(SUBSTITUTE(U73,CHAR(160),""))="Devis 2",IFERROR(VALUE(TRIM(SUBSTITUTE(O73,CHAR(160),""))),0),TRIM(SUBSTITUTE(U73,CHAR(160),""))="Devis 3",IFERROR(VALUE(TRIM(SUBSTITUTE(R73,CHAR(160),""))),0),TRUE,0)*IFERROR(VALUE(TRIM(SUBSTITUTE(D73,CHAR(160),""))),0))=0,"",_xlfn.IFS(TRIM(SUBSTITUTE(U73,CHAR(160),""))="Devis 1",IFERROR(VALUE(TRIM(SUBSTITUTE(L73,CHAR(160),""))),0),TRIM(SUBSTITUTE(U73,CHAR(160),""))="Devis 2",IFERROR(VALUE(TRIM(SUBSTITUTE(O73,CHAR(160),""))),0),TRIM(SUBSTITUTE(U73,CHAR(160),""))="Devis 3",IFERROR(VALUE(TRIM(SUBSTITUTE(R73,CHAR(160),""))),0),TRUE,0)*IFERROR(VALUE(TRIM(SUBSTITUTE(D73,CHAR(160),""))),0))</f>
        <v/>
      </c>
      <c r="W73" s="109" t="str" cm="1">
        <f t="array" ref="W73">IF(_xlfn.IFS(TRIM(SUBSTITUTE(U73,CHAR(160),""))="Devis 1",IFERROR(VALUE(TRIM(SUBSTITUTE(M73,CHAR(160),""))),0),TRIM(SUBSTITUTE(U73,CHAR(160),""))="Devis 2",IFERROR(VALUE(TRIM(SUBSTITUTE(P73,CHAR(160),""))),0),TRIM(SUBSTITUTE(U73,CHAR(160),""))="Devis 3",IFERROR(VALUE(TRIM(SUBSTITUTE(S73,CHAR(160),""))),0),TRUE,0)*IFERROR(VALUE(TRIM(SUBSTITUTE(D73,CHAR(160),""))),0)=0,IF(V73&lt;&gt;"",0,""),_xlfn.IFS(TRIM(SUBSTITUTE(U73,CHAR(160),""))="Devis 1",IFERROR(VALUE(TRIM(SUBSTITUTE(M73,CHAR(160),""))),0),TRIM(SUBSTITUTE(U73,CHAR(160),""))="Devis 2",IFERROR(VALUE(TRIM(SUBSTITUTE(P73,CHAR(160),""))),0),TRIM(SUBSTITUTE(U73,CHAR(160),""))="Devis 3",IFERROR(VALUE(TRIM(SUBSTITUTE(S73,CHAR(160),""))),0),TRUE,0)*IFERROR(VALUE(TRIM(SUBSTITUTE(D73,CHAR(160),""))),0))</f>
        <v/>
      </c>
      <c r="X73" s="201" t="str">
        <f t="shared" ref="X73:X104" si="63">IF(OR(V73="", W73=""), "", IFERROR(VALUE(TRIM(SUBSTITUTE(V73,CHAR(160),""))),0) + IFERROR(VALUE(TRIM(SUBSTITUTE(W73,CHAR(160),""))),0))</f>
        <v/>
      </c>
      <c r="Y73" s="202"/>
      <c r="Z73" s="55" t="str">
        <f t="shared" ref="Z73:Z109" si="64">IF(B73="","",B73)</f>
        <v/>
      </c>
      <c r="AA73" s="55" t="str">
        <f t="shared" ref="AA73:AA109" si="65">IF(C73="","",C73)</f>
        <v/>
      </c>
      <c r="AB73" s="56" t="str">
        <f t="shared" ref="AB73:AB109" si="66">IF(D73="","",D73)</f>
        <v/>
      </c>
      <c r="AC73" s="22" t="str">
        <f t="shared" ref="AC73:AC109" si="67">IF(E73="","",E73)</f>
        <v/>
      </c>
      <c r="AD73" s="22" t="str">
        <f t="shared" ref="AD73:AD109" si="68">IF(F73="","",F73)</f>
        <v/>
      </c>
      <c r="AE73" s="22" t="str">
        <f t="shared" ref="AE73:AE109" si="69">IF(G73="","",G73)</f>
        <v/>
      </c>
      <c r="AF73" s="22" t="str">
        <f t="shared" ref="AF73:AF109" si="70">IF(H73="","",H73)</f>
        <v/>
      </c>
      <c r="AG73" s="57" t="str">
        <f t="shared" ref="AG73:AG109" si="71">IF(I73="","",I73)</f>
        <v/>
      </c>
      <c r="AH73" s="22" t="str">
        <f t="shared" ref="AH73:AH109" si="72">IF(J73="","",J73)</f>
        <v/>
      </c>
      <c r="AI73" s="58" t="str">
        <f t="shared" ref="AI73:AI109" si="73">IF(K73="","",K73)</f>
        <v/>
      </c>
      <c r="AJ73" s="59" t="str">
        <f t="shared" ref="AJ73:AJ109" si="74">IF(L73="","",L73)</f>
        <v/>
      </c>
      <c r="AK73" s="29" t="str">
        <f t="shared" ref="AK73:AK109" si="75">IF(M73="","",M73)</f>
        <v/>
      </c>
      <c r="AL73" s="53" t="str">
        <f t="shared" ref="AL73:AL104" si="76">IF(OR(AJ73="", AK73=""), "", IFERROR(VALUE(TRIM(SUBSTITUTE(AJ73,CHAR(160),""))),0) + IFERROR(VALUE(TRIM(SUBSTITUTE(AK73,CHAR(160),""))),0))</f>
        <v/>
      </c>
      <c r="AM73" s="60" t="str">
        <f t="shared" ref="AM73:AM109" si="77">IF(O73="","",O73)</f>
        <v/>
      </c>
      <c r="AN73" s="29" t="str">
        <f t="shared" ref="AN73:AN109" si="78">IF(P73="","",P73)</f>
        <v/>
      </c>
      <c r="AO73" s="53" t="str">
        <f t="shared" ref="AO73:AO104" si="79">IF(OR(AM73="",AN73=""),"",IFERROR(VALUE(TRIM(SUBSTITUTE(AM73,CHAR(160),""))),0)+IFERROR(VALUE(TRIM(SUBSTITUTE(AN73,CHAR(160),""))),0))</f>
        <v/>
      </c>
      <c r="AP73" s="61" t="str">
        <f t="shared" ref="AP73:AP109" si="80">IF(R73="","",R73)</f>
        <v/>
      </c>
      <c r="AQ73" s="29" t="str">
        <f t="shared" ref="AQ73:AQ109" si="81">IF(S73="","",S73)</f>
        <v/>
      </c>
      <c r="AR73" s="62" t="str">
        <f t="shared" ref="AR73:AR104" si="82">IF(OR(AP73="",AQ73=""),"",IFERROR(VALUE(TRIM(SUBSTITUTE(AP73,CHAR(160),""))),0)+IFERROR(VALUE(TRIM(SUBSTITUTE(AQ73,CHAR(160),""))),0))</f>
        <v/>
      </c>
      <c r="AS73" s="55" t="str">
        <f t="shared" ref="AS73:AS109" si="83">IF(U73="","",U73)</f>
        <v/>
      </c>
      <c r="AT73" s="239"/>
      <c r="AU73" s="63" t="str">
        <f t="shared" ref="AU73:AU109" si="84">IF((1.15*MIN(IF((IFERROR(VALUE(TRIM(SUBSTITUTE(AJ73,CHAR(160),""))),0))=0,1E+30,(IFERROR(VALUE(TRIM(SUBSTITUTE(AJ73,CHAR(160),""))),0))),IF((IFERROR(VALUE(TRIM(SUBSTITUTE(AM73,CHAR(160),""))),0))=0,1E+30,(IFERROR(VALUE(TRIM(SUBSTITUTE(AM73,CHAR(160),""))),0))),IF((IFERROR(VALUE(TRIM(SUBSTITUTE(AP73,CHAR(160),""))),0))=0,1E+30,(IFERROR(VALUE(TRIM(SUBSTITUTE(AP73,CHAR(160),""))),0))))*(IFERROR(VALUE(TRIM(SUBSTITUTE(AB73,CHAR(160),""))),0)))=0,"",(1.15*MIN(IF((IFERROR(VALUE(TRIM(SUBSTITUTE(AJ73,CHAR(160),""))),0))=0,1E+30,(IFERROR(VALUE(TRIM(SUBSTITUTE(AJ73,CHAR(160),""))),0))),IF((IFERROR(VALUE(TRIM(SUBSTITUTE(AM73,CHAR(160),""))),0))=0,1E+30,(IFERROR(VALUE(TRIM(SUBSTITUTE(AM73,CHAR(160),""))),0))),IF((IFERROR(VALUE(TRIM(SUBSTITUTE(AP73,CHAR(160),""))),0))=0,1E+30,(IFERROR(VALUE(TRIM(SUBSTITUTE(AP73,CHAR(160),""))),0))))*(IFERROR(VALUE(TRIM(SUBSTITUTE(AB73,CHAR(160),""))),0))))</f>
        <v/>
      </c>
      <c r="AV73" s="63" t="str">
        <f t="shared" ref="AV73:AV104" si="85">IF(AU73="","",IF( AND(IFERROR(VALUE(TRIM(SUBSTITUTE(AK73,CHAR(160),""))),0)=0,IFERROR(VALUE(TRIM(SUBSTITUTE(AN73,CHAR(160),""))),0)=0,IFERROR(VALUE(TRIM(SUBSTITUTE(AQ73,CHAR(160),""))),0)=0),0,1.15*MIN(IF(IFERROR(VALUE(TRIM(SUBSTITUTE(AK73,CHAR(160),""))),0)=0, 1E+30, IFERROR(VALUE(TRIM(SUBSTITUTE(AK73,CHAR(160),""))),0)),IF(IFERROR(VALUE(TRIM(SUBSTITUTE(AN73,CHAR(160),""))),0)=0, 1E+30, IFERROR(VALUE(TRIM(SUBSTITUTE(AN73,CHAR(160),""))),0)),IF(IFERROR(VALUE(TRIM(SUBSTITUTE(AQ73,CHAR(160),""))),0)=0, 1E+30, IFERROR(VALUE(TRIM(SUBSTITUTE(AQ73,CHAR(160),""))),0))) *IFERROR(VALUE(TRIM(SUBSTITUTE(AB73,CHAR(160),""))),0)))</f>
        <v/>
      </c>
      <c r="AW73" s="63" t="str">
        <f t="shared" ref="AW73:AW104" si="86">IF(AU73="","",AU73+AV73)</f>
        <v/>
      </c>
      <c r="AX73" s="110" t="str" cm="1">
        <f t="array" ref="AX73">IF($AB73="","",IF((IFERROR(_xlfn.IFS($AS73="Devis 1",(IFERROR(VALUE(TRIM(SUBSTITUTE(AJ73,CHAR(160),""))),0)),$AS73="Devis 2",(IFERROR(VALUE(TRIM(SUBSTITUTE(AM73,CHAR(160),""))),0)),$AS73="Devis 3",(IFERROR(VALUE(TRIM(SUBSTITUTE(AP73,CHAR(160),""))),0))),0))*(IFERROR(VALUE(TRIM(SUBSTITUTE($AB73,CHAR(160),""))),0))=0,"",(IFERROR(_xlfn.IFS($AS73="Devis 1",(IFERROR(VALUE(TRIM(SUBSTITUTE(AJ73,CHAR(160),""))),0)),$AS73="Devis 2",(IFERROR(VALUE(TRIM(SUBSTITUTE(AM73,CHAR(160),""))),0)),$AS73="Devis 3",(IFERROR(VALUE(TRIM(SUBSTITUTE(AP73,CHAR(160),""))),0))),0))*(IFERROR(VALUE(TRIM(SUBSTITUTE($AB73,CHAR(160),""))),0))))</f>
        <v/>
      </c>
      <c r="AY73" s="110" t="str" cm="1">
        <f t="array" ref="AY73">IF($AB73="","",IF((IFERROR(_xlfn.IFS(TRIM(SUBSTITUTE($AS73,CHAR(160),""))="Devis 1", IFERROR(VALUE(TRIM(SUBSTITUTE(AK73,CHAR(160),""))),0),TRIM(SUBSTITUTE($AS73,CHAR(160),""))="Devis 2", IFERROR(VALUE(TRIM(SUBSTITUTE(AN73,CHAR(160),""))),0),TRIM(SUBSTITUTE($AS73,CHAR(160),""))="Devis 3", IFERROR(VALUE(TRIM(SUBSTITUTE(AQ73,CHAR(160),""))),0)),0) * IFERROR(VALUE(TRIM(SUBSTITUTE($AB73,CHAR(160),""))),0)) = 0,IF(AX73&lt;&gt;"",0,""),(IFERROR(_xlfn.IFS(TRIM(SUBSTITUTE($AS73,CHAR(160),""))="Devis 1", IFERROR(VALUE(TRIM(SUBSTITUTE(AK73,CHAR(160),""))),0),TRIM(SUBSTITUTE($AS73,CHAR(160),""))="Devis 2", IFERROR(VALUE(TRIM(SUBSTITUTE(AN73,CHAR(160),""))),0),TRIM(SUBSTITUTE($AS73,CHAR(160),""))="Devis 3", IFERROR(VALUE(TRIM(SUBSTITUTE(AQ73,CHAR(160),""))),0)),0) * IFERROR(VALUE(TRIM(SUBSTITUTE($AB73,CHAR(160),""))),0))))</f>
        <v/>
      </c>
      <c r="AZ73" s="110" t="str" cm="1">
        <f t="array" ref="AZ73">IF($AB73="","",IF(IFERROR(_xlfn.IFS($AS73="Devis 1",IFERROR(VALUE(TRIM(SUBSTITUTE(AL73,CHAR(160),""))),0),$AS73="Devis 2",IFERROR(VALUE(TRIM(SUBSTITUTE(AO73,CHAR(160),""))),0),$AS73="Devis 3",IFERROR(VALUE(TRIM(SUBSTITUTE(AR73,CHAR(160),""))),0)),0)*IFERROR(VALUE(TRIM(SUBSTITUTE($AB73,CHAR(160),""))),0)=0,"",IFERROR(_xlfn.IFS($AS73="Devis 1",IFERROR(VALUE(TRIM(SUBSTITUTE(AL73,CHAR(160),""))),0),$AS73="Devis 2",IFERROR(VALUE(TRIM(SUBSTITUTE(AO73,CHAR(160),""))),0),$AS73="Devis 3",IFERROR(VALUE(TRIM(SUBSTITUTE(AR73,CHAR(160),""))),0)),0)*IFERROR(VALUE(TRIM(SUBSTITUTE($AB73,CHAR(160),""))),0)))</f>
        <v/>
      </c>
      <c r="BA73" s="64"/>
      <c r="BB73" s="21"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242" t="str" cm="1">
        <f t="array" ref="BC73">IF(OR(AZ73="",X73="",AX73="",V73="",AY73="",W73=""),"",_xlfn.IFS((IFERROR(VALUE(TRIM(SUBSTITUTE(AZ73,CHAR(160),""))),0))&gt;(IFERROR(VALUE(TRIM(SUBSTITUTE(X73,CHAR(160),""))),0)),"KO : Le montant retenu TTC est supérieur au montant présenté TTC. Merci de revoir la ligne de dépense ou plafonner son montant.",(IFERROR(VALUE(TRIM(SUBSTITUTE(AX73,CHAR(160),""))),0))&gt;(IFERROR(VALUE(TRIM(SUBSTITUTE(V73,CHAR(160),""))),0)),"Attention : Le montant retenu HT est supérieur au montant HT présenté. Merci de revoir la ligne de dépense,plafonner son montant,ou justifier la reventillation HT/TVA.",(IFERROR(VALUE(TRIM(SUBSTITUTE(AY73,CHAR(160),""))),0))&gt;(IFERROR(VALUE(TRIM(SUBSTITUTE(W73,CHAR(160),""))),0)),"Attention : Le montant TVA retenu est supérieur au montant TVA présenté. Merci de revoir la ligne de dépense,plafonner son montant,ou justifier la reventillation HT/TVA.",(IFERROR(VALUE(TRIM(SUBSTITUTE(X73,CHAR(160),""))),0))=0,"",(IFERROR(VALUE(TRIM(SUBSTITUTE(AZ73,CHAR(160),""))),0))=(IFERROR(VALUE(TRIM(SUBSTITUTE(X73,CHAR(160),""))),0)),"OK",
OR((IFERROR(VALUE(TRIM(SUBSTITUTE(AZ73,CHAR(160),""))),0))=0,(IFERROR(VALUE(TRIM(SUBSTITUTE(AX73,CHAR(160),""))),0))=0),"Attention : montant présenté entièrement écarté",(IFERROR(VALUE(TRIM(SUBSTITUTE(AZ73,CHAR(160),""))),0))&lt;(IFERROR(VALUE(TRIM(SUBSTITUTE(X73,CHAR(160),""))),0)),"Attention : montant présenté partiellement écarté",TRUE,""))</f>
        <v/>
      </c>
      <c r="BD73" s="63" t="str">
        <f t="shared" ref="BD73:BD109" si="87">IF(OR(V73="",AX73=""),"",(IFERROR(VALUE(TRIM(SUBSTITUTE(V73,CHAR(160),""))),0))-(IFERROR(VALUE(TRIM(SUBSTITUTE(AX73,CHAR(160),""))),0)))</f>
        <v/>
      </c>
      <c r="BE73" s="63" t="str">
        <f t="shared" ref="BE73:BE109" si="88">IF(OR(W73="",AY73=""),"",(IFERROR(VALUE(TRIM(SUBSTITUTE(W73,CHAR(160),""))),0))-(IFERROR(VALUE(TRIM(SUBSTITUTE(AY73,CHAR(160),""))),0)))</f>
        <v/>
      </c>
      <c r="BF73" s="30" t="str">
        <f t="shared" ref="BF73:BF109" si="89">IF(OR(X73="",AZ73=""),"",(IFERROR(VALUE(TRIM(SUBSTITUTE(X73,CHAR(160),""))),0))-(IFERROR(VALUE(TRIM(SUBSTITUTE(AZ73,CHAR(160),""))),0)))</f>
        <v/>
      </c>
    </row>
    <row r="74" spans="1:58" ht="15" customHeight="1">
      <c r="A74" s="100">
        <v>65</v>
      </c>
      <c r="B74" s="7"/>
      <c r="C74" s="7"/>
      <c r="D74" s="18"/>
      <c r="E74" s="7"/>
      <c r="F74" s="7"/>
      <c r="G74" s="7"/>
      <c r="H74" s="7"/>
      <c r="I74" s="26"/>
      <c r="J74" s="7"/>
      <c r="K74" s="183"/>
      <c r="L74" s="189"/>
      <c r="M74" s="9"/>
      <c r="N74" s="53" t="str">
        <f t="shared" si="60"/>
        <v/>
      </c>
      <c r="O74" s="13"/>
      <c r="P74" s="9"/>
      <c r="Q74" s="53" t="str">
        <f t="shared" si="61"/>
        <v/>
      </c>
      <c r="R74" s="16"/>
      <c r="S74" s="9"/>
      <c r="T74" s="190" t="str">
        <f t="shared" si="62"/>
        <v/>
      </c>
      <c r="U74" s="199"/>
      <c r="V74" s="198" t="str" cm="1">
        <f t="array" ref="V74">IF((_xlfn.IFS(TRIM(SUBSTITUTE(U74,CHAR(160),""))="Devis 1",IFERROR(VALUE(TRIM(SUBSTITUTE(L74,CHAR(160),""))),0),TRIM(SUBSTITUTE(U74,CHAR(160),""))="Devis 2",IFERROR(VALUE(TRIM(SUBSTITUTE(O74,CHAR(160),""))),0),TRIM(SUBSTITUTE(U74,CHAR(160),""))="Devis 3",IFERROR(VALUE(TRIM(SUBSTITUTE(R74,CHAR(160),""))),0),TRUE,0)*IFERROR(VALUE(TRIM(SUBSTITUTE(D74,CHAR(160),""))),0))=0,"",_xlfn.IFS(TRIM(SUBSTITUTE(U74,CHAR(160),""))="Devis 1",IFERROR(VALUE(TRIM(SUBSTITUTE(L74,CHAR(160),""))),0),TRIM(SUBSTITUTE(U74,CHAR(160),""))="Devis 2",IFERROR(VALUE(TRIM(SUBSTITUTE(O74,CHAR(160),""))),0),TRIM(SUBSTITUTE(U74,CHAR(160),""))="Devis 3",IFERROR(VALUE(TRIM(SUBSTITUTE(R74,CHAR(160),""))),0),TRUE,0)*IFERROR(VALUE(TRIM(SUBSTITUTE(D74,CHAR(160),""))),0))</f>
        <v/>
      </c>
      <c r="W74" s="109" t="str" cm="1">
        <f t="array" ref="W74">IF(_xlfn.IFS(TRIM(SUBSTITUTE(U74,CHAR(160),""))="Devis 1",IFERROR(VALUE(TRIM(SUBSTITUTE(M74,CHAR(160),""))),0),TRIM(SUBSTITUTE(U74,CHAR(160),""))="Devis 2",IFERROR(VALUE(TRIM(SUBSTITUTE(P74,CHAR(160),""))),0),TRIM(SUBSTITUTE(U74,CHAR(160),""))="Devis 3",IFERROR(VALUE(TRIM(SUBSTITUTE(S74,CHAR(160),""))),0),TRUE,0)*IFERROR(VALUE(TRIM(SUBSTITUTE(D74,CHAR(160),""))),0)=0,IF(V74&lt;&gt;"",0,""),_xlfn.IFS(TRIM(SUBSTITUTE(U74,CHAR(160),""))="Devis 1",IFERROR(VALUE(TRIM(SUBSTITUTE(M74,CHAR(160),""))),0),TRIM(SUBSTITUTE(U74,CHAR(160),""))="Devis 2",IFERROR(VALUE(TRIM(SUBSTITUTE(P74,CHAR(160),""))),0),TRIM(SUBSTITUTE(U74,CHAR(160),""))="Devis 3",IFERROR(VALUE(TRIM(SUBSTITUTE(S74,CHAR(160),""))),0),TRUE,0)*IFERROR(VALUE(TRIM(SUBSTITUTE(D74,CHAR(160),""))),0))</f>
        <v/>
      </c>
      <c r="X74" s="201" t="str">
        <f t="shared" si="63"/>
        <v/>
      </c>
      <c r="Y74" s="202"/>
      <c r="Z74" s="55" t="str">
        <f t="shared" si="64"/>
        <v/>
      </c>
      <c r="AA74" s="55" t="str">
        <f t="shared" si="65"/>
        <v/>
      </c>
      <c r="AB74" s="56" t="str">
        <f t="shared" si="66"/>
        <v/>
      </c>
      <c r="AC74" s="22" t="str">
        <f t="shared" si="67"/>
        <v/>
      </c>
      <c r="AD74" s="22" t="str">
        <f t="shared" si="68"/>
        <v/>
      </c>
      <c r="AE74" s="22" t="str">
        <f t="shared" si="69"/>
        <v/>
      </c>
      <c r="AF74" s="22" t="str">
        <f t="shared" si="70"/>
        <v/>
      </c>
      <c r="AG74" s="57" t="str">
        <f t="shared" si="71"/>
        <v/>
      </c>
      <c r="AH74" s="22" t="str">
        <f t="shared" si="72"/>
        <v/>
      </c>
      <c r="AI74" s="58" t="str">
        <f t="shared" si="73"/>
        <v/>
      </c>
      <c r="AJ74" s="59" t="str">
        <f t="shared" si="74"/>
        <v/>
      </c>
      <c r="AK74" s="29" t="str">
        <f t="shared" si="75"/>
        <v/>
      </c>
      <c r="AL74" s="53" t="str">
        <f t="shared" si="76"/>
        <v/>
      </c>
      <c r="AM74" s="60" t="str">
        <f t="shared" si="77"/>
        <v/>
      </c>
      <c r="AN74" s="29" t="str">
        <f t="shared" si="78"/>
        <v/>
      </c>
      <c r="AO74" s="53" t="str">
        <f t="shared" si="79"/>
        <v/>
      </c>
      <c r="AP74" s="61" t="str">
        <f t="shared" si="80"/>
        <v/>
      </c>
      <c r="AQ74" s="29" t="str">
        <f t="shared" si="81"/>
        <v/>
      </c>
      <c r="AR74" s="62" t="str">
        <f t="shared" si="82"/>
        <v/>
      </c>
      <c r="AS74" s="55" t="str">
        <f t="shared" si="83"/>
        <v/>
      </c>
      <c r="AT74" s="239"/>
      <c r="AU74" s="63" t="str">
        <f t="shared" si="84"/>
        <v/>
      </c>
      <c r="AV74" s="63" t="str">
        <f t="shared" si="85"/>
        <v/>
      </c>
      <c r="AW74" s="63" t="str">
        <f t="shared" si="86"/>
        <v/>
      </c>
      <c r="AX74" s="110" t="str" cm="1">
        <f t="array" ref="AX74">IF($AB74="","",IF((IFERROR(_xlfn.IFS($AS74="Devis 1",(IFERROR(VALUE(TRIM(SUBSTITUTE(AJ74,CHAR(160),""))),0)),$AS74="Devis 2",(IFERROR(VALUE(TRIM(SUBSTITUTE(AM74,CHAR(160),""))),0)),$AS74="Devis 3",(IFERROR(VALUE(TRIM(SUBSTITUTE(AP74,CHAR(160),""))),0))),0))*(IFERROR(VALUE(TRIM(SUBSTITUTE($AB74,CHAR(160),""))),0))=0,"",(IFERROR(_xlfn.IFS($AS74="Devis 1",(IFERROR(VALUE(TRIM(SUBSTITUTE(AJ74,CHAR(160),""))),0)),$AS74="Devis 2",(IFERROR(VALUE(TRIM(SUBSTITUTE(AM74,CHAR(160),""))),0)),$AS74="Devis 3",(IFERROR(VALUE(TRIM(SUBSTITUTE(AP74,CHAR(160),""))),0))),0))*(IFERROR(VALUE(TRIM(SUBSTITUTE($AB74,CHAR(160),""))),0))))</f>
        <v/>
      </c>
      <c r="AY74" s="110" t="str" cm="1">
        <f t="array" ref="AY74">IF($AB74="","",IF((IFERROR(_xlfn.IFS(TRIM(SUBSTITUTE($AS74,CHAR(160),""))="Devis 1", IFERROR(VALUE(TRIM(SUBSTITUTE(AK74,CHAR(160),""))),0),TRIM(SUBSTITUTE($AS74,CHAR(160),""))="Devis 2", IFERROR(VALUE(TRIM(SUBSTITUTE(AN74,CHAR(160),""))),0),TRIM(SUBSTITUTE($AS74,CHAR(160),""))="Devis 3", IFERROR(VALUE(TRIM(SUBSTITUTE(AQ74,CHAR(160),""))),0)),0) * IFERROR(VALUE(TRIM(SUBSTITUTE($AB74,CHAR(160),""))),0)) = 0,IF(AX74&lt;&gt;"",0,""),(IFERROR(_xlfn.IFS(TRIM(SUBSTITUTE($AS74,CHAR(160),""))="Devis 1", IFERROR(VALUE(TRIM(SUBSTITUTE(AK74,CHAR(160),""))),0),TRIM(SUBSTITUTE($AS74,CHAR(160),""))="Devis 2", IFERROR(VALUE(TRIM(SUBSTITUTE(AN74,CHAR(160),""))),0),TRIM(SUBSTITUTE($AS74,CHAR(160),""))="Devis 3", IFERROR(VALUE(TRIM(SUBSTITUTE(AQ74,CHAR(160),""))),0)),0) * IFERROR(VALUE(TRIM(SUBSTITUTE($AB74,CHAR(160),""))),0))))</f>
        <v/>
      </c>
      <c r="AZ74" s="110" t="str" cm="1">
        <f t="array" ref="AZ74">IF($AB74="","",IF(IFERROR(_xlfn.IFS($AS74="Devis 1",IFERROR(VALUE(TRIM(SUBSTITUTE(AL74,CHAR(160),""))),0),$AS74="Devis 2",IFERROR(VALUE(TRIM(SUBSTITUTE(AO74,CHAR(160),""))),0),$AS74="Devis 3",IFERROR(VALUE(TRIM(SUBSTITUTE(AR74,CHAR(160),""))),0)),0)*IFERROR(VALUE(TRIM(SUBSTITUTE($AB74,CHAR(160),""))),0)=0,"",IFERROR(_xlfn.IFS($AS74="Devis 1",IFERROR(VALUE(TRIM(SUBSTITUTE(AL74,CHAR(160),""))),0),$AS74="Devis 2",IFERROR(VALUE(TRIM(SUBSTITUTE(AO74,CHAR(160),""))),0),$AS74="Devis 3",IFERROR(VALUE(TRIM(SUBSTITUTE(AR74,CHAR(160),""))),0)),0)*IFERROR(VALUE(TRIM(SUBSTITUTE($AB74,CHAR(160),""))),0)))</f>
        <v/>
      </c>
      <c r="BA74" s="64"/>
      <c r="BB74" s="21"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242" t="str" cm="1">
        <f t="array" ref="BC74">IF(OR(AZ74="",X74="",AX74="",V74="",AY74="",W74=""),"",_xlfn.IFS((IFERROR(VALUE(TRIM(SUBSTITUTE(AZ74,CHAR(160),""))),0))&gt;(IFERROR(VALUE(TRIM(SUBSTITUTE(X74,CHAR(160),""))),0)),"KO : Le montant retenu TTC est supérieur au montant présenté TTC. Merci de revoir la ligne de dépense ou plafonner son montant.",(IFERROR(VALUE(TRIM(SUBSTITUTE(AX74,CHAR(160),""))),0))&gt;(IFERROR(VALUE(TRIM(SUBSTITUTE(V74,CHAR(160),""))),0)),"Attention : Le montant retenu HT est supérieur au montant HT présenté. Merci de revoir la ligne de dépense,plafonner son montant,ou justifier la reventillation HT/TVA.",(IFERROR(VALUE(TRIM(SUBSTITUTE(AY74,CHAR(160),""))),0))&gt;(IFERROR(VALUE(TRIM(SUBSTITUTE(W74,CHAR(160),""))),0)),"Attention : Le montant TVA retenu est supérieur au montant TVA présenté. Merci de revoir la ligne de dépense,plafonner son montant,ou justifier la reventillation HT/TVA.",(IFERROR(VALUE(TRIM(SUBSTITUTE(X74,CHAR(160),""))),0))=0,"",(IFERROR(VALUE(TRIM(SUBSTITUTE(AZ74,CHAR(160),""))),0))=(IFERROR(VALUE(TRIM(SUBSTITUTE(X74,CHAR(160),""))),0)),"OK",
OR((IFERROR(VALUE(TRIM(SUBSTITUTE(AZ74,CHAR(160),""))),0))=0,(IFERROR(VALUE(TRIM(SUBSTITUTE(AX74,CHAR(160),""))),0))=0),"Attention : montant présenté entièrement écarté",(IFERROR(VALUE(TRIM(SUBSTITUTE(AZ74,CHAR(160),""))),0))&lt;(IFERROR(VALUE(TRIM(SUBSTITUTE(X74,CHAR(160),""))),0)),"Attention : montant présenté partiellement écarté",TRUE,""))</f>
        <v/>
      </c>
      <c r="BD74" s="63" t="str">
        <f t="shared" si="87"/>
        <v/>
      </c>
      <c r="BE74" s="63" t="str">
        <f t="shared" si="88"/>
        <v/>
      </c>
      <c r="BF74" s="30" t="str">
        <f t="shared" si="89"/>
        <v/>
      </c>
    </row>
    <row r="75" spans="1:58" ht="15" customHeight="1">
      <c r="A75" s="100">
        <v>66</v>
      </c>
      <c r="B75" s="7"/>
      <c r="C75" s="7"/>
      <c r="D75" s="18"/>
      <c r="E75" s="7"/>
      <c r="F75" s="7"/>
      <c r="G75" s="7"/>
      <c r="H75" s="7"/>
      <c r="I75" s="26"/>
      <c r="J75" s="7"/>
      <c r="K75" s="183"/>
      <c r="L75" s="189"/>
      <c r="M75" s="9"/>
      <c r="N75" s="53" t="str">
        <f t="shared" si="60"/>
        <v/>
      </c>
      <c r="O75" s="13"/>
      <c r="P75" s="9"/>
      <c r="Q75" s="53" t="str">
        <f t="shared" si="61"/>
        <v/>
      </c>
      <c r="R75" s="16"/>
      <c r="S75" s="9"/>
      <c r="T75" s="190" t="str">
        <f t="shared" si="62"/>
        <v/>
      </c>
      <c r="U75" s="199"/>
      <c r="V75" s="198" t="str" cm="1">
        <f t="array" ref="V75">IF((_xlfn.IFS(TRIM(SUBSTITUTE(U75,CHAR(160),""))="Devis 1",IFERROR(VALUE(TRIM(SUBSTITUTE(L75,CHAR(160),""))),0),TRIM(SUBSTITUTE(U75,CHAR(160),""))="Devis 2",IFERROR(VALUE(TRIM(SUBSTITUTE(O75,CHAR(160),""))),0),TRIM(SUBSTITUTE(U75,CHAR(160),""))="Devis 3",IFERROR(VALUE(TRIM(SUBSTITUTE(R75,CHAR(160),""))),0),TRUE,0)*IFERROR(VALUE(TRIM(SUBSTITUTE(D75,CHAR(160),""))),0))=0,"",_xlfn.IFS(TRIM(SUBSTITUTE(U75,CHAR(160),""))="Devis 1",IFERROR(VALUE(TRIM(SUBSTITUTE(L75,CHAR(160),""))),0),TRIM(SUBSTITUTE(U75,CHAR(160),""))="Devis 2",IFERROR(VALUE(TRIM(SUBSTITUTE(O75,CHAR(160),""))),0),TRIM(SUBSTITUTE(U75,CHAR(160),""))="Devis 3",IFERROR(VALUE(TRIM(SUBSTITUTE(R75,CHAR(160),""))),0),TRUE,0)*IFERROR(VALUE(TRIM(SUBSTITUTE(D75,CHAR(160),""))),0))</f>
        <v/>
      </c>
      <c r="W75" s="109" t="str" cm="1">
        <f t="array" ref="W75">IF(_xlfn.IFS(TRIM(SUBSTITUTE(U75,CHAR(160),""))="Devis 1",IFERROR(VALUE(TRIM(SUBSTITUTE(M75,CHAR(160),""))),0),TRIM(SUBSTITUTE(U75,CHAR(160),""))="Devis 2",IFERROR(VALUE(TRIM(SUBSTITUTE(P75,CHAR(160),""))),0),TRIM(SUBSTITUTE(U75,CHAR(160),""))="Devis 3",IFERROR(VALUE(TRIM(SUBSTITUTE(S75,CHAR(160),""))),0),TRUE,0)*IFERROR(VALUE(TRIM(SUBSTITUTE(D75,CHAR(160),""))),0)=0,IF(V75&lt;&gt;"",0,""),_xlfn.IFS(TRIM(SUBSTITUTE(U75,CHAR(160),""))="Devis 1",IFERROR(VALUE(TRIM(SUBSTITUTE(M75,CHAR(160),""))),0),TRIM(SUBSTITUTE(U75,CHAR(160),""))="Devis 2",IFERROR(VALUE(TRIM(SUBSTITUTE(P75,CHAR(160),""))),0),TRIM(SUBSTITUTE(U75,CHAR(160),""))="Devis 3",IFERROR(VALUE(TRIM(SUBSTITUTE(S75,CHAR(160),""))),0),TRUE,0)*IFERROR(VALUE(TRIM(SUBSTITUTE(D75,CHAR(160),""))),0))</f>
        <v/>
      </c>
      <c r="X75" s="201" t="str">
        <f t="shared" si="63"/>
        <v/>
      </c>
      <c r="Y75" s="202"/>
      <c r="Z75" s="55" t="str">
        <f t="shared" si="64"/>
        <v/>
      </c>
      <c r="AA75" s="55" t="str">
        <f t="shared" si="65"/>
        <v/>
      </c>
      <c r="AB75" s="56" t="str">
        <f t="shared" si="66"/>
        <v/>
      </c>
      <c r="AC75" s="22" t="str">
        <f t="shared" si="67"/>
        <v/>
      </c>
      <c r="AD75" s="22" t="str">
        <f t="shared" si="68"/>
        <v/>
      </c>
      <c r="AE75" s="22" t="str">
        <f t="shared" si="69"/>
        <v/>
      </c>
      <c r="AF75" s="22" t="str">
        <f t="shared" si="70"/>
        <v/>
      </c>
      <c r="AG75" s="57" t="str">
        <f t="shared" si="71"/>
        <v/>
      </c>
      <c r="AH75" s="22" t="str">
        <f t="shared" si="72"/>
        <v/>
      </c>
      <c r="AI75" s="58" t="str">
        <f t="shared" si="73"/>
        <v/>
      </c>
      <c r="AJ75" s="59" t="str">
        <f t="shared" si="74"/>
        <v/>
      </c>
      <c r="AK75" s="29" t="str">
        <f t="shared" si="75"/>
        <v/>
      </c>
      <c r="AL75" s="53" t="str">
        <f t="shared" si="76"/>
        <v/>
      </c>
      <c r="AM75" s="60" t="str">
        <f t="shared" si="77"/>
        <v/>
      </c>
      <c r="AN75" s="29" t="str">
        <f t="shared" si="78"/>
        <v/>
      </c>
      <c r="AO75" s="53" t="str">
        <f t="shared" si="79"/>
        <v/>
      </c>
      <c r="AP75" s="61" t="str">
        <f t="shared" si="80"/>
        <v/>
      </c>
      <c r="AQ75" s="29" t="str">
        <f t="shared" si="81"/>
        <v/>
      </c>
      <c r="AR75" s="62" t="str">
        <f t="shared" si="82"/>
        <v/>
      </c>
      <c r="AS75" s="55" t="str">
        <f t="shared" si="83"/>
        <v/>
      </c>
      <c r="AT75" s="239"/>
      <c r="AU75" s="63" t="str">
        <f t="shared" si="84"/>
        <v/>
      </c>
      <c r="AV75" s="63" t="str">
        <f t="shared" si="85"/>
        <v/>
      </c>
      <c r="AW75" s="63" t="str">
        <f t="shared" si="86"/>
        <v/>
      </c>
      <c r="AX75" s="110" t="str" cm="1">
        <f t="array" ref="AX75">IF($AB75="","",IF((IFERROR(_xlfn.IFS($AS75="Devis 1",(IFERROR(VALUE(TRIM(SUBSTITUTE(AJ75,CHAR(160),""))),0)),$AS75="Devis 2",(IFERROR(VALUE(TRIM(SUBSTITUTE(AM75,CHAR(160),""))),0)),$AS75="Devis 3",(IFERROR(VALUE(TRIM(SUBSTITUTE(AP75,CHAR(160),""))),0))),0))*(IFERROR(VALUE(TRIM(SUBSTITUTE($AB75,CHAR(160),""))),0))=0,"",(IFERROR(_xlfn.IFS($AS75="Devis 1",(IFERROR(VALUE(TRIM(SUBSTITUTE(AJ75,CHAR(160),""))),0)),$AS75="Devis 2",(IFERROR(VALUE(TRIM(SUBSTITUTE(AM75,CHAR(160),""))),0)),$AS75="Devis 3",(IFERROR(VALUE(TRIM(SUBSTITUTE(AP75,CHAR(160),""))),0))),0))*(IFERROR(VALUE(TRIM(SUBSTITUTE($AB75,CHAR(160),""))),0))))</f>
        <v/>
      </c>
      <c r="AY75" s="110" t="str" cm="1">
        <f t="array" ref="AY75">IF($AB75="","",IF((IFERROR(_xlfn.IFS(TRIM(SUBSTITUTE($AS75,CHAR(160),""))="Devis 1", IFERROR(VALUE(TRIM(SUBSTITUTE(AK75,CHAR(160),""))),0),TRIM(SUBSTITUTE($AS75,CHAR(160),""))="Devis 2", IFERROR(VALUE(TRIM(SUBSTITUTE(AN75,CHAR(160),""))),0),TRIM(SUBSTITUTE($AS75,CHAR(160),""))="Devis 3", IFERROR(VALUE(TRIM(SUBSTITUTE(AQ75,CHAR(160),""))),0)),0) * IFERROR(VALUE(TRIM(SUBSTITUTE($AB75,CHAR(160),""))),0)) = 0,IF(AX75&lt;&gt;"",0,""),(IFERROR(_xlfn.IFS(TRIM(SUBSTITUTE($AS75,CHAR(160),""))="Devis 1", IFERROR(VALUE(TRIM(SUBSTITUTE(AK75,CHAR(160),""))),0),TRIM(SUBSTITUTE($AS75,CHAR(160),""))="Devis 2", IFERROR(VALUE(TRIM(SUBSTITUTE(AN75,CHAR(160),""))),0),TRIM(SUBSTITUTE($AS75,CHAR(160),""))="Devis 3", IFERROR(VALUE(TRIM(SUBSTITUTE(AQ75,CHAR(160),""))),0)),0) * IFERROR(VALUE(TRIM(SUBSTITUTE($AB75,CHAR(160),""))),0))))</f>
        <v/>
      </c>
      <c r="AZ75" s="110" t="str" cm="1">
        <f t="array" ref="AZ75">IF($AB75="","",IF(IFERROR(_xlfn.IFS($AS75="Devis 1",IFERROR(VALUE(TRIM(SUBSTITUTE(AL75,CHAR(160),""))),0),$AS75="Devis 2",IFERROR(VALUE(TRIM(SUBSTITUTE(AO75,CHAR(160),""))),0),$AS75="Devis 3",IFERROR(VALUE(TRIM(SUBSTITUTE(AR75,CHAR(160),""))),0)),0)*IFERROR(VALUE(TRIM(SUBSTITUTE($AB75,CHAR(160),""))),0)=0,"",IFERROR(_xlfn.IFS($AS75="Devis 1",IFERROR(VALUE(TRIM(SUBSTITUTE(AL75,CHAR(160),""))),0),$AS75="Devis 2",IFERROR(VALUE(TRIM(SUBSTITUTE(AO75,CHAR(160),""))),0),$AS75="Devis 3",IFERROR(VALUE(TRIM(SUBSTITUTE(AR75,CHAR(160),""))),0)),0)*IFERROR(VALUE(TRIM(SUBSTITUTE($AB75,CHAR(160),""))),0)))</f>
        <v/>
      </c>
      <c r="BA75" s="64"/>
      <c r="BB75" s="21"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242" t="str" cm="1">
        <f t="array" ref="BC75">IF(OR(AZ75="",X75="",AX75="",V75="",AY75="",W75=""),"",_xlfn.IFS((IFERROR(VALUE(TRIM(SUBSTITUTE(AZ75,CHAR(160),""))),0))&gt;(IFERROR(VALUE(TRIM(SUBSTITUTE(X75,CHAR(160),""))),0)),"KO : Le montant retenu TTC est supérieur au montant présenté TTC. Merci de revoir la ligne de dépense ou plafonner son montant.",(IFERROR(VALUE(TRIM(SUBSTITUTE(AX75,CHAR(160),""))),0))&gt;(IFERROR(VALUE(TRIM(SUBSTITUTE(V75,CHAR(160),""))),0)),"Attention : Le montant retenu HT est supérieur au montant HT présenté. Merci de revoir la ligne de dépense,plafonner son montant,ou justifier la reventillation HT/TVA.",(IFERROR(VALUE(TRIM(SUBSTITUTE(AY75,CHAR(160),""))),0))&gt;(IFERROR(VALUE(TRIM(SUBSTITUTE(W75,CHAR(160),""))),0)),"Attention : Le montant TVA retenu est supérieur au montant TVA présenté. Merci de revoir la ligne de dépense,plafonner son montant,ou justifier la reventillation HT/TVA.",(IFERROR(VALUE(TRIM(SUBSTITUTE(X75,CHAR(160),""))),0))=0,"",(IFERROR(VALUE(TRIM(SUBSTITUTE(AZ75,CHAR(160),""))),0))=(IFERROR(VALUE(TRIM(SUBSTITUTE(X75,CHAR(160),""))),0)),"OK",
OR((IFERROR(VALUE(TRIM(SUBSTITUTE(AZ75,CHAR(160),""))),0))=0,(IFERROR(VALUE(TRIM(SUBSTITUTE(AX75,CHAR(160),""))),0))=0),"Attention : montant présenté entièrement écarté",(IFERROR(VALUE(TRIM(SUBSTITUTE(AZ75,CHAR(160),""))),0))&lt;(IFERROR(VALUE(TRIM(SUBSTITUTE(X75,CHAR(160),""))),0)),"Attention : montant présenté partiellement écarté",TRUE,""))</f>
        <v/>
      </c>
      <c r="BD75" s="63" t="str">
        <f t="shared" si="87"/>
        <v/>
      </c>
      <c r="BE75" s="63" t="str">
        <f t="shared" si="88"/>
        <v/>
      </c>
      <c r="BF75" s="30" t="str">
        <f t="shared" si="89"/>
        <v/>
      </c>
    </row>
    <row r="76" spans="1:58" ht="15" customHeight="1">
      <c r="A76" s="100">
        <v>67</v>
      </c>
      <c r="B76" s="7"/>
      <c r="C76" s="7"/>
      <c r="D76" s="18"/>
      <c r="E76" s="7"/>
      <c r="F76" s="7"/>
      <c r="G76" s="7"/>
      <c r="H76" s="7"/>
      <c r="I76" s="26"/>
      <c r="J76" s="7"/>
      <c r="K76" s="183"/>
      <c r="L76" s="189"/>
      <c r="M76" s="9"/>
      <c r="N76" s="53" t="str">
        <f t="shared" si="60"/>
        <v/>
      </c>
      <c r="O76" s="13"/>
      <c r="P76" s="9"/>
      <c r="Q76" s="53" t="str">
        <f t="shared" si="61"/>
        <v/>
      </c>
      <c r="R76" s="16"/>
      <c r="S76" s="9"/>
      <c r="T76" s="190" t="str">
        <f t="shared" si="62"/>
        <v/>
      </c>
      <c r="U76" s="199"/>
      <c r="V76" s="198" t="str" cm="1">
        <f t="array" ref="V76">IF((_xlfn.IFS(TRIM(SUBSTITUTE(U76,CHAR(160),""))="Devis 1",IFERROR(VALUE(TRIM(SUBSTITUTE(L76,CHAR(160),""))),0),TRIM(SUBSTITUTE(U76,CHAR(160),""))="Devis 2",IFERROR(VALUE(TRIM(SUBSTITUTE(O76,CHAR(160),""))),0),TRIM(SUBSTITUTE(U76,CHAR(160),""))="Devis 3",IFERROR(VALUE(TRIM(SUBSTITUTE(R76,CHAR(160),""))),0),TRUE,0)*IFERROR(VALUE(TRIM(SUBSTITUTE(D76,CHAR(160),""))),0))=0,"",_xlfn.IFS(TRIM(SUBSTITUTE(U76,CHAR(160),""))="Devis 1",IFERROR(VALUE(TRIM(SUBSTITUTE(L76,CHAR(160),""))),0),TRIM(SUBSTITUTE(U76,CHAR(160),""))="Devis 2",IFERROR(VALUE(TRIM(SUBSTITUTE(O76,CHAR(160),""))),0),TRIM(SUBSTITUTE(U76,CHAR(160),""))="Devis 3",IFERROR(VALUE(TRIM(SUBSTITUTE(R76,CHAR(160),""))),0),TRUE,0)*IFERROR(VALUE(TRIM(SUBSTITUTE(D76,CHAR(160),""))),0))</f>
        <v/>
      </c>
      <c r="W76" s="109" t="str" cm="1">
        <f t="array" ref="W76">IF(_xlfn.IFS(TRIM(SUBSTITUTE(U76,CHAR(160),""))="Devis 1",IFERROR(VALUE(TRIM(SUBSTITUTE(M76,CHAR(160),""))),0),TRIM(SUBSTITUTE(U76,CHAR(160),""))="Devis 2",IFERROR(VALUE(TRIM(SUBSTITUTE(P76,CHAR(160),""))),0),TRIM(SUBSTITUTE(U76,CHAR(160),""))="Devis 3",IFERROR(VALUE(TRIM(SUBSTITUTE(S76,CHAR(160),""))),0),TRUE,0)*IFERROR(VALUE(TRIM(SUBSTITUTE(D76,CHAR(160),""))),0)=0,IF(V76&lt;&gt;"",0,""),_xlfn.IFS(TRIM(SUBSTITUTE(U76,CHAR(160),""))="Devis 1",IFERROR(VALUE(TRIM(SUBSTITUTE(M76,CHAR(160),""))),0),TRIM(SUBSTITUTE(U76,CHAR(160),""))="Devis 2",IFERROR(VALUE(TRIM(SUBSTITUTE(P76,CHAR(160),""))),0),TRIM(SUBSTITUTE(U76,CHAR(160),""))="Devis 3",IFERROR(VALUE(TRIM(SUBSTITUTE(S76,CHAR(160),""))),0),TRUE,0)*IFERROR(VALUE(TRIM(SUBSTITUTE(D76,CHAR(160),""))),0))</f>
        <v/>
      </c>
      <c r="X76" s="201" t="str">
        <f t="shared" si="63"/>
        <v/>
      </c>
      <c r="Y76" s="202"/>
      <c r="Z76" s="55" t="str">
        <f t="shared" si="64"/>
        <v/>
      </c>
      <c r="AA76" s="55" t="str">
        <f t="shared" si="65"/>
        <v/>
      </c>
      <c r="AB76" s="56" t="str">
        <f t="shared" si="66"/>
        <v/>
      </c>
      <c r="AC76" s="22" t="str">
        <f t="shared" si="67"/>
        <v/>
      </c>
      <c r="AD76" s="22" t="str">
        <f t="shared" si="68"/>
        <v/>
      </c>
      <c r="AE76" s="22" t="str">
        <f t="shared" si="69"/>
        <v/>
      </c>
      <c r="AF76" s="22" t="str">
        <f t="shared" si="70"/>
        <v/>
      </c>
      <c r="AG76" s="57" t="str">
        <f t="shared" si="71"/>
        <v/>
      </c>
      <c r="AH76" s="22" t="str">
        <f t="shared" si="72"/>
        <v/>
      </c>
      <c r="AI76" s="58" t="str">
        <f t="shared" si="73"/>
        <v/>
      </c>
      <c r="AJ76" s="59" t="str">
        <f t="shared" si="74"/>
        <v/>
      </c>
      <c r="AK76" s="29" t="str">
        <f t="shared" si="75"/>
        <v/>
      </c>
      <c r="AL76" s="53" t="str">
        <f t="shared" si="76"/>
        <v/>
      </c>
      <c r="AM76" s="60" t="str">
        <f t="shared" si="77"/>
        <v/>
      </c>
      <c r="AN76" s="29" t="str">
        <f t="shared" si="78"/>
        <v/>
      </c>
      <c r="AO76" s="53" t="str">
        <f t="shared" si="79"/>
        <v/>
      </c>
      <c r="AP76" s="61" t="str">
        <f t="shared" si="80"/>
        <v/>
      </c>
      <c r="AQ76" s="29" t="str">
        <f t="shared" si="81"/>
        <v/>
      </c>
      <c r="AR76" s="62" t="str">
        <f t="shared" si="82"/>
        <v/>
      </c>
      <c r="AS76" s="55" t="str">
        <f t="shared" si="83"/>
        <v/>
      </c>
      <c r="AT76" s="239"/>
      <c r="AU76" s="63" t="str">
        <f t="shared" si="84"/>
        <v/>
      </c>
      <c r="AV76" s="63" t="str">
        <f t="shared" si="85"/>
        <v/>
      </c>
      <c r="AW76" s="63" t="str">
        <f t="shared" si="86"/>
        <v/>
      </c>
      <c r="AX76" s="110" t="str" cm="1">
        <f t="array" ref="AX76">IF($AB76="","",IF((IFERROR(_xlfn.IFS($AS76="Devis 1",(IFERROR(VALUE(TRIM(SUBSTITUTE(AJ76,CHAR(160),""))),0)),$AS76="Devis 2",(IFERROR(VALUE(TRIM(SUBSTITUTE(AM76,CHAR(160),""))),0)),$AS76="Devis 3",(IFERROR(VALUE(TRIM(SUBSTITUTE(AP76,CHAR(160),""))),0))),0))*(IFERROR(VALUE(TRIM(SUBSTITUTE($AB76,CHAR(160),""))),0))=0,"",(IFERROR(_xlfn.IFS($AS76="Devis 1",(IFERROR(VALUE(TRIM(SUBSTITUTE(AJ76,CHAR(160),""))),0)),$AS76="Devis 2",(IFERROR(VALUE(TRIM(SUBSTITUTE(AM76,CHAR(160),""))),0)),$AS76="Devis 3",(IFERROR(VALUE(TRIM(SUBSTITUTE(AP76,CHAR(160),""))),0))),0))*(IFERROR(VALUE(TRIM(SUBSTITUTE($AB76,CHAR(160),""))),0))))</f>
        <v/>
      </c>
      <c r="AY76" s="110" t="str" cm="1">
        <f t="array" ref="AY76">IF($AB76="","",IF((IFERROR(_xlfn.IFS(TRIM(SUBSTITUTE($AS76,CHAR(160),""))="Devis 1", IFERROR(VALUE(TRIM(SUBSTITUTE(AK76,CHAR(160),""))),0),TRIM(SUBSTITUTE($AS76,CHAR(160),""))="Devis 2", IFERROR(VALUE(TRIM(SUBSTITUTE(AN76,CHAR(160),""))),0),TRIM(SUBSTITUTE($AS76,CHAR(160),""))="Devis 3", IFERROR(VALUE(TRIM(SUBSTITUTE(AQ76,CHAR(160),""))),0)),0) * IFERROR(VALUE(TRIM(SUBSTITUTE($AB76,CHAR(160),""))),0)) = 0,IF(AX76&lt;&gt;"",0,""),(IFERROR(_xlfn.IFS(TRIM(SUBSTITUTE($AS76,CHAR(160),""))="Devis 1", IFERROR(VALUE(TRIM(SUBSTITUTE(AK76,CHAR(160),""))),0),TRIM(SUBSTITUTE($AS76,CHAR(160),""))="Devis 2", IFERROR(VALUE(TRIM(SUBSTITUTE(AN76,CHAR(160),""))),0),TRIM(SUBSTITUTE($AS76,CHAR(160),""))="Devis 3", IFERROR(VALUE(TRIM(SUBSTITUTE(AQ76,CHAR(160),""))),0)),0) * IFERROR(VALUE(TRIM(SUBSTITUTE($AB76,CHAR(160),""))),0))))</f>
        <v/>
      </c>
      <c r="AZ76" s="110" t="str" cm="1">
        <f t="array" ref="AZ76">IF($AB76="","",IF(IFERROR(_xlfn.IFS($AS76="Devis 1",IFERROR(VALUE(TRIM(SUBSTITUTE(AL76,CHAR(160),""))),0),$AS76="Devis 2",IFERROR(VALUE(TRIM(SUBSTITUTE(AO76,CHAR(160),""))),0),$AS76="Devis 3",IFERROR(VALUE(TRIM(SUBSTITUTE(AR76,CHAR(160),""))),0)),0)*IFERROR(VALUE(TRIM(SUBSTITUTE($AB76,CHAR(160),""))),0)=0,"",IFERROR(_xlfn.IFS($AS76="Devis 1",IFERROR(VALUE(TRIM(SUBSTITUTE(AL76,CHAR(160),""))),0),$AS76="Devis 2",IFERROR(VALUE(TRIM(SUBSTITUTE(AO76,CHAR(160),""))),0),$AS76="Devis 3",IFERROR(VALUE(TRIM(SUBSTITUTE(AR76,CHAR(160),""))),0)),0)*IFERROR(VALUE(TRIM(SUBSTITUTE($AB76,CHAR(160),""))),0)))</f>
        <v/>
      </c>
      <c r="BA76" s="64"/>
      <c r="BB76" s="21"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242" t="str" cm="1">
        <f t="array" ref="BC76">IF(OR(AZ76="",X76="",AX76="",V76="",AY76="",W76=""),"",_xlfn.IFS((IFERROR(VALUE(TRIM(SUBSTITUTE(AZ76,CHAR(160),""))),0))&gt;(IFERROR(VALUE(TRIM(SUBSTITUTE(X76,CHAR(160),""))),0)),"KO : Le montant retenu TTC est supérieur au montant présenté TTC. Merci de revoir la ligne de dépense ou plafonner son montant.",(IFERROR(VALUE(TRIM(SUBSTITUTE(AX76,CHAR(160),""))),0))&gt;(IFERROR(VALUE(TRIM(SUBSTITUTE(V76,CHAR(160),""))),0)),"Attention : Le montant retenu HT est supérieur au montant HT présenté. Merci de revoir la ligne de dépense,plafonner son montant,ou justifier la reventillation HT/TVA.",(IFERROR(VALUE(TRIM(SUBSTITUTE(AY76,CHAR(160),""))),0))&gt;(IFERROR(VALUE(TRIM(SUBSTITUTE(W76,CHAR(160),""))),0)),"Attention : Le montant TVA retenu est supérieur au montant TVA présenté. Merci de revoir la ligne de dépense,plafonner son montant,ou justifier la reventillation HT/TVA.",(IFERROR(VALUE(TRIM(SUBSTITUTE(X76,CHAR(160),""))),0))=0,"",(IFERROR(VALUE(TRIM(SUBSTITUTE(AZ76,CHAR(160),""))),0))=(IFERROR(VALUE(TRIM(SUBSTITUTE(X76,CHAR(160),""))),0)),"OK",
OR((IFERROR(VALUE(TRIM(SUBSTITUTE(AZ76,CHAR(160),""))),0))=0,(IFERROR(VALUE(TRIM(SUBSTITUTE(AX76,CHAR(160),""))),0))=0),"Attention : montant présenté entièrement écarté",(IFERROR(VALUE(TRIM(SUBSTITUTE(AZ76,CHAR(160),""))),0))&lt;(IFERROR(VALUE(TRIM(SUBSTITUTE(X76,CHAR(160),""))),0)),"Attention : montant présenté partiellement écarté",TRUE,""))</f>
        <v/>
      </c>
      <c r="BD76" s="63" t="str">
        <f t="shared" si="87"/>
        <v/>
      </c>
      <c r="BE76" s="63" t="str">
        <f t="shared" si="88"/>
        <v/>
      </c>
      <c r="BF76" s="30" t="str">
        <f t="shared" si="89"/>
        <v/>
      </c>
    </row>
    <row r="77" spans="1:58" ht="15" customHeight="1">
      <c r="A77" s="100">
        <v>68</v>
      </c>
      <c r="B77" s="7"/>
      <c r="C77" s="7"/>
      <c r="D77" s="18"/>
      <c r="E77" s="7"/>
      <c r="F77" s="7"/>
      <c r="G77" s="7"/>
      <c r="H77" s="7"/>
      <c r="I77" s="26"/>
      <c r="J77" s="7"/>
      <c r="K77" s="183"/>
      <c r="L77" s="189"/>
      <c r="M77" s="9"/>
      <c r="N77" s="53" t="str">
        <f t="shared" si="60"/>
        <v/>
      </c>
      <c r="O77" s="13"/>
      <c r="P77" s="9"/>
      <c r="Q77" s="53" t="str">
        <f t="shared" si="61"/>
        <v/>
      </c>
      <c r="R77" s="16"/>
      <c r="S77" s="9"/>
      <c r="T77" s="190" t="str">
        <f t="shared" si="62"/>
        <v/>
      </c>
      <c r="U77" s="199"/>
      <c r="V77" s="198" t="str" cm="1">
        <f t="array" ref="V77">IF((_xlfn.IFS(TRIM(SUBSTITUTE(U77,CHAR(160),""))="Devis 1",IFERROR(VALUE(TRIM(SUBSTITUTE(L77,CHAR(160),""))),0),TRIM(SUBSTITUTE(U77,CHAR(160),""))="Devis 2",IFERROR(VALUE(TRIM(SUBSTITUTE(O77,CHAR(160),""))),0),TRIM(SUBSTITUTE(U77,CHAR(160),""))="Devis 3",IFERROR(VALUE(TRIM(SUBSTITUTE(R77,CHAR(160),""))),0),TRUE,0)*IFERROR(VALUE(TRIM(SUBSTITUTE(D77,CHAR(160),""))),0))=0,"",_xlfn.IFS(TRIM(SUBSTITUTE(U77,CHAR(160),""))="Devis 1",IFERROR(VALUE(TRIM(SUBSTITUTE(L77,CHAR(160),""))),0),TRIM(SUBSTITUTE(U77,CHAR(160),""))="Devis 2",IFERROR(VALUE(TRIM(SUBSTITUTE(O77,CHAR(160),""))),0),TRIM(SUBSTITUTE(U77,CHAR(160),""))="Devis 3",IFERROR(VALUE(TRIM(SUBSTITUTE(R77,CHAR(160),""))),0),TRUE,0)*IFERROR(VALUE(TRIM(SUBSTITUTE(D77,CHAR(160),""))),0))</f>
        <v/>
      </c>
      <c r="W77" s="109" t="str" cm="1">
        <f t="array" ref="W77">IF(_xlfn.IFS(TRIM(SUBSTITUTE(U77,CHAR(160),""))="Devis 1",IFERROR(VALUE(TRIM(SUBSTITUTE(M77,CHAR(160),""))),0),TRIM(SUBSTITUTE(U77,CHAR(160),""))="Devis 2",IFERROR(VALUE(TRIM(SUBSTITUTE(P77,CHAR(160),""))),0),TRIM(SUBSTITUTE(U77,CHAR(160),""))="Devis 3",IFERROR(VALUE(TRIM(SUBSTITUTE(S77,CHAR(160),""))),0),TRUE,0)*IFERROR(VALUE(TRIM(SUBSTITUTE(D77,CHAR(160),""))),0)=0,IF(V77&lt;&gt;"",0,""),_xlfn.IFS(TRIM(SUBSTITUTE(U77,CHAR(160),""))="Devis 1",IFERROR(VALUE(TRIM(SUBSTITUTE(M77,CHAR(160),""))),0),TRIM(SUBSTITUTE(U77,CHAR(160),""))="Devis 2",IFERROR(VALUE(TRIM(SUBSTITUTE(P77,CHAR(160),""))),0),TRIM(SUBSTITUTE(U77,CHAR(160),""))="Devis 3",IFERROR(VALUE(TRIM(SUBSTITUTE(S77,CHAR(160),""))),0),TRUE,0)*IFERROR(VALUE(TRIM(SUBSTITUTE(D77,CHAR(160),""))),0))</f>
        <v/>
      </c>
      <c r="X77" s="201" t="str">
        <f t="shared" si="63"/>
        <v/>
      </c>
      <c r="Y77" s="202"/>
      <c r="Z77" s="55" t="str">
        <f t="shared" si="64"/>
        <v/>
      </c>
      <c r="AA77" s="55" t="str">
        <f t="shared" si="65"/>
        <v/>
      </c>
      <c r="AB77" s="56" t="str">
        <f t="shared" si="66"/>
        <v/>
      </c>
      <c r="AC77" s="22" t="str">
        <f t="shared" si="67"/>
        <v/>
      </c>
      <c r="AD77" s="22" t="str">
        <f t="shared" si="68"/>
        <v/>
      </c>
      <c r="AE77" s="22" t="str">
        <f t="shared" si="69"/>
        <v/>
      </c>
      <c r="AF77" s="22" t="str">
        <f t="shared" si="70"/>
        <v/>
      </c>
      <c r="AG77" s="57" t="str">
        <f t="shared" si="71"/>
        <v/>
      </c>
      <c r="AH77" s="22" t="str">
        <f t="shared" si="72"/>
        <v/>
      </c>
      <c r="AI77" s="58" t="str">
        <f t="shared" si="73"/>
        <v/>
      </c>
      <c r="AJ77" s="59" t="str">
        <f t="shared" si="74"/>
        <v/>
      </c>
      <c r="AK77" s="29" t="str">
        <f t="shared" si="75"/>
        <v/>
      </c>
      <c r="AL77" s="53" t="str">
        <f t="shared" si="76"/>
        <v/>
      </c>
      <c r="AM77" s="60" t="str">
        <f t="shared" si="77"/>
        <v/>
      </c>
      <c r="AN77" s="29" t="str">
        <f t="shared" si="78"/>
        <v/>
      </c>
      <c r="AO77" s="53" t="str">
        <f t="shared" si="79"/>
        <v/>
      </c>
      <c r="AP77" s="61" t="str">
        <f t="shared" si="80"/>
        <v/>
      </c>
      <c r="AQ77" s="29" t="str">
        <f t="shared" si="81"/>
        <v/>
      </c>
      <c r="AR77" s="62" t="str">
        <f t="shared" si="82"/>
        <v/>
      </c>
      <c r="AS77" s="55" t="str">
        <f t="shared" si="83"/>
        <v/>
      </c>
      <c r="AT77" s="239"/>
      <c r="AU77" s="63" t="str">
        <f t="shared" si="84"/>
        <v/>
      </c>
      <c r="AV77" s="63" t="str">
        <f t="shared" si="85"/>
        <v/>
      </c>
      <c r="AW77" s="63" t="str">
        <f t="shared" si="86"/>
        <v/>
      </c>
      <c r="AX77" s="110" t="str" cm="1">
        <f t="array" ref="AX77">IF($AB77="","",IF((IFERROR(_xlfn.IFS($AS77="Devis 1",(IFERROR(VALUE(TRIM(SUBSTITUTE(AJ77,CHAR(160),""))),0)),$AS77="Devis 2",(IFERROR(VALUE(TRIM(SUBSTITUTE(AM77,CHAR(160),""))),0)),$AS77="Devis 3",(IFERROR(VALUE(TRIM(SUBSTITUTE(AP77,CHAR(160),""))),0))),0))*(IFERROR(VALUE(TRIM(SUBSTITUTE($AB77,CHAR(160),""))),0))=0,"",(IFERROR(_xlfn.IFS($AS77="Devis 1",(IFERROR(VALUE(TRIM(SUBSTITUTE(AJ77,CHAR(160),""))),0)),$AS77="Devis 2",(IFERROR(VALUE(TRIM(SUBSTITUTE(AM77,CHAR(160),""))),0)),$AS77="Devis 3",(IFERROR(VALUE(TRIM(SUBSTITUTE(AP77,CHAR(160),""))),0))),0))*(IFERROR(VALUE(TRIM(SUBSTITUTE($AB77,CHAR(160),""))),0))))</f>
        <v/>
      </c>
      <c r="AY77" s="110" t="str" cm="1">
        <f t="array" ref="AY77">IF($AB77="","",IF((IFERROR(_xlfn.IFS(TRIM(SUBSTITUTE($AS77,CHAR(160),""))="Devis 1", IFERROR(VALUE(TRIM(SUBSTITUTE(AK77,CHAR(160),""))),0),TRIM(SUBSTITUTE($AS77,CHAR(160),""))="Devis 2", IFERROR(VALUE(TRIM(SUBSTITUTE(AN77,CHAR(160),""))),0),TRIM(SUBSTITUTE($AS77,CHAR(160),""))="Devis 3", IFERROR(VALUE(TRIM(SUBSTITUTE(AQ77,CHAR(160),""))),0)),0) * IFERROR(VALUE(TRIM(SUBSTITUTE($AB77,CHAR(160),""))),0)) = 0,IF(AX77&lt;&gt;"",0,""),(IFERROR(_xlfn.IFS(TRIM(SUBSTITUTE($AS77,CHAR(160),""))="Devis 1", IFERROR(VALUE(TRIM(SUBSTITUTE(AK77,CHAR(160),""))),0),TRIM(SUBSTITUTE($AS77,CHAR(160),""))="Devis 2", IFERROR(VALUE(TRIM(SUBSTITUTE(AN77,CHAR(160),""))),0),TRIM(SUBSTITUTE($AS77,CHAR(160),""))="Devis 3", IFERROR(VALUE(TRIM(SUBSTITUTE(AQ77,CHAR(160),""))),0)),0) * IFERROR(VALUE(TRIM(SUBSTITUTE($AB77,CHAR(160),""))),0))))</f>
        <v/>
      </c>
      <c r="AZ77" s="110" t="str" cm="1">
        <f t="array" ref="AZ77">IF($AB77="","",IF(IFERROR(_xlfn.IFS($AS77="Devis 1",IFERROR(VALUE(TRIM(SUBSTITUTE(AL77,CHAR(160),""))),0),$AS77="Devis 2",IFERROR(VALUE(TRIM(SUBSTITUTE(AO77,CHAR(160),""))),0),$AS77="Devis 3",IFERROR(VALUE(TRIM(SUBSTITUTE(AR77,CHAR(160),""))),0)),0)*IFERROR(VALUE(TRIM(SUBSTITUTE($AB77,CHAR(160),""))),0)=0,"",IFERROR(_xlfn.IFS($AS77="Devis 1",IFERROR(VALUE(TRIM(SUBSTITUTE(AL77,CHAR(160),""))),0),$AS77="Devis 2",IFERROR(VALUE(TRIM(SUBSTITUTE(AO77,CHAR(160),""))),0),$AS77="Devis 3",IFERROR(VALUE(TRIM(SUBSTITUTE(AR77,CHAR(160),""))),0)),0)*IFERROR(VALUE(TRIM(SUBSTITUTE($AB77,CHAR(160),""))),0)))</f>
        <v/>
      </c>
      <c r="BA77" s="64"/>
      <c r="BB77" s="21"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242" t="str" cm="1">
        <f t="array" ref="BC77">IF(OR(AZ77="",X77="",AX77="",V77="",AY77="",W77=""),"",_xlfn.IFS((IFERROR(VALUE(TRIM(SUBSTITUTE(AZ77,CHAR(160),""))),0))&gt;(IFERROR(VALUE(TRIM(SUBSTITUTE(X77,CHAR(160),""))),0)),"KO : Le montant retenu TTC est supérieur au montant présenté TTC. Merci de revoir la ligne de dépense ou plafonner son montant.",(IFERROR(VALUE(TRIM(SUBSTITUTE(AX77,CHAR(160),""))),0))&gt;(IFERROR(VALUE(TRIM(SUBSTITUTE(V77,CHAR(160),""))),0)),"Attention : Le montant retenu HT est supérieur au montant HT présenté. Merci de revoir la ligne de dépense,plafonner son montant,ou justifier la reventillation HT/TVA.",(IFERROR(VALUE(TRIM(SUBSTITUTE(AY77,CHAR(160),""))),0))&gt;(IFERROR(VALUE(TRIM(SUBSTITUTE(W77,CHAR(160),""))),0)),"Attention : Le montant TVA retenu est supérieur au montant TVA présenté. Merci de revoir la ligne de dépense,plafonner son montant,ou justifier la reventillation HT/TVA.",(IFERROR(VALUE(TRIM(SUBSTITUTE(X77,CHAR(160),""))),0))=0,"",(IFERROR(VALUE(TRIM(SUBSTITUTE(AZ77,CHAR(160),""))),0))=(IFERROR(VALUE(TRIM(SUBSTITUTE(X77,CHAR(160),""))),0)),"OK",
OR((IFERROR(VALUE(TRIM(SUBSTITUTE(AZ77,CHAR(160),""))),0))=0,(IFERROR(VALUE(TRIM(SUBSTITUTE(AX77,CHAR(160),""))),0))=0),"Attention : montant présenté entièrement écarté",(IFERROR(VALUE(TRIM(SUBSTITUTE(AZ77,CHAR(160),""))),0))&lt;(IFERROR(VALUE(TRIM(SUBSTITUTE(X77,CHAR(160),""))),0)),"Attention : montant présenté partiellement écarté",TRUE,""))</f>
        <v/>
      </c>
      <c r="BD77" s="63" t="str">
        <f t="shared" si="87"/>
        <v/>
      </c>
      <c r="BE77" s="63" t="str">
        <f t="shared" si="88"/>
        <v/>
      </c>
      <c r="BF77" s="30" t="str">
        <f t="shared" si="89"/>
        <v/>
      </c>
    </row>
    <row r="78" spans="1:58" ht="15" customHeight="1">
      <c r="A78" s="100">
        <v>69</v>
      </c>
      <c r="B78" s="7"/>
      <c r="C78" s="7"/>
      <c r="D78" s="18"/>
      <c r="E78" s="7"/>
      <c r="F78" s="7"/>
      <c r="G78" s="7"/>
      <c r="H78" s="7"/>
      <c r="I78" s="26"/>
      <c r="J78" s="7"/>
      <c r="K78" s="183"/>
      <c r="L78" s="189"/>
      <c r="M78" s="9"/>
      <c r="N78" s="53" t="str">
        <f t="shared" si="60"/>
        <v/>
      </c>
      <c r="O78" s="13"/>
      <c r="P78" s="9"/>
      <c r="Q78" s="53" t="str">
        <f t="shared" si="61"/>
        <v/>
      </c>
      <c r="R78" s="16"/>
      <c r="S78" s="9"/>
      <c r="T78" s="190" t="str">
        <f t="shared" si="62"/>
        <v/>
      </c>
      <c r="U78" s="199"/>
      <c r="V78" s="198" t="str" cm="1">
        <f t="array" ref="V78">IF((_xlfn.IFS(TRIM(SUBSTITUTE(U78,CHAR(160),""))="Devis 1",IFERROR(VALUE(TRIM(SUBSTITUTE(L78,CHAR(160),""))),0),TRIM(SUBSTITUTE(U78,CHAR(160),""))="Devis 2",IFERROR(VALUE(TRIM(SUBSTITUTE(O78,CHAR(160),""))),0),TRIM(SUBSTITUTE(U78,CHAR(160),""))="Devis 3",IFERROR(VALUE(TRIM(SUBSTITUTE(R78,CHAR(160),""))),0),TRUE,0)*IFERROR(VALUE(TRIM(SUBSTITUTE(D78,CHAR(160),""))),0))=0,"",_xlfn.IFS(TRIM(SUBSTITUTE(U78,CHAR(160),""))="Devis 1",IFERROR(VALUE(TRIM(SUBSTITUTE(L78,CHAR(160),""))),0),TRIM(SUBSTITUTE(U78,CHAR(160),""))="Devis 2",IFERROR(VALUE(TRIM(SUBSTITUTE(O78,CHAR(160),""))),0),TRIM(SUBSTITUTE(U78,CHAR(160),""))="Devis 3",IFERROR(VALUE(TRIM(SUBSTITUTE(R78,CHAR(160),""))),0),TRUE,0)*IFERROR(VALUE(TRIM(SUBSTITUTE(D78,CHAR(160),""))),0))</f>
        <v/>
      </c>
      <c r="W78" s="109" t="str" cm="1">
        <f t="array" ref="W78">IF(_xlfn.IFS(TRIM(SUBSTITUTE(U78,CHAR(160),""))="Devis 1",IFERROR(VALUE(TRIM(SUBSTITUTE(M78,CHAR(160),""))),0),TRIM(SUBSTITUTE(U78,CHAR(160),""))="Devis 2",IFERROR(VALUE(TRIM(SUBSTITUTE(P78,CHAR(160),""))),0),TRIM(SUBSTITUTE(U78,CHAR(160),""))="Devis 3",IFERROR(VALUE(TRIM(SUBSTITUTE(S78,CHAR(160),""))),0),TRUE,0)*IFERROR(VALUE(TRIM(SUBSTITUTE(D78,CHAR(160),""))),0)=0,IF(V78&lt;&gt;"",0,""),_xlfn.IFS(TRIM(SUBSTITUTE(U78,CHAR(160),""))="Devis 1",IFERROR(VALUE(TRIM(SUBSTITUTE(M78,CHAR(160),""))),0),TRIM(SUBSTITUTE(U78,CHAR(160),""))="Devis 2",IFERROR(VALUE(TRIM(SUBSTITUTE(P78,CHAR(160),""))),0),TRIM(SUBSTITUTE(U78,CHAR(160),""))="Devis 3",IFERROR(VALUE(TRIM(SUBSTITUTE(S78,CHAR(160),""))),0),TRUE,0)*IFERROR(VALUE(TRIM(SUBSTITUTE(D78,CHAR(160),""))),0))</f>
        <v/>
      </c>
      <c r="X78" s="201" t="str">
        <f t="shared" si="63"/>
        <v/>
      </c>
      <c r="Y78" s="202"/>
      <c r="Z78" s="55" t="str">
        <f t="shared" si="64"/>
        <v/>
      </c>
      <c r="AA78" s="55" t="str">
        <f t="shared" si="65"/>
        <v/>
      </c>
      <c r="AB78" s="56" t="str">
        <f t="shared" si="66"/>
        <v/>
      </c>
      <c r="AC78" s="22" t="str">
        <f t="shared" si="67"/>
        <v/>
      </c>
      <c r="AD78" s="22" t="str">
        <f t="shared" si="68"/>
        <v/>
      </c>
      <c r="AE78" s="22" t="str">
        <f t="shared" si="69"/>
        <v/>
      </c>
      <c r="AF78" s="22" t="str">
        <f t="shared" si="70"/>
        <v/>
      </c>
      <c r="AG78" s="57" t="str">
        <f t="shared" si="71"/>
        <v/>
      </c>
      <c r="AH78" s="22" t="str">
        <f t="shared" si="72"/>
        <v/>
      </c>
      <c r="AI78" s="58" t="str">
        <f t="shared" si="73"/>
        <v/>
      </c>
      <c r="AJ78" s="59" t="str">
        <f t="shared" si="74"/>
        <v/>
      </c>
      <c r="AK78" s="29" t="str">
        <f t="shared" si="75"/>
        <v/>
      </c>
      <c r="AL78" s="53" t="str">
        <f t="shared" si="76"/>
        <v/>
      </c>
      <c r="AM78" s="60" t="str">
        <f t="shared" si="77"/>
        <v/>
      </c>
      <c r="AN78" s="29" t="str">
        <f t="shared" si="78"/>
        <v/>
      </c>
      <c r="AO78" s="53" t="str">
        <f t="shared" si="79"/>
        <v/>
      </c>
      <c r="AP78" s="61" t="str">
        <f t="shared" si="80"/>
        <v/>
      </c>
      <c r="AQ78" s="29" t="str">
        <f t="shared" si="81"/>
        <v/>
      </c>
      <c r="AR78" s="62" t="str">
        <f t="shared" si="82"/>
        <v/>
      </c>
      <c r="AS78" s="55" t="str">
        <f t="shared" si="83"/>
        <v/>
      </c>
      <c r="AT78" s="239"/>
      <c r="AU78" s="63" t="str">
        <f t="shared" si="84"/>
        <v/>
      </c>
      <c r="AV78" s="63" t="str">
        <f t="shared" si="85"/>
        <v/>
      </c>
      <c r="AW78" s="63" t="str">
        <f t="shared" si="86"/>
        <v/>
      </c>
      <c r="AX78" s="110" t="str" cm="1">
        <f t="array" ref="AX78">IF($AB78="","",IF((IFERROR(_xlfn.IFS($AS78="Devis 1",(IFERROR(VALUE(TRIM(SUBSTITUTE(AJ78,CHAR(160),""))),0)),$AS78="Devis 2",(IFERROR(VALUE(TRIM(SUBSTITUTE(AM78,CHAR(160),""))),0)),$AS78="Devis 3",(IFERROR(VALUE(TRIM(SUBSTITUTE(AP78,CHAR(160),""))),0))),0))*(IFERROR(VALUE(TRIM(SUBSTITUTE($AB78,CHAR(160),""))),0))=0,"",(IFERROR(_xlfn.IFS($AS78="Devis 1",(IFERROR(VALUE(TRIM(SUBSTITUTE(AJ78,CHAR(160),""))),0)),$AS78="Devis 2",(IFERROR(VALUE(TRIM(SUBSTITUTE(AM78,CHAR(160),""))),0)),$AS78="Devis 3",(IFERROR(VALUE(TRIM(SUBSTITUTE(AP78,CHAR(160),""))),0))),0))*(IFERROR(VALUE(TRIM(SUBSTITUTE($AB78,CHAR(160),""))),0))))</f>
        <v/>
      </c>
      <c r="AY78" s="110" t="str" cm="1">
        <f t="array" ref="AY78">IF($AB78="","",IF((IFERROR(_xlfn.IFS(TRIM(SUBSTITUTE($AS78,CHAR(160),""))="Devis 1", IFERROR(VALUE(TRIM(SUBSTITUTE(AK78,CHAR(160),""))),0),TRIM(SUBSTITUTE($AS78,CHAR(160),""))="Devis 2", IFERROR(VALUE(TRIM(SUBSTITUTE(AN78,CHAR(160),""))),0),TRIM(SUBSTITUTE($AS78,CHAR(160),""))="Devis 3", IFERROR(VALUE(TRIM(SUBSTITUTE(AQ78,CHAR(160),""))),0)),0) * IFERROR(VALUE(TRIM(SUBSTITUTE($AB78,CHAR(160),""))),0)) = 0,IF(AX78&lt;&gt;"",0,""),(IFERROR(_xlfn.IFS(TRIM(SUBSTITUTE($AS78,CHAR(160),""))="Devis 1", IFERROR(VALUE(TRIM(SUBSTITUTE(AK78,CHAR(160),""))),0),TRIM(SUBSTITUTE($AS78,CHAR(160),""))="Devis 2", IFERROR(VALUE(TRIM(SUBSTITUTE(AN78,CHAR(160),""))),0),TRIM(SUBSTITUTE($AS78,CHAR(160),""))="Devis 3", IFERROR(VALUE(TRIM(SUBSTITUTE(AQ78,CHAR(160),""))),0)),0) * IFERROR(VALUE(TRIM(SUBSTITUTE($AB78,CHAR(160),""))),0))))</f>
        <v/>
      </c>
      <c r="AZ78" s="110" t="str" cm="1">
        <f t="array" ref="AZ78">IF($AB78="","",IF(IFERROR(_xlfn.IFS($AS78="Devis 1",IFERROR(VALUE(TRIM(SUBSTITUTE(AL78,CHAR(160),""))),0),$AS78="Devis 2",IFERROR(VALUE(TRIM(SUBSTITUTE(AO78,CHAR(160),""))),0),$AS78="Devis 3",IFERROR(VALUE(TRIM(SUBSTITUTE(AR78,CHAR(160),""))),0)),0)*IFERROR(VALUE(TRIM(SUBSTITUTE($AB78,CHAR(160),""))),0)=0,"",IFERROR(_xlfn.IFS($AS78="Devis 1",IFERROR(VALUE(TRIM(SUBSTITUTE(AL78,CHAR(160),""))),0),$AS78="Devis 2",IFERROR(VALUE(TRIM(SUBSTITUTE(AO78,CHAR(160),""))),0),$AS78="Devis 3",IFERROR(VALUE(TRIM(SUBSTITUTE(AR78,CHAR(160),""))),0)),0)*IFERROR(VALUE(TRIM(SUBSTITUTE($AB78,CHAR(160),""))),0)))</f>
        <v/>
      </c>
      <c r="BA78" s="64"/>
      <c r="BB78" s="21"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242" t="str" cm="1">
        <f t="array" ref="BC78">IF(OR(AZ78="",X78="",AX78="",V78="",AY78="",W78=""),"",_xlfn.IFS((IFERROR(VALUE(TRIM(SUBSTITUTE(AZ78,CHAR(160),""))),0))&gt;(IFERROR(VALUE(TRIM(SUBSTITUTE(X78,CHAR(160),""))),0)),"KO : Le montant retenu TTC est supérieur au montant présenté TTC. Merci de revoir la ligne de dépense ou plafonner son montant.",(IFERROR(VALUE(TRIM(SUBSTITUTE(AX78,CHAR(160),""))),0))&gt;(IFERROR(VALUE(TRIM(SUBSTITUTE(V78,CHAR(160),""))),0)),"Attention : Le montant retenu HT est supérieur au montant HT présenté. Merci de revoir la ligne de dépense,plafonner son montant,ou justifier la reventillation HT/TVA.",(IFERROR(VALUE(TRIM(SUBSTITUTE(AY78,CHAR(160),""))),0))&gt;(IFERROR(VALUE(TRIM(SUBSTITUTE(W78,CHAR(160),""))),0)),"Attention : Le montant TVA retenu est supérieur au montant TVA présenté. Merci de revoir la ligne de dépense,plafonner son montant,ou justifier la reventillation HT/TVA.",(IFERROR(VALUE(TRIM(SUBSTITUTE(X78,CHAR(160),""))),0))=0,"",(IFERROR(VALUE(TRIM(SUBSTITUTE(AZ78,CHAR(160),""))),0))=(IFERROR(VALUE(TRIM(SUBSTITUTE(X78,CHAR(160),""))),0)),"OK",
OR((IFERROR(VALUE(TRIM(SUBSTITUTE(AZ78,CHAR(160),""))),0))=0,(IFERROR(VALUE(TRIM(SUBSTITUTE(AX78,CHAR(160),""))),0))=0),"Attention : montant présenté entièrement écarté",(IFERROR(VALUE(TRIM(SUBSTITUTE(AZ78,CHAR(160),""))),0))&lt;(IFERROR(VALUE(TRIM(SUBSTITUTE(X78,CHAR(160),""))),0)),"Attention : montant présenté partiellement écarté",TRUE,""))</f>
        <v/>
      </c>
      <c r="BD78" s="63" t="str">
        <f t="shared" si="87"/>
        <v/>
      </c>
      <c r="BE78" s="63" t="str">
        <f t="shared" si="88"/>
        <v/>
      </c>
      <c r="BF78" s="30" t="str">
        <f t="shared" si="89"/>
        <v/>
      </c>
    </row>
    <row r="79" spans="1:58" ht="15" customHeight="1">
      <c r="A79" s="100">
        <v>70</v>
      </c>
      <c r="B79" s="7"/>
      <c r="C79" s="7"/>
      <c r="D79" s="18"/>
      <c r="E79" s="7"/>
      <c r="F79" s="7"/>
      <c r="G79" s="7"/>
      <c r="H79" s="7"/>
      <c r="I79" s="26"/>
      <c r="J79" s="7"/>
      <c r="K79" s="183"/>
      <c r="L79" s="189"/>
      <c r="M79" s="9"/>
      <c r="N79" s="53" t="str">
        <f t="shared" si="60"/>
        <v/>
      </c>
      <c r="O79" s="13"/>
      <c r="P79" s="9"/>
      <c r="Q79" s="53" t="str">
        <f t="shared" si="61"/>
        <v/>
      </c>
      <c r="R79" s="16"/>
      <c r="S79" s="9"/>
      <c r="T79" s="190" t="str">
        <f t="shared" si="62"/>
        <v/>
      </c>
      <c r="U79" s="199"/>
      <c r="V79" s="198" t="str" cm="1">
        <f t="array" ref="V79">IF((_xlfn.IFS(TRIM(SUBSTITUTE(U79,CHAR(160),""))="Devis 1",IFERROR(VALUE(TRIM(SUBSTITUTE(L79,CHAR(160),""))),0),TRIM(SUBSTITUTE(U79,CHAR(160),""))="Devis 2",IFERROR(VALUE(TRIM(SUBSTITUTE(O79,CHAR(160),""))),0),TRIM(SUBSTITUTE(U79,CHAR(160),""))="Devis 3",IFERROR(VALUE(TRIM(SUBSTITUTE(R79,CHAR(160),""))),0),TRUE,0)*IFERROR(VALUE(TRIM(SUBSTITUTE(D79,CHAR(160),""))),0))=0,"",_xlfn.IFS(TRIM(SUBSTITUTE(U79,CHAR(160),""))="Devis 1",IFERROR(VALUE(TRIM(SUBSTITUTE(L79,CHAR(160),""))),0),TRIM(SUBSTITUTE(U79,CHAR(160),""))="Devis 2",IFERROR(VALUE(TRIM(SUBSTITUTE(O79,CHAR(160),""))),0),TRIM(SUBSTITUTE(U79,CHAR(160),""))="Devis 3",IFERROR(VALUE(TRIM(SUBSTITUTE(R79,CHAR(160),""))),0),TRUE,0)*IFERROR(VALUE(TRIM(SUBSTITUTE(D79,CHAR(160),""))),0))</f>
        <v/>
      </c>
      <c r="W79" s="109" t="str" cm="1">
        <f t="array" ref="W79">IF(_xlfn.IFS(TRIM(SUBSTITUTE(U79,CHAR(160),""))="Devis 1",IFERROR(VALUE(TRIM(SUBSTITUTE(M79,CHAR(160),""))),0),TRIM(SUBSTITUTE(U79,CHAR(160),""))="Devis 2",IFERROR(VALUE(TRIM(SUBSTITUTE(P79,CHAR(160),""))),0),TRIM(SUBSTITUTE(U79,CHAR(160),""))="Devis 3",IFERROR(VALUE(TRIM(SUBSTITUTE(S79,CHAR(160),""))),0),TRUE,0)*IFERROR(VALUE(TRIM(SUBSTITUTE(D79,CHAR(160),""))),0)=0,IF(V79&lt;&gt;"",0,""),_xlfn.IFS(TRIM(SUBSTITUTE(U79,CHAR(160),""))="Devis 1",IFERROR(VALUE(TRIM(SUBSTITUTE(M79,CHAR(160),""))),0),TRIM(SUBSTITUTE(U79,CHAR(160),""))="Devis 2",IFERROR(VALUE(TRIM(SUBSTITUTE(P79,CHAR(160),""))),0),TRIM(SUBSTITUTE(U79,CHAR(160),""))="Devis 3",IFERROR(VALUE(TRIM(SUBSTITUTE(S79,CHAR(160),""))),0),TRUE,0)*IFERROR(VALUE(TRIM(SUBSTITUTE(D79,CHAR(160),""))),0))</f>
        <v/>
      </c>
      <c r="X79" s="201" t="str">
        <f t="shared" si="63"/>
        <v/>
      </c>
      <c r="Y79" s="202"/>
      <c r="Z79" s="55" t="str">
        <f t="shared" si="64"/>
        <v/>
      </c>
      <c r="AA79" s="55" t="str">
        <f t="shared" si="65"/>
        <v/>
      </c>
      <c r="AB79" s="56" t="str">
        <f t="shared" si="66"/>
        <v/>
      </c>
      <c r="AC79" s="22" t="str">
        <f t="shared" si="67"/>
        <v/>
      </c>
      <c r="AD79" s="22" t="str">
        <f t="shared" si="68"/>
        <v/>
      </c>
      <c r="AE79" s="22" t="str">
        <f t="shared" si="69"/>
        <v/>
      </c>
      <c r="AF79" s="22" t="str">
        <f t="shared" si="70"/>
        <v/>
      </c>
      <c r="AG79" s="57" t="str">
        <f t="shared" si="71"/>
        <v/>
      </c>
      <c r="AH79" s="22" t="str">
        <f t="shared" si="72"/>
        <v/>
      </c>
      <c r="AI79" s="58" t="str">
        <f t="shared" si="73"/>
        <v/>
      </c>
      <c r="AJ79" s="59" t="str">
        <f t="shared" si="74"/>
        <v/>
      </c>
      <c r="AK79" s="29" t="str">
        <f t="shared" si="75"/>
        <v/>
      </c>
      <c r="AL79" s="53" t="str">
        <f t="shared" si="76"/>
        <v/>
      </c>
      <c r="AM79" s="60" t="str">
        <f t="shared" si="77"/>
        <v/>
      </c>
      <c r="AN79" s="29" t="str">
        <f t="shared" si="78"/>
        <v/>
      </c>
      <c r="AO79" s="53" t="str">
        <f t="shared" si="79"/>
        <v/>
      </c>
      <c r="AP79" s="61" t="str">
        <f t="shared" si="80"/>
        <v/>
      </c>
      <c r="AQ79" s="29" t="str">
        <f t="shared" si="81"/>
        <v/>
      </c>
      <c r="AR79" s="62" t="str">
        <f t="shared" si="82"/>
        <v/>
      </c>
      <c r="AS79" s="55" t="str">
        <f t="shared" si="83"/>
        <v/>
      </c>
      <c r="AT79" s="239"/>
      <c r="AU79" s="63" t="str">
        <f t="shared" si="84"/>
        <v/>
      </c>
      <c r="AV79" s="63" t="str">
        <f t="shared" si="85"/>
        <v/>
      </c>
      <c r="AW79" s="63" t="str">
        <f t="shared" si="86"/>
        <v/>
      </c>
      <c r="AX79" s="110" t="str" cm="1">
        <f t="array" ref="AX79">IF($AB79="","",IF((IFERROR(_xlfn.IFS($AS79="Devis 1",(IFERROR(VALUE(TRIM(SUBSTITUTE(AJ79,CHAR(160),""))),0)),$AS79="Devis 2",(IFERROR(VALUE(TRIM(SUBSTITUTE(AM79,CHAR(160),""))),0)),$AS79="Devis 3",(IFERROR(VALUE(TRIM(SUBSTITUTE(AP79,CHAR(160),""))),0))),0))*(IFERROR(VALUE(TRIM(SUBSTITUTE($AB79,CHAR(160),""))),0))=0,"",(IFERROR(_xlfn.IFS($AS79="Devis 1",(IFERROR(VALUE(TRIM(SUBSTITUTE(AJ79,CHAR(160),""))),0)),$AS79="Devis 2",(IFERROR(VALUE(TRIM(SUBSTITUTE(AM79,CHAR(160),""))),0)),$AS79="Devis 3",(IFERROR(VALUE(TRIM(SUBSTITUTE(AP79,CHAR(160),""))),0))),0))*(IFERROR(VALUE(TRIM(SUBSTITUTE($AB79,CHAR(160),""))),0))))</f>
        <v/>
      </c>
      <c r="AY79" s="110" t="str" cm="1">
        <f t="array" ref="AY79">IF($AB79="","",IF((IFERROR(_xlfn.IFS(TRIM(SUBSTITUTE($AS79,CHAR(160),""))="Devis 1", IFERROR(VALUE(TRIM(SUBSTITUTE(AK79,CHAR(160),""))),0),TRIM(SUBSTITUTE($AS79,CHAR(160),""))="Devis 2", IFERROR(VALUE(TRIM(SUBSTITUTE(AN79,CHAR(160),""))),0),TRIM(SUBSTITUTE($AS79,CHAR(160),""))="Devis 3", IFERROR(VALUE(TRIM(SUBSTITUTE(AQ79,CHAR(160),""))),0)),0) * IFERROR(VALUE(TRIM(SUBSTITUTE($AB79,CHAR(160),""))),0)) = 0,IF(AX79&lt;&gt;"",0,""),(IFERROR(_xlfn.IFS(TRIM(SUBSTITUTE($AS79,CHAR(160),""))="Devis 1", IFERROR(VALUE(TRIM(SUBSTITUTE(AK79,CHAR(160),""))),0),TRIM(SUBSTITUTE($AS79,CHAR(160),""))="Devis 2", IFERROR(VALUE(TRIM(SUBSTITUTE(AN79,CHAR(160),""))),0),TRIM(SUBSTITUTE($AS79,CHAR(160),""))="Devis 3", IFERROR(VALUE(TRIM(SUBSTITUTE(AQ79,CHAR(160),""))),0)),0) * IFERROR(VALUE(TRIM(SUBSTITUTE($AB79,CHAR(160),""))),0))))</f>
        <v/>
      </c>
      <c r="AZ79" s="110" t="str" cm="1">
        <f t="array" ref="AZ79">IF($AB79="","",IF(IFERROR(_xlfn.IFS($AS79="Devis 1",IFERROR(VALUE(TRIM(SUBSTITUTE(AL79,CHAR(160),""))),0),$AS79="Devis 2",IFERROR(VALUE(TRIM(SUBSTITUTE(AO79,CHAR(160),""))),0),$AS79="Devis 3",IFERROR(VALUE(TRIM(SUBSTITUTE(AR79,CHAR(160),""))),0)),0)*IFERROR(VALUE(TRIM(SUBSTITUTE($AB79,CHAR(160),""))),0)=0,"",IFERROR(_xlfn.IFS($AS79="Devis 1",IFERROR(VALUE(TRIM(SUBSTITUTE(AL79,CHAR(160),""))),0),$AS79="Devis 2",IFERROR(VALUE(TRIM(SUBSTITUTE(AO79,CHAR(160),""))),0),$AS79="Devis 3",IFERROR(VALUE(TRIM(SUBSTITUTE(AR79,CHAR(160),""))),0)),0)*IFERROR(VALUE(TRIM(SUBSTITUTE($AB79,CHAR(160),""))),0)))</f>
        <v/>
      </c>
      <c r="BA79" s="64"/>
      <c r="BB79" s="21"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242" t="str" cm="1">
        <f t="array" ref="BC79">IF(OR(AZ79="",X79="",AX79="",V79="",AY79="",W79=""),"",_xlfn.IFS((IFERROR(VALUE(TRIM(SUBSTITUTE(AZ79,CHAR(160),""))),0))&gt;(IFERROR(VALUE(TRIM(SUBSTITUTE(X79,CHAR(160),""))),0)),"KO : Le montant retenu TTC est supérieur au montant présenté TTC. Merci de revoir la ligne de dépense ou plafonner son montant.",(IFERROR(VALUE(TRIM(SUBSTITUTE(AX79,CHAR(160),""))),0))&gt;(IFERROR(VALUE(TRIM(SUBSTITUTE(V79,CHAR(160),""))),0)),"Attention : Le montant retenu HT est supérieur au montant HT présenté. Merci de revoir la ligne de dépense,plafonner son montant,ou justifier la reventillation HT/TVA.",(IFERROR(VALUE(TRIM(SUBSTITUTE(AY79,CHAR(160),""))),0))&gt;(IFERROR(VALUE(TRIM(SUBSTITUTE(W79,CHAR(160),""))),0)),"Attention : Le montant TVA retenu est supérieur au montant TVA présenté. Merci de revoir la ligne de dépense,plafonner son montant,ou justifier la reventillation HT/TVA.",(IFERROR(VALUE(TRIM(SUBSTITUTE(X79,CHAR(160),""))),0))=0,"",(IFERROR(VALUE(TRIM(SUBSTITUTE(AZ79,CHAR(160),""))),0))=(IFERROR(VALUE(TRIM(SUBSTITUTE(X79,CHAR(160),""))),0)),"OK",
OR((IFERROR(VALUE(TRIM(SUBSTITUTE(AZ79,CHAR(160),""))),0))=0,(IFERROR(VALUE(TRIM(SUBSTITUTE(AX79,CHAR(160),""))),0))=0),"Attention : montant présenté entièrement écarté",(IFERROR(VALUE(TRIM(SUBSTITUTE(AZ79,CHAR(160),""))),0))&lt;(IFERROR(VALUE(TRIM(SUBSTITUTE(X79,CHAR(160),""))),0)),"Attention : montant présenté partiellement écarté",TRUE,""))</f>
        <v/>
      </c>
      <c r="BD79" s="63" t="str">
        <f t="shared" si="87"/>
        <v/>
      </c>
      <c r="BE79" s="63" t="str">
        <f t="shared" si="88"/>
        <v/>
      </c>
      <c r="BF79" s="30" t="str">
        <f t="shared" si="89"/>
        <v/>
      </c>
    </row>
    <row r="80" spans="1:58" ht="15" customHeight="1">
      <c r="A80" s="100">
        <v>71</v>
      </c>
      <c r="B80" s="7"/>
      <c r="C80" s="7"/>
      <c r="D80" s="18"/>
      <c r="E80" s="7"/>
      <c r="F80" s="7"/>
      <c r="G80" s="7"/>
      <c r="H80" s="7"/>
      <c r="I80" s="26"/>
      <c r="J80" s="7"/>
      <c r="K80" s="183"/>
      <c r="L80" s="189"/>
      <c r="M80" s="9"/>
      <c r="N80" s="53" t="str">
        <f t="shared" si="60"/>
        <v/>
      </c>
      <c r="O80" s="13"/>
      <c r="P80" s="9"/>
      <c r="Q80" s="53" t="str">
        <f t="shared" si="61"/>
        <v/>
      </c>
      <c r="R80" s="16"/>
      <c r="S80" s="9"/>
      <c r="T80" s="190" t="str">
        <f t="shared" si="62"/>
        <v/>
      </c>
      <c r="U80" s="199"/>
      <c r="V80" s="198" t="str" cm="1">
        <f t="array" ref="V80">IF((_xlfn.IFS(TRIM(SUBSTITUTE(U80,CHAR(160),""))="Devis 1",IFERROR(VALUE(TRIM(SUBSTITUTE(L80,CHAR(160),""))),0),TRIM(SUBSTITUTE(U80,CHAR(160),""))="Devis 2",IFERROR(VALUE(TRIM(SUBSTITUTE(O80,CHAR(160),""))),0),TRIM(SUBSTITUTE(U80,CHAR(160),""))="Devis 3",IFERROR(VALUE(TRIM(SUBSTITUTE(R80,CHAR(160),""))),0),TRUE,0)*IFERROR(VALUE(TRIM(SUBSTITUTE(D80,CHAR(160),""))),0))=0,"",_xlfn.IFS(TRIM(SUBSTITUTE(U80,CHAR(160),""))="Devis 1",IFERROR(VALUE(TRIM(SUBSTITUTE(L80,CHAR(160),""))),0),TRIM(SUBSTITUTE(U80,CHAR(160),""))="Devis 2",IFERROR(VALUE(TRIM(SUBSTITUTE(O80,CHAR(160),""))),0),TRIM(SUBSTITUTE(U80,CHAR(160),""))="Devis 3",IFERROR(VALUE(TRIM(SUBSTITUTE(R80,CHAR(160),""))),0),TRUE,0)*IFERROR(VALUE(TRIM(SUBSTITUTE(D80,CHAR(160),""))),0))</f>
        <v/>
      </c>
      <c r="W80" s="109" t="str" cm="1">
        <f t="array" ref="W80">IF(_xlfn.IFS(TRIM(SUBSTITUTE(U80,CHAR(160),""))="Devis 1",IFERROR(VALUE(TRIM(SUBSTITUTE(M80,CHAR(160),""))),0),TRIM(SUBSTITUTE(U80,CHAR(160),""))="Devis 2",IFERROR(VALUE(TRIM(SUBSTITUTE(P80,CHAR(160),""))),0),TRIM(SUBSTITUTE(U80,CHAR(160),""))="Devis 3",IFERROR(VALUE(TRIM(SUBSTITUTE(S80,CHAR(160),""))),0),TRUE,0)*IFERROR(VALUE(TRIM(SUBSTITUTE(D80,CHAR(160),""))),0)=0,IF(V80&lt;&gt;"",0,""),_xlfn.IFS(TRIM(SUBSTITUTE(U80,CHAR(160),""))="Devis 1",IFERROR(VALUE(TRIM(SUBSTITUTE(M80,CHAR(160),""))),0),TRIM(SUBSTITUTE(U80,CHAR(160),""))="Devis 2",IFERROR(VALUE(TRIM(SUBSTITUTE(P80,CHAR(160),""))),0),TRIM(SUBSTITUTE(U80,CHAR(160),""))="Devis 3",IFERROR(VALUE(TRIM(SUBSTITUTE(S80,CHAR(160),""))),0),TRUE,0)*IFERROR(VALUE(TRIM(SUBSTITUTE(D80,CHAR(160),""))),0))</f>
        <v/>
      </c>
      <c r="X80" s="201" t="str">
        <f t="shared" si="63"/>
        <v/>
      </c>
      <c r="Y80" s="202"/>
      <c r="Z80" s="55" t="str">
        <f t="shared" si="64"/>
        <v/>
      </c>
      <c r="AA80" s="55" t="str">
        <f t="shared" si="65"/>
        <v/>
      </c>
      <c r="AB80" s="56" t="str">
        <f t="shared" si="66"/>
        <v/>
      </c>
      <c r="AC80" s="22" t="str">
        <f t="shared" si="67"/>
        <v/>
      </c>
      <c r="AD80" s="22" t="str">
        <f t="shared" si="68"/>
        <v/>
      </c>
      <c r="AE80" s="22" t="str">
        <f t="shared" si="69"/>
        <v/>
      </c>
      <c r="AF80" s="22" t="str">
        <f t="shared" si="70"/>
        <v/>
      </c>
      <c r="AG80" s="57" t="str">
        <f t="shared" si="71"/>
        <v/>
      </c>
      <c r="AH80" s="22" t="str">
        <f t="shared" si="72"/>
        <v/>
      </c>
      <c r="AI80" s="58" t="str">
        <f t="shared" si="73"/>
        <v/>
      </c>
      <c r="AJ80" s="59" t="str">
        <f t="shared" si="74"/>
        <v/>
      </c>
      <c r="AK80" s="29" t="str">
        <f t="shared" si="75"/>
        <v/>
      </c>
      <c r="AL80" s="53" t="str">
        <f t="shared" si="76"/>
        <v/>
      </c>
      <c r="AM80" s="60" t="str">
        <f t="shared" si="77"/>
        <v/>
      </c>
      <c r="AN80" s="29" t="str">
        <f t="shared" si="78"/>
        <v/>
      </c>
      <c r="AO80" s="53" t="str">
        <f t="shared" si="79"/>
        <v/>
      </c>
      <c r="AP80" s="61" t="str">
        <f t="shared" si="80"/>
        <v/>
      </c>
      <c r="AQ80" s="29" t="str">
        <f t="shared" si="81"/>
        <v/>
      </c>
      <c r="AR80" s="62" t="str">
        <f t="shared" si="82"/>
        <v/>
      </c>
      <c r="AS80" s="55" t="str">
        <f t="shared" si="83"/>
        <v/>
      </c>
      <c r="AT80" s="239"/>
      <c r="AU80" s="63" t="str">
        <f t="shared" si="84"/>
        <v/>
      </c>
      <c r="AV80" s="63" t="str">
        <f t="shared" si="85"/>
        <v/>
      </c>
      <c r="AW80" s="63" t="str">
        <f t="shared" si="86"/>
        <v/>
      </c>
      <c r="AX80" s="110" t="str" cm="1">
        <f t="array" ref="AX80">IF($AB80="","",IF((IFERROR(_xlfn.IFS($AS80="Devis 1",(IFERROR(VALUE(TRIM(SUBSTITUTE(AJ80,CHAR(160),""))),0)),$AS80="Devis 2",(IFERROR(VALUE(TRIM(SUBSTITUTE(AM80,CHAR(160),""))),0)),$AS80="Devis 3",(IFERROR(VALUE(TRIM(SUBSTITUTE(AP80,CHAR(160),""))),0))),0))*(IFERROR(VALUE(TRIM(SUBSTITUTE($AB80,CHAR(160),""))),0))=0,"",(IFERROR(_xlfn.IFS($AS80="Devis 1",(IFERROR(VALUE(TRIM(SUBSTITUTE(AJ80,CHAR(160),""))),0)),$AS80="Devis 2",(IFERROR(VALUE(TRIM(SUBSTITUTE(AM80,CHAR(160),""))),0)),$AS80="Devis 3",(IFERROR(VALUE(TRIM(SUBSTITUTE(AP80,CHAR(160),""))),0))),0))*(IFERROR(VALUE(TRIM(SUBSTITUTE($AB80,CHAR(160),""))),0))))</f>
        <v/>
      </c>
      <c r="AY80" s="110" t="str" cm="1">
        <f t="array" ref="AY80">IF($AB80="","",IF((IFERROR(_xlfn.IFS(TRIM(SUBSTITUTE($AS80,CHAR(160),""))="Devis 1", IFERROR(VALUE(TRIM(SUBSTITUTE(AK80,CHAR(160),""))),0),TRIM(SUBSTITUTE($AS80,CHAR(160),""))="Devis 2", IFERROR(VALUE(TRIM(SUBSTITUTE(AN80,CHAR(160),""))),0),TRIM(SUBSTITUTE($AS80,CHAR(160),""))="Devis 3", IFERROR(VALUE(TRIM(SUBSTITUTE(AQ80,CHAR(160),""))),0)),0) * IFERROR(VALUE(TRIM(SUBSTITUTE($AB80,CHAR(160),""))),0)) = 0,IF(AX80&lt;&gt;"",0,""),(IFERROR(_xlfn.IFS(TRIM(SUBSTITUTE($AS80,CHAR(160),""))="Devis 1", IFERROR(VALUE(TRIM(SUBSTITUTE(AK80,CHAR(160),""))),0),TRIM(SUBSTITUTE($AS80,CHAR(160),""))="Devis 2", IFERROR(VALUE(TRIM(SUBSTITUTE(AN80,CHAR(160),""))),0),TRIM(SUBSTITUTE($AS80,CHAR(160),""))="Devis 3", IFERROR(VALUE(TRIM(SUBSTITUTE(AQ80,CHAR(160),""))),0)),0) * IFERROR(VALUE(TRIM(SUBSTITUTE($AB80,CHAR(160),""))),0))))</f>
        <v/>
      </c>
      <c r="AZ80" s="110" t="str" cm="1">
        <f t="array" ref="AZ80">IF($AB80="","",IF(IFERROR(_xlfn.IFS($AS80="Devis 1",IFERROR(VALUE(TRIM(SUBSTITUTE(AL80,CHAR(160),""))),0),$AS80="Devis 2",IFERROR(VALUE(TRIM(SUBSTITUTE(AO80,CHAR(160),""))),0),$AS80="Devis 3",IFERROR(VALUE(TRIM(SUBSTITUTE(AR80,CHAR(160),""))),0)),0)*IFERROR(VALUE(TRIM(SUBSTITUTE($AB80,CHAR(160),""))),0)=0,"",IFERROR(_xlfn.IFS($AS80="Devis 1",IFERROR(VALUE(TRIM(SUBSTITUTE(AL80,CHAR(160),""))),0),$AS80="Devis 2",IFERROR(VALUE(TRIM(SUBSTITUTE(AO80,CHAR(160),""))),0),$AS80="Devis 3",IFERROR(VALUE(TRIM(SUBSTITUTE(AR80,CHAR(160),""))),0)),0)*IFERROR(VALUE(TRIM(SUBSTITUTE($AB80,CHAR(160),""))),0)))</f>
        <v/>
      </c>
      <c r="BA80" s="64"/>
      <c r="BB80" s="21"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242" t="str" cm="1">
        <f t="array" ref="BC80">IF(OR(AZ80="",X80="",AX80="",V80="",AY80="",W80=""),"",_xlfn.IFS((IFERROR(VALUE(TRIM(SUBSTITUTE(AZ80,CHAR(160),""))),0))&gt;(IFERROR(VALUE(TRIM(SUBSTITUTE(X80,CHAR(160),""))),0)),"KO : Le montant retenu TTC est supérieur au montant présenté TTC. Merci de revoir la ligne de dépense ou plafonner son montant.",(IFERROR(VALUE(TRIM(SUBSTITUTE(AX80,CHAR(160),""))),0))&gt;(IFERROR(VALUE(TRIM(SUBSTITUTE(V80,CHAR(160),""))),0)),"Attention : Le montant retenu HT est supérieur au montant HT présenté. Merci de revoir la ligne de dépense,plafonner son montant,ou justifier la reventillation HT/TVA.",(IFERROR(VALUE(TRIM(SUBSTITUTE(AY80,CHAR(160),""))),0))&gt;(IFERROR(VALUE(TRIM(SUBSTITUTE(W80,CHAR(160),""))),0)),"Attention : Le montant TVA retenu est supérieur au montant TVA présenté. Merci de revoir la ligne de dépense,plafonner son montant,ou justifier la reventillation HT/TVA.",(IFERROR(VALUE(TRIM(SUBSTITUTE(X80,CHAR(160),""))),0))=0,"",(IFERROR(VALUE(TRIM(SUBSTITUTE(AZ80,CHAR(160),""))),0))=(IFERROR(VALUE(TRIM(SUBSTITUTE(X80,CHAR(160),""))),0)),"OK",
OR((IFERROR(VALUE(TRIM(SUBSTITUTE(AZ80,CHAR(160),""))),0))=0,(IFERROR(VALUE(TRIM(SUBSTITUTE(AX80,CHAR(160),""))),0))=0),"Attention : montant présenté entièrement écarté",(IFERROR(VALUE(TRIM(SUBSTITUTE(AZ80,CHAR(160),""))),0))&lt;(IFERROR(VALUE(TRIM(SUBSTITUTE(X80,CHAR(160),""))),0)),"Attention : montant présenté partiellement écarté",TRUE,""))</f>
        <v/>
      </c>
      <c r="BD80" s="63" t="str">
        <f t="shared" si="87"/>
        <v/>
      </c>
      <c r="BE80" s="63" t="str">
        <f t="shared" si="88"/>
        <v/>
      </c>
      <c r="BF80" s="30" t="str">
        <f t="shared" si="89"/>
        <v/>
      </c>
    </row>
    <row r="81" spans="1:58" ht="15" customHeight="1">
      <c r="A81" s="100">
        <v>72</v>
      </c>
      <c r="B81" s="7"/>
      <c r="C81" s="7"/>
      <c r="D81" s="18"/>
      <c r="E81" s="7"/>
      <c r="F81" s="7"/>
      <c r="G81" s="7"/>
      <c r="H81" s="7"/>
      <c r="I81" s="26"/>
      <c r="J81" s="7"/>
      <c r="K81" s="183"/>
      <c r="L81" s="189"/>
      <c r="M81" s="9"/>
      <c r="N81" s="53" t="str">
        <f t="shared" si="60"/>
        <v/>
      </c>
      <c r="O81" s="13"/>
      <c r="P81" s="9"/>
      <c r="Q81" s="53" t="str">
        <f t="shared" si="61"/>
        <v/>
      </c>
      <c r="R81" s="16"/>
      <c r="S81" s="9"/>
      <c r="T81" s="190" t="str">
        <f t="shared" si="62"/>
        <v/>
      </c>
      <c r="U81" s="199"/>
      <c r="V81" s="198" t="str" cm="1">
        <f t="array" ref="V81">IF((_xlfn.IFS(TRIM(SUBSTITUTE(U81,CHAR(160),""))="Devis 1",IFERROR(VALUE(TRIM(SUBSTITUTE(L81,CHAR(160),""))),0),TRIM(SUBSTITUTE(U81,CHAR(160),""))="Devis 2",IFERROR(VALUE(TRIM(SUBSTITUTE(O81,CHAR(160),""))),0),TRIM(SUBSTITUTE(U81,CHAR(160),""))="Devis 3",IFERROR(VALUE(TRIM(SUBSTITUTE(R81,CHAR(160),""))),0),TRUE,0)*IFERROR(VALUE(TRIM(SUBSTITUTE(D81,CHAR(160),""))),0))=0,"",_xlfn.IFS(TRIM(SUBSTITUTE(U81,CHAR(160),""))="Devis 1",IFERROR(VALUE(TRIM(SUBSTITUTE(L81,CHAR(160),""))),0),TRIM(SUBSTITUTE(U81,CHAR(160),""))="Devis 2",IFERROR(VALUE(TRIM(SUBSTITUTE(O81,CHAR(160),""))),0),TRIM(SUBSTITUTE(U81,CHAR(160),""))="Devis 3",IFERROR(VALUE(TRIM(SUBSTITUTE(R81,CHAR(160),""))),0),TRUE,0)*IFERROR(VALUE(TRIM(SUBSTITUTE(D81,CHAR(160),""))),0))</f>
        <v/>
      </c>
      <c r="W81" s="109" t="str" cm="1">
        <f t="array" ref="W81">IF(_xlfn.IFS(TRIM(SUBSTITUTE(U81,CHAR(160),""))="Devis 1",IFERROR(VALUE(TRIM(SUBSTITUTE(M81,CHAR(160),""))),0),TRIM(SUBSTITUTE(U81,CHAR(160),""))="Devis 2",IFERROR(VALUE(TRIM(SUBSTITUTE(P81,CHAR(160),""))),0),TRIM(SUBSTITUTE(U81,CHAR(160),""))="Devis 3",IFERROR(VALUE(TRIM(SUBSTITUTE(S81,CHAR(160),""))),0),TRUE,0)*IFERROR(VALUE(TRIM(SUBSTITUTE(D81,CHAR(160),""))),0)=0,IF(V81&lt;&gt;"",0,""),_xlfn.IFS(TRIM(SUBSTITUTE(U81,CHAR(160),""))="Devis 1",IFERROR(VALUE(TRIM(SUBSTITUTE(M81,CHAR(160),""))),0),TRIM(SUBSTITUTE(U81,CHAR(160),""))="Devis 2",IFERROR(VALUE(TRIM(SUBSTITUTE(P81,CHAR(160),""))),0),TRIM(SUBSTITUTE(U81,CHAR(160),""))="Devis 3",IFERROR(VALUE(TRIM(SUBSTITUTE(S81,CHAR(160),""))),0),TRUE,0)*IFERROR(VALUE(TRIM(SUBSTITUTE(D81,CHAR(160),""))),0))</f>
        <v/>
      </c>
      <c r="X81" s="201" t="str">
        <f t="shared" si="63"/>
        <v/>
      </c>
      <c r="Y81" s="202"/>
      <c r="Z81" s="55" t="str">
        <f t="shared" si="64"/>
        <v/>
      </c>
      <c r="AA81" s="55" t="str">
        <f t="shared" si="65"/>
        <v/>
      </c>
      <c r="AB81" s="56" t="str">
        <f t="shared" si="66"/>
        <v/>
      </c>
      <c r="AC81" s="22" t="str">
        <f t="shared" si="67"/>
        <v/>
      </c>
      <c r="AD81" s="22" t="str">
        <f t="shared" si="68"/>
        <v/>
      </c>
      <c r="AE81" s="22" t="str">
        <f t="shared" si="69"/>
        <v/>
      </c>
      <c r="AF81" s="22" t="str">
        <f t="shared" si="70"/>
        <v/>
      </c>
      <c r="AG81" s="57" t="str">
        <f t="shared" si="71"/>
        <v/>
      </c>
      <c r="AH81" s="22" t="str">
        <f t="shared" si="72"/>
        <v/>
      </c>
      <c r="AI81" s="58" t="str">
        <f t="shared" si="73"/>
        <v/>
      </c>
      <c r="AJ81" s="59" t="str">
        <f t="shared" si="74"/>
        <v/>
      </c>
      <c r="AK81" s="29" t="str">
        <f t="shared" si="75"/>
        <v/>
      </c>
      <c r="AL81" s="53" t="str">
        <f t="shared" si="76"/>
        <v/>
      </c>
      <c r="AM81" s="60" t="str">
        <f t="shared" si="77"/>
        <v/>
      </c>
      <c r="AN81" s="29" t="str">
        <f t="shared" si="78"/>
        <v/>
      </c>
      <c r="AO81" s="53" t="str">
        <f t="shared" si="79"/>
        <v/>
      </c>
      <c r="AP81" s="61" t="str">
        <f t="shared" si="80"/>
        <v/>
      </c>
      <c r="AQ81" s="29" t="str">
        <f t="shared" si="81"/>
        <v/>
      </c>
      <c r="AR81" s="62" t="str">
        <f t="shared" si="82"/>
        <v/>
      </c>
      <c r="AS81" s="55" t="str">
        <f t="shared" si="83"/>
        <v/>
      </c>
      <c r="AT81" s="239"/>
      <c r="AU81" s="63" t="str">
        <f t="shared" si="84"/>
        <v/>
      </c>
      <c r="AV81" s="63" t="str">
        <f t="shared" si="85"/>
        <v/>
      </c>
      <c r="AW81" s="63" t="str">
        <f t="shared" si="86"/>
        <v/>
      </c>
      <c r="AX81" s="110" t="str" cm="1">
        <f t="array" ref="AX81">IF($AB81="","",IF((IFERROR(_xlfn.IFS($AS81="Devis 1",(IFERROR(VALUE(TRIM(SUBSTITUTE(AJ81,CHAR(160),""))),0)),$AS81="Devis 2",(IFERROR(VALUE(TRIM(SUBSTITUTE(AM81,CHAR(160),""))),0)),$AS81="Devis 3",(IFERROR(VALUE(TRIM(SUBSTITUTE(AP81,CHAR(160),""))),0))),0))*(IFERROR(VALUE(TRIM(SUBSTITUTE($AB81,CHAR(160),""))),0))=0,"",(IFERROR(_xlfn.IFS($AS81="Devis 1",(IFERROR(VALUE(TRIM(SUBSTITUTE(AJ81,CHAR(160),""))),0)),$AS81="Devis 2",(IFERROR(VALUE(TRIM(SUBSTITUTE(AM81,CHAR(160),""))),0)),$AS81="Devis 3",(IFERROR(VALUE(TRIM(SUBSTITUTE(AP81,CHAR(160),""))),0))),0))*(IFERROR(VALUE(TRIM(SUBSTITUTE($AB81,CHAR(160),""))),0))))</f>
        <v/>
      </c>
      <c r="AY81" s="110" t="str" cm="1">
        <f t="array" ref="AY81">IF($AB81="","",IF((IFERROR(_xlfn.IFS(TRIM(SUBSTITUTE($AS81,CHAR(160),""))="Devis 1", IFERROR(VALUE(TRIM(SUBSTITUTE(AK81,CHAR(160),""))),0),TRIM(SUBSTITUTE($AS81,CHAR(160),""))="Devis 2", IFERROR(VALUE(TRIM(SUBSTITUTE(AN81,CHAR(160),""))),0),TRIM(SUBSTITUTE($AS81,CHAR(160),""))="Devis 3", IFERROR(VALUE(TRIM(SUBSTITUTE(AQ81,CHAR(160),""))),0)),0) * IFERROR(VALUE(TRIM(SUBSTITUTE($AB81,CHAR(160),""))),0)) = 0,IF(AX81&lt;&gt;"",0,""),(IFERROR(_xlfn.IFS(TRIM(SUBSTITUTE($AS81,CHAR(160),""))="Devis 1", IFERROR(VALUE(TRIM(SUBSTITUTE(AK81,CHAR(160),""))),0),TRIM(SUBSTITUTE($AS81,CHAR(160),""))="Devis 2", IFERROR(VALUE(TRIM(SUBSTITUTE(AN81,CHAR(160),""))),0),TRIM(SUBSTITUTE($AS81,CHAR(160),""))="Devis 3", IFERROR(VALUE(TRIM(SUBSTITUTE(AQ81,CHAR(160),""))),0)),0) * IFERROR(VALUE(TRIM(SUBSTITUTE($AB81,CHAR(160),""))),0))))</f>
        <v/>
      </c>
      <c r="AZ81" s="110" t="str" cm="1">
        <f t="array" ref="AZ81">IF($AB81="","",IF(IFERROR(_xlfn.IFS($AS81="Devis 1",IFERROR(VALUE(TRIM(SUBSTITUTE(AL81,CHAR(160),""))),0),$AS81="Devis 2",IFERROR(VALUE(TRIM(SUBSTITUTE(AO81,CHAR(160),""))),0),$AS81="Devis 3",IFERROR(VALUE(TRIM(SUBSTITUTE(AR81,CHAR(160),""))),0)),0)*IFERROR(VALUE(TRIM(SUBSTITUTE($AB81,CHAR(160),""))),0)=0,"",IFERROR(_xlfn.IFS($AS81="Devis 1",IFERROR(VALUE(TRIM(SUBSTITUTE(AL81,CHAR(160),""))),0),$AS81="Devis 2",IFERROR(VALUE(TRIM(SUBSTITUTE(AO81,CHAR(160),""))),0),$AS81="Devis 3",IFERROR(VALUE(TRIM(SUBSTITUTE(AR81,CHAR(160),""))),0)),0)*IFERROR(VALUE(TRIM(SUBSTITUTE($AB81,CHAR(160),""))),0)))</f>
        <v/>
      </c>
      <c r="BA81" s="64"/>
      <c r="BB81" s="21"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242" t="str" cm="1">
        <f t="array" ref="BC81">IF(OR(AZ81="",X81="",AX81="",V81="",AY81="",W81=""),"",_xlfn.IFS((IFERROR(VALUE(TRIM(SUBSTITUTE(AZ81,CHAR(160),""))),0))&gt;(IFERROR(VALUE(TRIM(SUBSTITUTE(X81,CHAR(160),""))),0)),"KO : Le montant retenu TTC est supérieur au montant présenté TTC. Merci de revoir la ligne de dépense ou plafonner son montant.",(IFERROR(VALUE(TRIM(SUBSTITUTE(AX81,CHAR(160),""))),0))&gt;(IFERROR(VALUE(TRIM(SUBSTITUTE(V81,CHAR(160),""))),0)),"Attention : Le montant retenu HT est supérieur au montant HT présenté. Merci de revoir la ligne de dépense,plafonner son montant,ou justifier la reventillation HT/TVA.",(IFERROR(VALUE(TRIM(SUBSTITUTE(AY81,CHAR(160),""))),0))&gt;(IFERROR(VALUE(TRIM(SUBSTITUTE(W81,CHAR(160),""))),0)),"Attention : Le montant TVA retenu est supérieur au montant TVA présenté. Merci de revoir la ligne de dépense,plafonner son montant,ou justifier la reventillation HT/TVA.",(IFERROR(VALUE(TRIM(SUBSTITUTE(X81,CHAR(160),""))),0))=0,"",(IFERROR(VALUE(TRIM(SUBSTITUTE(AZ81,CHAR(160),""))),0))=(IFERROR(VALUE(TRIM(SUBSTITUTE(X81,CHAR(160),""))),0)),"OK",
OR((IFERROR(VALUE(TRIM(SUBSTITUTE(AZ81,CHAR(160),""))),0))=0,(IFERROR(VALUE(TRIM(SUBSTITUTE(AX81,CHAR(160),""))),0))=0),"Attention : montant présenté entièrement écarté",(IFERROR(VALUE(TRIM(SUBSTITUTE(AZ81,CHAR(160),""))),0))&lt;(IFERROR(VALUE(TRIM(SUBSTITUTE(X81,CHAR(160),""))),0)),"Attention : montant présenté partiellement écarté",TRUE,""))</f>
        <v/>
      </c>
      <c r="BD81" s="63" t="str">
        <f t="shared" si="87"/>
        <v/>
      </c>
      <c r="BE81" s="63" t="str">
        <f t="shared" si="88"/>
        <v/>
      </c>
      <c r="BF81" s="30" t="str">
        <f t="shared" si="89"/>
        <v/>
      </c>
    </row>
    <row r="82" spans="1:58" ht="15" customHeight="1">
      <c r="A82" s="100">
        <v>73</v>
      </c>
      <c r="B82" s="7"/>
      <c r="C82" s="7"/>
      <c r="D82" s="18"/>
      <c r="E82" s="7"/>
      <c r="F82" s="7"/>
      <c r="G82" s="7"/>
      <c r="H82" s="7"/>
      <c r="I82" s="26"/>
      <c r="J82" s="7"/>
      <c r="K82" s="183"/>
      <c r="L82" s="189"/>
      <c r="M82" s="9"/>
      <c r="N82" s="53" t="str">
        <f t="shared" si="60"/>
        <v/>
      </c>
      <c r="O82" s="13"/>
      <c r="P82" s="9"/>
      <c r="Q82" s="53" t="str">
        <f t="shared" si="61"/>
        <v/>
      </c>
      <c r="R82" s="16"/>
      <c r="S82" s="9"/>
      <c r="T82" s="190" t="str">
        <f t="shared" si="62"/>
        <v/>
      </c>
      <c r="U82" s="199"/>
      <c r="V82" s="198" t="str" cm="1">
        <f t="array" ref="V82">IF((_xlfn.IFS(TRIM(SUBSTITUTE(U82,CHAR(160),""))="Devis 1",IFERROR(VALUE(TRIM(SUBSTITUTE(L82,CHAR(160),""))),0),TRIM(SUBSTITUTE(U82,CHAR(160),""))="Devis 2",IFERROR(VALUE(TRIM(SUBSTITUTE(O82,CHAR(160),""))),0),TRIM(SUBSTITUTE(U82,CHAR(160),""))="Devis 3",IFERROR(VALUE(TRIM(SUBSTITUTE(R82,CHAR(160),""))),0),TRUE,0)*IFERROR(VALUE(TRIM(SUBSTITUTE(D82,CHAR(160),""))),0))=0,"",_xlfn.IFS(TRIM(SUBSTITUTE(U82,CHAR(160),""))="Devis 1",IFERROR(VALUE(TRIM(SUBSTITUTE(L82,CHAR(160),""))),0),TRIM(SUBSTITUTE(U82,CHAR(160),""))="Devis 2",IFERROR(VALUE(TRIM(SUBSTITUTE(O82,CHAR(160),""))),0),TRIM(SUBSTITUTE(U82,CHAR(160),""))="Devis 3",IFERROR(VALUE(TRIM(SUBSTITUTE(R82,CHAR(160),""))),0),TRUE,0)*IFERROR(VALUE(TRIM(SUBSTITUTE(D82,CHAR(160),""))),0))</f>
        <v/>
      </c>
      <c r="W82" s="109" t="str" cm="1">
        <f t="array" ref="W82">IF(_xlfn.IFS(TRIM(SUBSTITUTE(U82,CHAR(160),""))="Devis 1",IFERROR(VALUE(TRIM(SUBSTITUTE(M82,CHAR(160),""))),0),TRIM(SUBSTITUTE(U82,CHAR(160),""))="Devis 2",IFERROR(VALUE(TRIM(SUBSTITUTE(P82,CHAR(160),""))),0),TRIM(SUBSTITUTE(U82,CHAR(160),""))="Devis 3",IFERROR(VALUE(TRIM(SUBSTITUTE(S82,CHAR(160),""))),0),TRUE,0)*IFERROR(VALUE(TRIM(SUBSTITUTE(D82,CHAR(160),""))),0)=0,IF(V82&lt;&gt;"",0,""),_xlfn.IFS(TRIM(SUBSTITUTE(U82,CHAR(160),""))="Devis 1",IFERROR(VALUE(TRIM(SUBSTITUTE(M82,CHAR(160),""))),0),TRIM(SUBSTITUTE(U82,CHAR(160),""))="Devis 2",IFERROR(VALUE(TRIM(SUBSTITUTE(P82,CHAR(160),""))),0),TRIM(SUBSTITUTE(U82,CHAR(160),""))="Devis 3",IFERROR(VALUE(TRIM(SUBSTITUTE(S82,CHAR(160),""))),0),TRUE,0)*IFERROR(VALUE(TRIM(SUBSTITUTE(D82,CHAR(160),""))),0))</f>
        <v/>
      </c>
      <c r="X82" s="201" t="str">
        <f t="shared" si="63"/>
        <v/>
      </c>
      <c r="Y82" s="202"/>
      <c r="Z82" s="55" t="str">
        <f t="shared" si="64"/>
        <v/>
      </c>
      <c r="AA82" s="55" t="str">
        <f t="shared" si="65"/>
        <v/>
      </c>
      <c r="AB82" s="56" t="str">
        <f t="shared" si="66"/>
        <v/>
      </c>
      <c r="AC82" s="22" t="str">
        <f t="shared" si="67"/>
        <v/>
      </c>
      <c r="AD82" s="22" t="str">
        <f t="shared" si="68"/>
        <v/>
      </c>
      <c r="AE82" s="22" t="str">
        <f t="shared" si="69"/>
        <v/>
      </c>
      <c r="AF82" s="22" t="str">
        <f t="shared" si="70"/>
        <v/>
      </c>
      <c r="AG82" s="57" t="str">
        <f t="shared" si="71"/>
        <v/>
      </c>
      <c r="AH82" s="22" t="str">
        <f t="shared" si="72"/>
        <v/>
      </c>
      <c r="AI82" s="58" t="str">
        <f t="shared" si="73"/>
        <v/>
      </c>
      <c r="AJ82" s="59" t="str">
        <f t="shared" si="74"/>
        <v/>
      </c>
      <c r="AK82" s="29" t="str">
        <f t="shared" si="75"/>
        <v/>
      </c>
      <c r="AL82" s="53" t="str">
        <f t="shared" si="76"/>
        <v/>
      </c>
      <c r="AM82" s="60" t="str">
        <f t="shared" si="77"/>
        <v/>
      </c>
      <c r="AN82" s="29" t="str">
        <f t="shared" si="78"/>
        <v/>
      </c>
      <c r="AO82" s="53" t="str">
        <f t="shared" si="79"/>
        <v/>
      </c>
      <c r="AP82" s="61" t="str">
        <f t="shared" si="80"/>
        <v/>
      </c>
      <c r="AQ82" s="29" t="str">
        <f t="shared" si="81"/>
        <v/>
      </c>
      <c r="AR82" s="62" t="str">
        <f t="shared" si="82"/>
        <v/>
      </c>
      <c r="AS82" s="55" t="str">
        <f t="shared" si="83"/>
        <v/>
      </c>
      <c r="AT82" s="239"/>
      <c r="AU82" s="63" t="str">
        <f t="shared" si="84"/>
        <v/>
      </c>
      <c r="AV82" s="63" t="str">
        <f t="shared" si="85"/>
        <v/>
      </c>
      <c r="AW82" s="63" t="str">
        <f t="shared" si="86"/>
        <v/>
      </c>
      <c r="AX82" s="110" t="str" cm="1">
        <f t="array" ref="AX82">IF($AB82="","",IF((IFERROR(_xlfn.IFS($AS82="Devis 1",(IFERROR(VALUE(TRIM(SUBSTITUTE(AJ82,CHAR(160),""))),0)),$AS82="Devis 2",(IFERROR(VALUE(TRIM(SUBSTITUTE(AM82,CHAR(160),""))),0)),$AS82="Devis 3",(IFERROR(VALUE(TRIM(SUBSTITUTE(AP82,CHAR(160),""))),0))),0))*(IFERROR(VALUE(TRIM(SUBSTITUTE($AB82,CHAR(160),""))),0))=0,"",(IFERROR(_xlfn.IFS($AS82="Devis 1",(IFERROR(VALUE(TRIM(SUBSTITUTE(AJ82,CHAR(160),""))),0)),$AS82="Devis 2",(IFERROR(VALUE(TRIM(SUBSTITUTE(AM82,CHAR(160),""))),0)),$AS82="Devis 3",(IFERROR(VALUE(TRIM(SUBSTITUTE(AP82,CHAR(160),""))),0))),0))*(IFERROR(VALUE(TRIM(SUBSTITUTE($AB82,CHAR(160),""))),0))))</f>
        <v/>
      </c>
      <c r="AY82" s="110" t="str" cm="1">
        <f t="array" ref="AY82">IF($AB82="","",IF((IFERROR(_xlfn.IFS(TRIM(SUBSTITUTE($AS82,CHAR(160),""))="Devis 1", IFERROR(VALUE(TRIM(SUBSTITUTE(AK82,CHAR(160),""))),0),TRIM(SUBSTITUTE($AS82,CHAR(160),""))="Devis 2", IFERROR(VALUE(TRIM(SUBSTITUTE(AN82,CHAR(160),""))),0),TRIM(SUBSTITUTE($AS82,CHAR(160),""))="Devis 3", IFERROR(VALUE(TRIM(SUBSTITUTE(AQ82,CHAR(160),""))),0)),0) * IFERROR(VALUE(TRIM(SUBSTITUTE($AB82,CHAR(160),""))),0)) = 0,IF(AX82&lt;&gt;"",0,""),(IFERROR(_xlfn.IFS(TRIM(SUBSTITUTE($AS82,CHAR(160),""))="Devis 1", IFERROR(VALUE(TRIM(SUBSTITUTE(AK82,CHAR(160),""))),0),TRIM(SUBSTITUTE($AS82,CHAR(160),""))="Devis 2", IFERROR(VALUE(TRIM(SUBSTITUTE(AN82,CHAR(160),""))),0),TRIM(SUBSTITUTE($AS82,CHAR(160),""))="Devis 3", IFERROR(VALUE(TRIM(SUBSTITUTE(AQ82,CHAR(160),""))),0)),0) * IFERROR(VALUE(TRIM(SUBSTITUTE($AB82,CHAR(160),""))),0))))</f>
        <v/>
      </c>
      <c r="AZ82" s="110" t="str" cm="1">
        <f t="array" ref="AZ82">IF($AB82="","",IF(IFERROR(_xlfn.IFS($AS82="Devis 1",IFERROR(VALUE(TRIM(SUBSTITUTE(AL82,CHAR(160),""))),0),$AS82="Devis 2",IFERROR(VALUE(TRIM(SUBSTITUTE(AO82,CHAR(160),""))),0),$AS82="Devis 3",IFERROR(VALUE(TRIM(SUBSTITUTE(AR82,CHAR(160),""))),0)),0)*IFERROR(VALUE(TRIM(SUBSTITUTE($AB82,CHAR(160),""))),0)=0,"",IFERROR(_xlfn.IFS($AS82="Devis 1",IFERROR(VALUE(TRIM(SUBSTITUTE(AL82,CHAR(160),""))),0),$AS82="Devis 2",IFERROR(VALUE(TRIM(SUBSTITUTE(AO82,CHAR(160),""))),0),$AS82="Devis 3",IFERROR(VALUE(TRIM(SUBSTITUTE(AR82,CHAR(160),""))),0)),0)*IFERROR(VALUE(TRIM(SUBSTITUTE($AB82,CHAR(160),""))),0)))</f>
        <v/>
      </c>
      <c r="BA82" s="64"/>
      <c r="BB82" s="21"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242" t="str" cm="1">
        <f t="array" ref="BC82">IF(OR(AZ82="",X82="",AX82="",V82="",AY82="",W82=""),"",_xlfn.IFS((IFERROR(VALUE(TRIM(SUBSTITUTE(AZ82,CHAR(160),""))),0))&gt;(IFERROR(VALUE(TRIM(SUBSTITUTE(X82,CHAR(160),""))),0)),"KO : Le montant retenu TTC est supérieur au montant présenté TTC. Merci de revoir la ligne de dépense ou plafonner son montant.",(IFERROR(VALUE(TRIM(SUBSTITUTE(AX82,CHAR(160),""))),0))&gt;(IFERROR(VALUE(TRIM(SUBSTITUTE(V82,CHAR(160),""))),0)),"Attention : Le montant retenu HT est supérieur au montant HT présenté. Merci de revoir la ligne de dépense,plafonner son montant,ou justifier la reventillation HT/TVA.",(IFERROR(VALUE(TRIM(SUBSTITUTE(AY82,CHAR(160),""))),0))&gt;(IFERROR(VALUE(TRIM(SUBSTITUTE(W82,CHAR(160),""))),0)),"Attention : Le montant TVA retenu est supérieur au montant TVA présenté. Merci de revoir la ligne de dépense,plafonner son montant,ou justifier la reventillation HT/TVA.",(IFERROR(VALUE(TRIM(SUBSTITUTE(X82,CHAR(160),""))),0))=0,"",(IFERROR(VALUE(TRIM(SUBSTITUTE(AZ82,CHAR(160),""))),0))=(IFERROR(VALUE(TRIM(SUBSTITUTE(X82,CHAR(160),""))),0)),"OK",
OR((IFERROR(VALUE(TRIM(SUBSTITUTE(AZ82,CHAR(160),""))),0))=0,(IFERROR(VALUE(TRIM(SUBSTITUTE(AX82,CHAR(160),""))),0))=0),"Attention : montant présenté entièrement écarté",(IFERROR(VALUE(TRIM(SUBSTITUTE(AZ82,CHAR(160),""))),0))&lt;(IFERROR(VALUE(TRIM(SUBSTITUTE(X82,CHAR(160),""))),0)),"Attention : montant présenté partiellement écarté",TRUE,""))</f>
        <v/>
      </c>
      <c r="BD82" s="63" t="str">
        <f t="shared" si="87"/>
        <v/>
      </c>
      <c r="BE82" s="63" t="str">
        <f t="shared" si="88"/>
        <v/>
      </c>
      <c r="BF82" s="30" t="str">
        <f t="shared" si="89"/>
        <v/>
      </c>
    </row>
    <row r="83" spans="1:58" ht="15" customHeight="1">
      <c r="A83" s="100">
        <v>74</v>
      </c>
      <c r="B83" s="7"/>
      <c r="C83" s="7"/>
      <c r="D83" s="18"/>
      <c r="E83" s="7"/>
      <c r="F83" s="7"/>
      <c r="G83" s="7"/>
      <c r="H83" s="7"/>
      <c r="I83" s="26"/>
      <c r="J83" s="7"/>
      <c r="K83" s="183"/>
      <c r="L83" s="189"/>
      <c r="M83" s="9"/>
      <c r="N83" s="53" t="str">
        <f t="shared" si="60"/>
        <v/>
      </c>
      <c r="O83" s="13"/>
      <c r="P83" s="9"/>
      <c r="Q83" s="53" t="str">
        <f t="shared" si="61"/>
        <v/>
      </c>
      <c r="R83" s="16"/>
      <c r="S83" s="9"/>
      <c r="T83" s="190" t="str">
        <f t="shared" si="62"/>
        <v/>
      </c>
      <c r="U83" s="199"/>
      <c r="V83" s="198" t="str" cm="1">
        <f t="array" ref="V83">IF((_xlfn.IFS(TRIM(SUBSTITUTE(U83,CHAR(160),""))="Devis 1",IFERROR(VALUE(TRIM(SUBSTITUTE(L83,CHAR(160),""))),0),TRIM(SUBSTITUTE(U83,CHAR(160),""))="Devis 2",IFERROR(VALUE(TRIM(SUBSTITUTE(O83,CHAR(160),""))),0),TRIM(SUBSTITUTE(U83,CHAR(160),""))="Devis 3",IFERROR(VALUE(TRIM(SUBSTITUTE(R83,CHAR(160),""))),0),TRUE,0)*IFERROR(VALUE(TRIM(SUBSTITUTE(D83,CHAR(160),""))),0))=0,"",_xlfn.IFS(TRIM(SUBSTITUTE(U83,CHAR(160),""))="Devis 1",IFERROR(VALUE(TRIM(SUBSTITUTE(L83,CHAR(160),""))),0),TRIM(SUBSTITUTE(U83,CHAR(160),""))="Devis 2",IFERROR(VALUE(TRIM(SUBSTITUTE(O83,CHAR(160),""))),0),TRIM(SUBSTITUTE(U83,CHAR(160),""))="Devis 3",IFERROR(VALUE(TRIM(SUBSTITUTE(R83,CHAR(160),""))),0),TRUE,0)*IFERROR(VALUE(TRIM(SUBSTITUTE(D83,CHAR(160),""))),0))</f>
        <v/>
      </c>
      <c r="W83" s="109" t="str" cm="1">
        <f t="array" ref="W83">IF(_xlfn.IFS(TRIM(SUBSTITUTE(U83,CHAR(160),""))="Devis 1",IFERROR(VALUE(TRIM(SUBSTITUTE(M83,CHAR(160),""))),0),TRIM(SUBSTITUTE(U83,CHAR(160),""))="Devis 2",IFERROR(VALUE(TRIM(SUBSTITUTE(P83,CHAR(160),""))),0),TRIM(SUBSTITUTE(U83,CHAR(160),""))="Devis 3",IFERROR(VALUE(TRIM(SUBSTITUTE(S83,CHAR(160),""))),0),TRUE,0)*IFERROR(VALUE(TRIM(SUBSTITUTE(D83,CHAR(160),""))),0)=0,IF(V83&lt;&gt;"",0,""),_xlfn.IFS(TRIM(SUBSTITUTE(U83,CHAR(160),""))="Devis 1",IFERROR(VALUE(TRIM(SUBSTITUTE(M83,CHAR(160),""))),0),TRIM(SUBSTITUTE(U83,CHAR(160),""))="Devis 2",IFERROR(VALUE(TRIM(SUBSTITUTE(P83,CHAR(160),""))),0),TRIM(SUBSTITUTE(U83,CHAR(160),""))="Devis 3",IFERROR(VALUE(TRIM(SUBSTITUTE(S83,CHAR(160),""))),0),TRUE,0)*IFERROR(VALUE(TRIM(SUBSTITUTE(D83,CHAR(160),""))),0))</f>
        <v/>
      </c>
      <c r="X83" s="201" t="str">
        <f t="shared" si="63"/>
        <v/>
      </c>
      <c r="Y83" s="202"/>
      <c r="Z83" s="55" t="str">
        <f t="shared" si="64"/>
        <v/>
      </c>
      <c r="AA83" s="55" t="str">
        <f t="shared" si="65"/>
        <v/>
      </c>
      <c r="AB83" s="56" t="str">
        <f t="shared" si="66"/>
        <v/>
      </c>
      <c r="AC83" s="22" t="str">
        <f t="shared" si="67"/>
        <v/>
      </c>
      <c r="AD83" s="22" t="str">
        <f t="shared" si="68"/>
        <v/>
      </c>
      <c r="AE83" s="22" t="str">
        <f t="shared" si="69"/>
        <v/>
      </c>
      <c r="AF83" s="22" t="str">
        <f t="shared" si="70"/>
        <v/>
      </c>
      <c r="AG83" s="57" t="str">
        <f t="shared" si="71"/>
        <v/>
      </c>
      <c r="AH83" s="22" t="str">
        <f t="shared" si="72"/>
        <v/>
      </c>
      <c r="AI83" s="58" t="str">
        <f t="shared" si="73"/>
        <v/>
      </c>
      <c r="AJ83" s="59" t="str">
        <f t="shared" si="74"/>
        <v/>
      </c>
      <c r="AK83" s="29" t="str">
        <f t="shared" si="75"/>
        <v/>
      </c>
      <c r="AL83" s="53" t="str">
        <f t="shared" si="76"/>
        <v/>
      </c>
      <c r="AM83" s="60" t="str">
        <f t="shared" si="77"/>
        <v/>
      </c>
      <c r="AN83" s="29" t="str">
        <f t="shared" si="78"/>
        <v/>
      </c>
      <c r="AO83" s="53" t="str">
        <f t="shared" si="79"/>
        <v/>
      </c>
      <c r="AP83" s="61" t="str">
        <f t="shared" si="80"/>
        <v/>
      </c>
      <c r="AQ83" s="29" t="str">
        <f t="shared" si="81"/>
        <v/>
      </c>
      <c r="AR83" s="62" t="str">
        <f t="shared" si="82"/>
        <v/>
      </c>
      <c r="AS83" s="55" t="str">
        <f t="shared" si="83"/>
        <v/>
      </c>
      <c r="AT83" s="239"/>
      <c r="AU83" s="63" t="str">
        <f t="shared" si="84"/>
        <v/>
      </c>
      <c r="AV83" s="63" t="str">
        <f t="shared" si="85"/>
        <v/>
      </c>
      <c r="AW83" s="63" t="str">
        <f t="shared" si="86"/>
        <v/>
      </c>
      <c r="AX83" s="110" t="str" cm="1">
        <f t="array" ref="AX83">IF($AB83="","",IF((IFERROR(_xlfn.IFS($AS83="Devis 1",(IFERROR(VALUE(TRIM(SUBSTITUTE(AJ83,CHAR(160),""))),0)),$AS83="Devis 2",(IFERROR(VALUE(TRIM(SUBSTITUTE(AM83,CHAR(160),""))),0)),$AS83="Devis 3",(IFERROR(VALUE(TRIM(SUBSTITUTE(AP83,CHAR(160),""))),0))),0))*(IFERROR(VALUE(TRIM(SUBSTITUTE($AB83,CHAR(160),""))),0))=0,"",(IFERROR(_xlfn.IFS($AS83="Devis 1",(IFERROR(VALUE(TRIM(SUBSTITUTE(AJ83,CHAR(160),""))),0)),$AS83="Devis 2",(IFERROR(VALUE(TRIM(SUBSTITUTE(AM83,CHAR(160),""))),0)),$AS83="Devis 3",(IFERROR(VALUE(TRIM(SUBSTITUTE(AP83,CHAR(160),""))),0))),0))*(IFERROR(VALUE(TRIM(SUBSTITUTE($AB83,CHAR(160),""))),0))))</f>
        <v/>
      </c>
      <c r="AY83" s="110" t="str" cm="1">
        <f t="array" ref="AY83">IF($AB83="","",IF((IFERROR(_xlfn.IFS(TRIM(SUBSTITUTE($AS83,CHAR(160),""))="Devis 1", IFERROR(VALUE(TRIM(SUBSTITUTE(AK83,CHAR(160),""))),0),TRIM(SUBSTITUTE($AS83,CHAR(160),""))="Devis 2", IFERROR(VALUE(TRIM(SUBSTITUTE(AN83,CHAR(160),""))),0),TRIM(SUBSTITUTE($AS83,CHAR(160),""))="Devis 3", IFERROR(VALUE(TRIM(SUBSTITUTE(AQ83,CHAR(160),""))),0)),0) * IFERROR(VALUE(TRIM(SUBSTITUTE($AB83,CHAR(160),""))),0)) = 0,IF(AX83&lt;&gt;"",0,""),(IFERROR(_xlfn.IFS(TRIM(SUBSTITUTE($AS83,CHAR(160),""))="Devis 1", IFERROR(VALUE(TRIM(SUBSTITUTE(AK83,CHAR(160),""))),0),TRIM(SUBSTITUTE($AS83,CHAR(160),""))="Devis 2", IFERROR(VALUE(TRIM(SUBSTITUTE(AN83,CHAR(160),""))),0),TRIM(SUBSTITUTE($AS83,CHAR(160),""))="Devis 3", IFERROR(VALUE(TRIM(SUBSTITUTE(AQ83,CHAR(160),""))),0)),0) * IFERROR(VALUE(TRIM(SUBSTITUTE($AB83,CHAR(160),""))),0))))</f>
        <v/>
      </c>
      <c r="AZ83" s="110" t="str" cm="1">
        <f t="array" ref="AZ83">IF($AB83="","",IF(IFERROR(_xlfn.IFS($AS83="Devis 1",IFERROR(VALUE(TRIM(SUBSTITUTE(AL83,CHAR(160),""))),0),$AS83="Devis 2",IFERROR(VALUE(TRIM(SUBSTITUTE(AO83,CHAR(160),""))),0),$AS83="Devis 3",IFERROR(VALUE(TRIM(SUBSTITUTE(AR83,CHAR(160),""))),0)),0)*IFERROR(VALUE(TRIM(SUBSTITUTE($AB83,CHAR(160),""))),0)=0,"",IFERROR(_xlfn.IFS($AS83="Devis 1",IFERROR(VALUE(TRIM(SUBSTITUTE(AL83,CHAR(160),""))),0),$AS83="Devis 2",IFERROR(VALUE(TRIM(SUBSTITUTE(AO83,CHAR(160),""))),0),$AS83="Devis 3",IFERROR(VALUE(TRIM(SUBSTITUTE(AR83,CHAR(160),""))),0)),0)*IFERROR(VALUE(TRIM(SUBSTITUTE($AB83,CHAR(160),""))),0)))</f>
        <v/>
      </c>
      <c r="BA83" s="64"/>
      <c r="BB83" s="21"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242" t="str" cm="1">
        <f t="array" ref="BC83">IF(OR(AZ83="",X83="",AX83="",V83="",AY83="",W83=""),"",_xlfn.IFS((IFERROR(VALUE(TRIM(SUBSTITUTE(AZ83,CHAR(160),""))),0))&gt;(IFERROR(VALUE(TRIM(SUBSTITUTE(X83,CHAR(160),""))),0)),"KO : Le montant retenu TTC est supérieur au montant présenté TTC. Merci de revoir la ligne de dépense ou plafonner son montant.",(IFERROR(VALUE(TRIM(SUBSTITUTE(AX83,CHAR(160),""))),0))&gt;(IFERROR(VALUE(TRIM(SUBSTITUTE(V83,CHAR(160),""))),0)),"Attention : Le montant retenu HT est supérieur au montant HT présenté. Merci de revoir la ligne de dépense,plafonner son montant,ou justifier la reventillation HT/TVA.",(IFERROR(VALUE(TRIM(SUBSTITUTE(AY83,CHAR(160),""))),0))&gt;(IFERROR(VALUE(TRIM(SUBSTITUTE(W83,CHAR(160),""))),0)),"Attention : Le montant TVA retenu est supérieur au montant TVA présenté. Merci de revoir la ligne de dépense,plafonner son montant,ou justifier la reventillation HT/TVA.",(IFERROR(VALUE(TRIM(SUBSTITUTE(X83,CHAR(160),""))),0))=0,"",(IFERROR(VALUE(TRIM(SUBSTITUTE(AZ83,CHAR(160),""))),0))=(IFERROR(VALUE(TRIM(SUBSTITUTE(X83,CHAR(160),""))),0)),"OK",
OR((IFERROR(VALUE(TRIM(SUBSTITUTE(AZ83,CHAR(160),""))),0))=0,(IFERROR(VALUE(TRIM(SUBSTITUTE(AX83,CHAR(160),""))),0))=0),"Attention : montant présenté entièrement écarté",(IFERROR(VALUE(TRIM(SUBSTITUTE(AZ83,CHAR(160),""))),0))&lt;(IFERROR(VALUE(TRIM(SUBSTITUTE(X83,CHAR(160),""))),0)),"Attention : montant présenté partiellement écarté",TRUE,""))</f>
        <v/>
      </c>
      <c r="BD83" s="63" t="str">
        <f t="shared" si="87"/>
        <v/>
      </c>
      <c r="BE83" s="63" t="str">
        <f t="shared" si="88"/>
        <v/>
      </c>
      <c r="BF83" s="30" t="str">
        <f t="shared" si="89"/>
        <v/>
      </c>
    </row>
    <row r="84" spans="1:58" ht="15" customHeight="1">
      <c r="A84" s="100">
        <v>75</v>
      </c>
      <c r="B84" s="7"/>
      <c r="C84" s="7"/>
      <c r="D84" s="18"/>
      <c r="E84" s="7"/>
      <c r="F84" s="7"/>
      <c r="G84" s="7"/>
      <c r="H84" s="7"/>
      <c r="I84" s="26"/>
      <c r="J84" s="7"/>
      <c r="K84" s="183"/>
      <c r="L84" s="189"/>
      <c r="M84" s="9"/>
      <c r="N84" s="53" t="str">
        <f t="shared" si="60"/>
        <v/>
      </c>
      <c r="O84" s="13"/>
      <c r="P84" s="9"/>
      <c r="Q84" s="53" t="str">
        <f t="shared" si="61"/>
        <v/>
      </c>
      <c r="R84" s="16"/>
      <c r="S84" s="9"/>
      <c r="T84" s="190" t="str">
        <f t="shared" si="62"/>
        <v/>
      </c>
      <c r="U84" s="199"/>
      <c r="V84" s="198" t="str" cm="1">
        <f t="array" ref="V84">IF((_xlfn.IFS(TRIM(SUBSTITUTE(U84,CHAR(160),""))="Devis 1",IFERROR(VALUE(TRIM(SUBSTITUTE(L84,CHAR(160),""))),0),TRIM(SUBSTITUTE(U84,CHAR(160),""))="Devis 2",IFERROR(VALUE(TRIM(SUBSTITUTE(O84,CHAR(160),""))),0),TRIM(SUBSTITUTE(U84,CHAR(160),""))="Devis 3",IFERROR(VALUE(TRIM(SUBSTITUTE(R84,CHAR(160),""))),0),TRUE,0)*IFERROR(VALUE(TRIM(SUBSTITUTE(D84,CHAR(160),""))),0))=0,"",_xlfn.IFS(TRIM(SUBSTITUTE(U84,CHAR(160),""))="Devis 1",IFERROR(VALUE(TRIM(SUBSTITUTE(L84,CHAR(160),""))),0),TRIM(SUBSTITUTE(U84,CHAR(160),""))="Devis 2",IFERROR(VALUE(TRIM(SUBSTITUTE(O84,CHAR(160),""))),0),TRIM(SUBSTITUTE(U84,CHAR(160),""))="Devis 3",IFERROR(VALUE(TRIM(SUBSTITUTE(R84,CHAR(160),""))),0),TRUE,0)*IFERROR(VALUE(TRIM(SUBSTITUTE(D84,CHAR(160),""))),0))</f>
        <v/>
      </c>
      <c r="W84" s="109" t="str" cm="1">
        <f t="array" ref="W84">IF(_xlfn.IFS(TRIM(SUBSTITUTE(U84,CHAR(160),""))="Devis 1",IFERROR(VALUE(TRIM(SUBSTITUTE(M84,CHAR(160),""))),0),TRIM(SUBSTITUTE(U84,CHAR(160),""))="Devis 2",IFERROR(VALUE(TRIM(SUBSTITUTE(P84,CHAR(160),""))),0),TRIM(SUBSTITUTE(U84,CHAR(160),""))="Devis 3",IFERROR(VALUE(TRIM(SUBSTITUTE(S84,CHAR(160),""))),0),TRUE,0)*IFERROR(VALUE(TRIM(SUBSTITUTE(D84,CHAR(160),""))),0)=0,IF(V84&lt;&gt;"",0,""),_xlfn.IFS(TRIM(SUBSTITUTE(U84,CHAR(160),""))="Devis 1",IFERROR(VALUE(TRIM(SUBSTITUTE(M84,CHAR(160),""))),0),TRIM(SUBSTITUTE(U84,CHAR(160),""))="Devis 2",IFERROR(VALUE(TRIM(SUBSTITUTE(P84,CHAR(160),""))),0),TRIM(SUBSTITUTE(U84,CHAR(160),""))="Devis 3",IFERROR(VALUE(TRIM(SUBSTITUTE(S84,CHAR(160),""))),0),TRUE,0)*IFERROR(VALUE(TRIM(SUBSTITUTE(D84,CHAR(160),""))),0))</f>
        <v/>
      </c>
      <c r="X84" s="201" t="str">
        <f t="shared" si="63"/>
        <v/>
      </c>
      <c r="Y84" s="202"/>
      <c r="Z84" s="55" t="str">
        <f t="shared" si="64"/>
        <v/>
      </c>
      <c r="AA84" s="55" t="str">
        <f t="shared" si="65"/>
        <v/>
      </c>
      <c r="AB84" s="56" t="str">
        <f t="shared" si="66"/>
        <v/>
      </c>
      <c r="AC84" s="22" t="str">
        <f t="shared" si="67"/>
        <v/>
      </c>
      <c r="AD84" s="22" t="str">
        <f t="shared" si="68"/>
        <v/>
      </c>
      <c r="AE84" s="22" t="str">
        <f t="shared" si="69"/>
        <v/>
      </c>
      <c r="AF84" s="22" t="str">
        <f t="shared" si="70"/>
        <v/>
      </c>
      <c r="AG84" s="57" t="str">
        <f t="shared" si="71"/>
        <v/>
      </c>
      <c r="AH84" s="22" t="str">
        <f t="shared" si="72"/>
        <v/>
      </c>
      <c r="AI84" s="58" t="str">
        <f t="shared" si="73"/>
        <v/>
      </c>
      <c r="AJ84" s="59" t="str">
        <f t="shared" si="74"/>
        <v/>
      </c>
      <c r="AK84" s="29" t="str">
        <f t="shared" si="75"/>
        <v/>
      </c>
      <c r="AL84" s="53" t="str">
        <f t="shared" si="76"/>
        <v/>
      </c>
      <c r="AM84" s="60" t="str">
        <f t="shared" si="77"/>
        <v/>
      </c>
      <c r="AN84" s="29" t="str">
        <f t="shared" si="78"/>
        <v/>
      </c>
      <c r="AO84" s="53" t="str">
        <f t="shared" si="79"/>
        <v/>
      </c>
      <c r="AP84" s="61" t="str">
        <f t="shared" si="80"/>
        <v/>
      </c>
      <c r="AQ84" s="29" t="str">
        <f t="shared" si="81"/>
        <v/>
      </c>
      <c r="AR84" s="62" t="str">
        <f t="shared" si="82"/>
        <v/>
      </c>
      <c r="AS84" s="55" t="str">
        <f t="shared" si="83"/>
        <v/>
      </c>
      <c r="AT84" s="239"/>
      <c r="AU84" s="63" t="str">
        <f t="shared" si="84"/>
        <v/>
      </c>
      <c r="AV84" s="63" t="str">
        <f t="shared" si="85"/>
        <v/>
      </c>
      <c r="AW84" s="63" t="str">
        <f t="shared" si="86"/>
        <v/>
      </c>
      <c r="AX84" s="110" t="str" cm="1">
        <f t="array" ref="AX84">IF($AB84="","",IF((IFERROR(_xlfn.IFS($AS84="Devis 1",(IFERROR(VALUE(TRIM(SUBSTITUTE(AJ84,CHAR(160),""))),0)),$AS84="Devis 2",(IFERROR(VALUE(TRIM(SUBSTITUTE(AM84,CHAR(160),""))),0)),$AS84="Devis 3",(IFERROR(VALUE(TRIM(SUBSTITUTE(AP84,CHAR(160),""))),0))),0))*(IFERROR(VALUE(TRIM(SUBSTITUTE($AB84,CHAR(160),""))),0))=0,"",(IFERROR(_xlfn.IFS($AS84="Devis 1",(IFERROR(VALUE(TRIM(SUBSTITUTE(AJ84,CHAR(160),""))),0)),$AS84="Devis 2",(IFERROR(VALUE(TRIM(SUBSTITUTE(AM84,CHAR(160),""))),0)),$AS84="Devis 3",(IFERROR(VALUE(TRIM(SUBSTITUTE(AP84,CHAR(160),""))),0))),0))*(IFERROR(VALUE(TRIM(SUBSTITUTE($AB84,CHAR(160),""))),0))))</f>
        <v/>
      </c>
      <c r="AY84" s="110" t="str" cm="1">
        <f t="array" ref="AY84">IF($AB84="","",IF((IFERROR(_xlfn.IFS(TRIM(SUBSTITUTE($AS84,CHAR(160),""))="Devis 1", IFERROR(VALUE(TRIM(SUBSTITUTE(AK84,CHAR(160),""))),0),TRIM(SUBSTITUTE($AS84,CHAR(160),""))="Devis 2", IFERROR(VALUE(TRIM(SUBSTITUTE(AN84,CHAR(160),""))),0),TRIM(SUBSTITUTE($AS84,CHAR(160),""))="Devis 3", IFERROR(VALUE(TRIM(SUBSTITUTE(AQ84,CHAR(160),""))),0)),0) * IFERROR(VALUE(TRIM(SUBSTITUTE($AB84,CHAR(160),""))),0)) = 0,IF(AX84&lt;&gt;"",0,""),(IFERROR(_xlfn.IFS(TRIM(SUBSTITUTE($AS84,CHAR(160),""))="Devis 1", IFERROR(VALUE(TRIM(SUBSTITUTE(AK84,CHAR(160),""))),0),TRIM(SUBSTITUTE($AS84,CHAR(160),""))="Devis 2", IFERROR(VALUE(TRIM(SUBSTITUTE(AN84,CHAR(160),""))),0),TRIM(SUBSTITUTE($AS84,CHAR(160),""))="Devis 3", IFERROR(VALUE(TRIM(SUBSTITUTE(AQ84,CHAR(160),""))),0)),0) * IFERROR(VALUE(TRIM(SUBSTITUTE($AB84,CHAR(160),""))),0))))</f>
        <v/>
      </c>
      <c r="AZ84" s="110" t="str" cm="1">
        <f t="array" ref="AZ84">IF($AB84="","",IF(IFERROR(_xlfn.IFS($AS84="Devis 1",IFERROR(VALUE(TRIM(SUBSTITUTE(AL84,CHAR(160),""))),0),$AS84="Devis 2",IFERROR(VALUE(TRIM(SUBSTITUTE(AO84,CHAR(160),""))),0),$AS84="Devis 3",IFERROR(VALUE(TRIM(SUBSTITUTE(AR84,CHAR(160),""))),0)),0)*IFERROR(VALUE(TRIM(SUBSTITUTE($AB84,CHAR(160),""))),0)=0,"",IFERROR(_xlfn.IFS($AS84="Devis 1",IFERROR(VALUE(TRIM(SUBSTITUTE(AL84,CHAR(160),""))),0),$AS84="Devis 2",IFERROR(VALUE(TRIM(SUBSTITUTE(AO84,CHAR(160),""))),0),$AS84="Devis 3",IFERROR(VALUE(TRIM(SUBSTITUTE(AR84,CHAR(160),""))),0)),0)*IFERROR(VALUE(TRIM(SUBSTITUTE($AB84,CHAR(160),""))),0)))</f>
        <v/>
      </c>
      <c r="BA84" s="64"/>
      <c r="BB84" s="21"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242" t="str" cm="1">
        <f t="array" ref="BC84">IF(OR(AZ84="",X84="",AX84="",V84="",AY84="",W84=""),"",_xlfn.IFS((IFERROR(VALUE(TRIM(SUBSTITUTE(AZ84,CHAR(160),""))),0))&gt;(IFERROR(VALUE(TRIM(SUBSTITUTE(X84,CHAR(160),""))),0)),"KO : Le montant retenu TTC est supérieur au montant présenté TTC. Merci de revoir la ligne de dépense ou plafonner son montant.",(IFERROR(VALUE(TRIM(SUBSTITUTE(AX84,CHAR(160),""))),0))&gt;(IFERROR(VALUE(TRIM(SUBSTITUTE(V84,CHAR(160),""))),0)),"Attention : Le montant retenu HT est supérieur au montant HT présenté. Merci de revoir la ligne de dépense,plafonner son montant,ou justifier la reventillation HT/TVA.",(IFERROR(VALUE(TRIM(SUBSTITUTE(AY84,CHAR(160),""))),0))&gt;(IFERROR(VALUE(TRIM(SUBSTITUTE(W84,CHAR(160),""))),0)),"Attention : Le montant TVA retenu est supérieur au montant TVA présenté. Merci de revoir la ligne de dépense,plafonner son montant,ou justifier la reventillation HT/TVA.",(IFERROR(VALUE(TRIM(SUBSTITUTE(X84,CHAR(160),""))),0))=0,"",(IFERROR(VALUE(TRIM(SUBSTITUTE(AZ84,CHAR(160),""))),0))=(IFERROR(VALUE(TRIM(SUBSTITUTE(X84,CHAR(160),""))),0)),"OK",
OR((IFERROR(VALUE(TRIM(SUBSTITUTE(AZ84,CHAR(160),""))),0))=0,(IFERROR(VALUE(TRIM(SUBSTITUTE(AX84,CHAR(160),""))),0))=0),"Attention : montant présenté entièrement écarté",(IFERROR(VALUE(TRIM(SUBSTITUTE(AZ84,CHAR(160),""))),0))&lt;(IFERROR(VALUE(TRIM(SUBSTITUTE(X84,CHAR(160),""))),0)),"Attention : montant présenté partiellement écarté",TRUE,""))</f>
        <v/>
      </c>
      <c r="BD84" s="63" t="str">
        <f t="shared" si="87"/>
        <v/>
      </c>
      <c r="BE84" s="63" t="str">
        <f t="shared" si="88"/>
        <v/>
      </c>
      <c r="BF84" s="30" t="str">
        <f t="shared" si="89"/>
        <v/>
      </c>
    </row>
    <row r="85" spans="1:58" ht="15" customHeight="1">
      <c r="A85" s="100">
        <v>76</v>
      </c>
      <c r="B85" s="7"/>
      <c r="C85" s="7"/>
      <c r="D85" s="18"/>
      <c r="E85" s="7"/>
      <c r="F85" s="7"/>
      <c r="G85" s="7"/>
      <c r="H85" s="7"/>
      <c r="I85" s="26"/>
      <c r="J85" s="7"/>
      <c r="K85" s="183"/>
      <c r="L85" s="189"/>
      <c r="M85" s="9"/>
      <c r="N85" s="53" t="str">
        <f t="shared" si="60"/>
        <v/>
      </c>
      <c r="O85" s="13"/>
      <c r="P85" s="9"/>
      <c r="Q85" s="53" t="str">
        <f t="shared" si="61"/>
        <v/>
      </c>
      <c r="R85" s="16"/>
      <c r="S85" s="9"/>
      <c r="T85" s="190" t="str">
        <f t="shared" si="62"/>
        <v/>
      </c>
      <c r="U85" s="199"/>
      <c r="V85" s="198" t="str" cm="1">
        <f t="array" ref="V85">IF((_xlfn.IFS(TRIM(SUBSTITUTE(U85,CHAR(160),""))="Devis 1",IFERROR(VALUE(TRIM(SUBSTITUTE(L85,CHAR(160),""))),0),TRIM(SUBSTITUTE(U85,CHAR(160),""))="Devis 2",IFERROR(VALUE(TRIM(SUBSTITUTE(O85,CHAR(160),""))),0),TRIM(SUBSTITUTE(U85,CHAR(160),""))="Devis 3",IFERROR(VALUE(TRIM(SUBSTITUTE(R85,CHAR(160),""))),0),TRUE,0)*IFERROR(VALUE(TRIM(SUBSTITUTE(D85,CHAR(160),""))),0))=0,"",_xlfn.IFS(TRIM(SUBSTITUTE(U85,CHAR(160),""))="Devis 1",IFERROR(VALUE(TRIM(SUBSTITUTE(L85,CHAR(160),""))),0),TRIM(SUBSTITUTE(U85,CHAR(160),""))="Devis 2",IFERROR(VALUE(TRIM(SUBSTITUTE(O85,CHAR(160),""))),0),TRIM(SUBSTITUTE(U85,CHAR(160),""))="Devis 3",IFERROR(VALUE(TRIM(SUBSTITUTE(R85,CHAR(160),""))),0),TRUE,0)*IFERROR(VALUE(TRIM(SUBSTITUTE(D85,CHAR(160),""))),0))</f>
        <v/>
      </c>
      <c r="W85" s="109" t="str" cm="1">
        <f t="array" ref="W85">IF(_xlfn.IFS(TRIM(SUBSTITUTE(U85,CHAR(160),""))="Devis 1",IFERROR(VALUE(TRIM(SUBSTITUTE(M85,CHAR(160),""))),0),TRIM(SUBSTITUTE(U85,CHAR(160),""))="Devis 2",IFERROR(VALUE(TRIM(SUBSTITUTE(P85,CHAR(160),""))),0),TRIM(SUBSTITUTE(U85,CHAR(160),""))="Devis 3",IFERROR(VALUE(TRIM(SUBSTITUTE(S85,CHAR(160),""))),0),TRUE,0)*IFERROR(VALUE(TRIM(SUBSTITUTE(D85,CHAR(160),""))),0)=0,IF(V85&lt;&gt;"",0,""),_xlfn.IFS(TRIM(SUBSTITUTE(U85,CHAR(160),""))="Devis 1",IFERROR(VALUE(TRIM(SUBSTITUTE(M85,CHAR(160),""))),0),TRIM(SUBSTITUTE(U85,CHAR(160),""))="Devis 2",IFERROR(VALUE(TRIM(SUBSTITUTE(P85,CHAR(160),""))),0),TRIM(SUBSTITUTE(U85,CHAR(160),""))="Devis 3",IFERROR(VALUE(TRIM(SUBSTITUTE(S85,CHAR(160),""))),0),TRUE,0)*IFERROR(VALUE(TRIM(SUBSTITUTE(D85,CHAR(160),""))),0))</f>
        <v/>
      </c>
      <c r="X85" s="201" t="str">
        <f t="shared" si="63"/>
        <v/>
      </c>
      <c r="Y85" s="202"/>
      <c r="Z85" s="55" t="str">
        <f t="shared" si="64"/>
        <v/>
      </c>
      <c r="AA85" s="55" t="str">
        <f t="shared" si="65"/>
        <v/>
      </c>
      <c r="AB85" s="56" t="str">
        <f t="shared" si="66"/>
        <v/>
      </c>
      <c r="AC85" s="22" t="str">
        <f t="shared" si="67"/>
        <v/>
      </c>
      <c r="AD85" s="22" t="str">
        <f t="shared" si="68"/>
        <v/>
      </c>
      <c r="AE85" s="22" t="str">
        <f t="shared" si="69"/>
        <v/>
      </c>
      <c r="AF85" s="22" t="str">
        <f t="shared" si="70"/>
        <v/>
      </c>
      <c r="AG85" s="57" t="str">
        <f t="shared" si="71"/>
        <v/>
      </c>
      <c r="AH85" s="22" t="str">
        <f t="shared" si="72"/>
        <v/>
      </c>
      <c r="AI85" s="58" t="str">
        <f t="shared" si="73"/>
        <v/>
      </c>
      <c r="AJ85" s="59" t="str">
        <f t="shared" si="74"/>
        <v/>
      </c>
      <c r="AK85" s="29" t="str">
        <f t="shared" si="75"/>
        <v/>
      </c>
      <c r="AL85" s="53" t="str">
        <f t="shared" si="76"/>
        <v/>
      </c>
      <c r="AM85" s="60" t="str">
        <f t="shared" si="77"/>
        <v/>
      </c>
      <c r="AN85" s="29" t="str">
        <f t="shared" si="78"/>
        <v/>
      </c>
      <c r="AO85" s="53" t="str">
        <f t="shared" si="79"/>
        <v/>
      </c>
      <c r="AP85" s="61" t="str">
        <f t="shared" si="80"/>
        <v/>
      </c>
      <c r="AQ85" s="29" t="str">
        <f t="shared" si="81"/>
        <v/>
      </c>
      <c r="AR85" s="62" t="str">
        <f t="shared" si="82"/>
        <v/>
      </c>
      <c r="AS85" s="55" t="str">
        <f t="shared" si="83"/>
        <v/>
      </c>
      <c r="AT85" s="239"/>
      <c r="AU85" s="63" t="str">
        <f t="shared" si="84"/>
        <v/>
      </c>
      <c r="AV85" s="63" t="str">
        <f t="shared" si="85"/>
        <v/>
      </c>
      <c r="AW85" s="63" t="str">
        <f t="shared" si="86"/>
        <v/>
      </c>
      <c r="AX85" s="110" t="str" cm="1">
        <f t="array" ref="AX85">IF($AB85="","",IF((IFERROR(_xlfn.IFS($AS85="Devis 1",(IFERROR(VALUE(TRIM(SUBSTITUTE(AJ85,CHAR(160),""))),0)),$AS85="Devis 2",(IFERROR(VALUE(TRIM(SUBSTITUTE(AM85,CHAR(160),""))),0)),$AS85="Devis 3",(IFERROR(VALUE(TRIM(SUBSTITUTE(AP85,CHAR(160),""))),0))),0))*(IFERROR(VALUE(TRIM(SUBSTITUTE($AB85,CHAR(160),""))),0))=0,"",(IFERROR(_xlfn.IFS($AS85="Devis 1",(IFERROR(VALUE(TRIM(SUBSTITUTE(AJ85,CHAR(160),""))),0)),$AS85="Devis 2",(IFERROR(VALUE(TRIM(SUBSTITUTE(AM85,CHAR(160),""))),0)),$AS85="Devis 3",(IFERROR(VALUE(TRIM(SUBSTITUTE(AP85,CHAR(160),""))),0))),0))*(IFERROR(VALUE(TRIM(SUBSTITUTE($AB85,CHAR(160),""))),0))))</f>
        <v/>
      </c>
      <c r="AY85" s="110" t="str" cm="1">
        <f t="array" ref="AY85">IF($AB85="","",IF((IFERROR(_xlfn.IFS(TRIM(SUBSTITUTE($AS85,CHAR(160),""))="Devis 1", IFERROR(VALUE(TRIM(SUBSTITUTE(AK85,CHAR(160),""))),0),TRIM(SUBSTITUTE($AS85,CHAR(160),""))="Devis 2", IFERROR(VALUE(TRIM(SUBSTITUTE(AN85,CHAR(160),""))),0),TRIM(SUBSTITUTE($AS85,CHAR(160),""))="Devis 3", IFERROR(VALUE(TRIM(SUBSTITUTE(AQ85,CHAR(160),""))),0)),0) * IFERROR(VALUE(TRIM(SUBSTITUTE($AB85,CHAR(160),""))),0)) = 0,IF(AX85&lt;&gt;"",0,""),(IFERROR(_xlfn.IFS(TRIM(SUBSTITUTE($AS85,CHAR(160),""))="Devis 1", IFERROR(VALUE(TRIM(SUBSTITUTE(AK85,CHAR(160),""))),0),TRIM(SUBSTITUTE($AS85,CHAR(160),""))="Devis 2", IFERROR(VALUE(TRIM(SUBSTITUTE(AN85,CHAR(160),""))),0),TRIM(SUBSTITUTE($AS85,CHAR(160),""))="Devis 3", IFERROR(VALUE(TRIM(SUBSTITUTE(AQ85,CHAR(160),""))),0)),0) * IFERROR(VALUE(TRIM(SUBSTITUTE($AB85,CHAR(160),""))),0))))</f>
        <v/>
      </c>
      <c r="AZ85" s="110" t="str" cm="1">
        <f t="array" ref="AZ85">IF($AB85="","",IF(IFERROR(_xlfn.IFS($AS85="Devis 1",IFERROR(VALUE(TRIM(SUBSTITUTE(AL85,CHAR(160),""))),0),$AS85="Devis 2",IFERROR(VALUE(TRIM(SUBSTITUTE(AO85,CHAR(160),""))),0),$AS85="Devis 3",IFERROR(VALUE(TRIM(SUBSTITUTE(AR85,CHAR(160),""))),0)),0)*IFERROR(VALUE(TRIM(SUBSTITUTE($AB85,CHAR(160),""))),0)=0,"",IFERROR(_xlfn.IFS($AS85="Devis 1",IFERROR(VALUE(TRIM(SUBSTITUTE(AL85,CHAR(160),""))),0),$AS85="Devis 2",IFERROR(VALUE(TRIM(SUBSTITUTE(AO85,CHAR(160),""))),0),$AS85="Devis 3",IFERROR(VALUE(TRIM(SUBSTITUTE(AR85,CHAR(160),""))),0)),0)*IFERROR(VALUE(TRIM(SUBSTITUTE($AB85,CHAR(160),""))),0)))</f>
        <v/>
      </c>
      <c r="BA85" s="64"/>
      <c r="BB85" s="21"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242" t="str" cm="1">
        <f t="array" ref="BC85">IF(OR(AZ85="",X85="",AX85="",V85="",AY85="",W85=""),"",_xlfn.IFS((IFERROR(VALUE(TRIM(SUBSTITUTE(AZ85,CHAR(160),""))),0))&gt;(IFERROR(VALUE(TRIM(SUBSTITUTE(X85,CHAR(160),""))),0)),"KO : Le montant retenu TTC est supérieur au montant présenté TTC. Merci de revoir la ligne de dépense ou plafonner son montant.",(IFERROR(VALUE(TRIM(SUBSTITUTE(AX85,CHAR(160),""))),0))&gt;(IFERROR(VALUE(TRIM(SUBSTITUTE(V85,CHAR(160),""))),0)),"Attention : Le montant retenu HT est supérieur au montant HT présenté. Merci de revoir la ligne de dépense,plafonner son montant,ou justifier la reventillation HT/TVA.",(IFERROR(VALUE(TRIM(SUBSTITUTE(AY85,CHAR(160),""))),0))&gt;(IFERROR(VALUE(TRIM(SUBSTITUTE(W85,CHAR(160),""))),0)),"Attention : Le montant TVA retenu est supérieur au montant TVA présenté. Merci de revoir la ligne de dépense,plafonner son montant,ou justifier la reventillation HT/TVA.",(IFERROR(VALUE(TRIM(SUBSTITUTE(X85,CHAR(160),""))),0))=0,"",(IFERROR(VALUE(TRIM(SUBSTITUTE(AZ85,CHAR(160),""))),0))=(IFERROR(VALUE(TRIM(SUBSTITUTE(X85,CHAR(160),""))),0)),"OK",
OR((IFERROR(VALUE(TRIM(SUBSTITUTE(AZ85,CHAR(160),""))),0))=0,(IFERROR(VALUE(TRIM(SUBSTITUTE(AX85,CHAR(160),""))),0))=0),"Attention : montant présenté entièrement écarté",(IFERROR(VALUE(TRIM(SUBSTITUTE(AZ85,CHAR(160),""))),0))&lt;(IFERROR(VALUE(TRIM(SUBSTITUTE(X85,CHAR(160),""))),0)),"Attention : montant présenté partiellement écarté",TRUE,""))</f>
        <v/>
      </c>
      <c r="BD85" s="63" t="str">
        <f t="shared" si="87"/>
        <v/>
      </c>
      <c r="BE85" s="63" t="str">
        <f t="shared" si="88"/>
        <v/>
      </c>
      <c r="BF85" s="30" t="str">
        <f t="shared" si="89"/>
        <v/>
      </c>
    </row>
    <row r="86" spans="1:58" ht="15" customHeight="1">
      <c r="A86" s="100">
        <v>77</v>
      </c>
      <c r="B86" s="7"/>
      <c r="C86" s="7"/>
      <c r="D86" s="18"/>
      <c r="E86" s="7"/>
      <c r="F86" s="7"/>
      <c r="G86" s="7"/>
      <c r="H86" s="7"/>
      <c r="I86" s="26"/>
      <c r="J86" s="7"/>
      <c r="K86" s="183"/>
      <c r="L86" s="189"/>
      <c r="M86" s="9"/>
      <c r="N86" s="53" t="str">
        <f t="shared" si="60"/>
        <v/>
      </c>
      <c r="O86" s="13"/>
      <c r="P86" s="9"/>
      <c r="Q86" s="53" t="str">
        <f t="shared" si="61"/>
        <v/>
      </c>
      <c r="R86" s="16"/>
      <c r="S86" s="9"/>
      <c r="T86" s="190" t="str">
        <f t="shared" si="62"/>
        <v/>
      </c>
      <c r="U86" s="199"/>
      <c r="V86" s="198" t="str" cm="1">
        <f t="array" ref="V86">IF((_xlfn.IFS(TRIM(SUBSTITUTE(U86,CHAR(160),""))="Devis 1",IFERROR(VALUE(TRIM(SUBSTITUTE(L86,CHAR(160),""))),0),TRIM(SUBSTITUTE(U86,CHAR(160),""))="Devis 2",IFERROR(VALUE(TRIM(SUBSTITUTE(O86,CHAR(160),""))),0),TRIM(SUBSTITUTE(U86,CHAR(160),""))="Devis 3",IFERROR(VALUE(TRIM(SUBSTITUTE(R86,CHAR(160),""))),0),TRUE,0)*IFERROR(VALUE(TRIM(SUBSTITUTE(D86,CHAR(160),""))),0))=0,"",_xlfn.IFS(TRIM(SUBSTITUTE(U86,CHAR(160),""))="Devis 1",IFERROR(VALUE(TRIM(SUBSTITUTE(L86,CHAR(160),""))),0),TRIM(SUBSTITUTE(U86,CHAR(160),""))="Devis 2",IFERROR(VALUE(TRIM(SUBSTITUTE(O86,CHAR(160),""))),0),TRIM(SUBSTITUTE(U86,CHAR(160),""))="Devis 3",IFERROR(VALUE(TRIM(SUBSTITUTE(R86,CHAR(160),""))),0),TRUE,0)*IFERROR(VALUE(TRIM(SUBSTITUTE(D86,CHAR(160),""))),0))</f>
        <v/>
      </c>
      <c r="W86" s="109" t="str" cm="1">
        <f t="array" ref="W86">IF(_xlfn.IFS(TRIM(SUBSTITUTE(U86,CHAR(160),""))="Devis 1",IFERROR(VALUE(TRIM(SUBSTITUTE(M86,CHAR(160),""))),0),TRIM(SUBSTITUTE(U86,CHAR(160),""))="Devis 2",IFERROR(VALUE(TRIM(SUBSTITUTE(P86,CHAR(160),""))),0),TRIM(SUBSTITUTE(U86,CHAR(160),""))="Devis 3",IFERROR(VALUE(TRIM(SUBSTITUTE(S86,CHAR(160),""))),0),TRUE,0)*IFERROR(VALUE(TRIM(SUBSTITUTE(D86,CHAR(160),""))),0)=0,IF(V86&lt;&gt;"",0,""),_xlfn.IFS(TRIM(SUBSTITUTE(U86,CHAR(160),""))="Devis 1",IFERROR(VALUE(TRIM(SUBSTITUTE(M86,CHAR(160),""))),0),TRIM(SUBSTITUTE(U86,CHAR(160),""))="Devis 2",IFERROR(VALUE(TRIM(SUBSTITUTE(P86,CHAR(160),""))),0),TRIM(SUBSTITUTE(U86,CHAR(160),""))="Devis 3",IFERROR(VALUE(TRIM(SUBSTITUTE(S86,CHAR(160),""))),0),TRUE,0)*IFERROR(VALUE(TRIM(SUBSTITUTE(D86,CHAR(160),""))),0))</f>
        <v/>
      </c>
      <c r="X86" s="201" t="str">
        <f t="shared" si="63"/>
        <v/>
      </c>
      <c r="Y86" s="202"/>
      <c r="Z86" s="55" t="str">
        <f t="shared" si="64"/>
        <v/>
      </c>
      <c r="AA86" s="55" t="str">
        <f t="shared" si="65"/>
        <v/>
      </c>
      <c r="AB86" s="56" t="str">
        <f t="shared" si="66"/>
        <v/>
      </c>
      <c r="AC86" s="22" t="str">
        <f t="shared" si="67"/>
        <v/>
      </c>
      <c r="AD86" s="22" t="str">
        <f t="shared" si="68"/>
        <v/>
      </c>
      <c r="AE86" s="22" t="str">
        <f t="shared" si="69"/>
        <v/>
      </c>
      <c r="AF86" s="22" t="str">
        <f t="shared" si="70"/>
        <v/>
      </c>
      <c r="AG86" s="57" t="str">
        <f t="shared" si="71"/>
        <v/>
      </c>
      <c r="AH86" s="22" t="str">
        <f t="shared" si="72"/>
        <v/>
      </c>
      <c r="AI86" s="58" t="str">
        <f t="shared" si="73"/>
        <v/>
      </c>
      <c r="AJ86" s="59" t="str">
        <f t="shared" si="74"/>
        <v/>
      </c>
      <c r="AK86" s="29" t="str">
        <f t="shared" si="75"/>
        <v/>
      </c>
      <c r="AL86" s="53" t="str">
        <f t="shared" si="76"/>
        <v/>
      </c>
      <c r="AM86" s="60" t="str">
        <f t="shared" si="77"/>
        <v/>
      </c>
      <c r="AN86" s="29" t="str">
        <f t="shared" si="78"/>
        <v/>
      </c>
      <c r="AO86" s="53" t="str">
        <f t="shared" si="79"/>
        <v/>
      </c>
      <c r="AP86" s="61" t="str">
        <f t="shared" si="80"/>
        <v/>
      </c>
      <c r="AQ86" s="29" t="str">
        <f t="shared" si="81"/>
        <v/>
      </c>
      <c r="AR86" s="62" t="str">
        <f t="shared" si="82"/>
        <v/>
      </c>
      <c r="AS86" s="55" t="str">
        <f t="shared" si="83"/>
        <v/>
      </c>
      <c r="AT86" s="239"/>
      <c r="AU86" s="63" t="str">
        <f t="shared" si="84"/>
        <v/>
      </c>
      <c r="AV86" s="63" t="str">
        <f t="shared" si="85"/>
        <v/>
      </c>
      <c r="AW86" s="63" t="str">
        <f t="shared" si="86"/>
        <v/>
      </c>
      <c r="AX86" s="110" t="str" cm="1">
        <f t="array" ref="AX86">IF($AB86="","",IF((IFERROR(_xlfn.IFS($AS86="Devis 1",(IFERROR(VALUE(TRIM(SUBSTITUTE(AJ86,CHAR(160),""))),0)),$AS86="Devis 2",(IFERROR(VALUE(TRIM(SUBSTITUTE(AM86,CHAR(160),""))),0)),$AS86="Devis 3",(IFERROR(VALUE(TRIM(SUBSTITUTE(AP86,CHAR(160),""))),0))),0))*(IFERROR(VALUE(TRIM(SUBSTITUTE($AB86,CHAR(160),""))),0))=0,"",(IFERROR(_xlfn.IFS($AS86="Devis 1",(IFERROR(VALUE(TRIM(SUBSTITUTE(AJ86,CHAR(160),""))),0)),$AS86="Devis 2",(IFERROR(VALUE(TRIM(SUBSTITUTE(AM86,CHAR(160),""))),0)),$AS86="Devis 3",(IFERROR(VALUE(TRIM(SUBSTITUTE(AP86,CHAR(160),""))),0))),0))*(IFERROR(VALUE(TRIM(SUBSTITUTE($AB86,CHAR(160),""))),0))))</f>
        <v/>
      </c>
      <c r="AY86" s="110" t="str" cm="1">
        <f t="array" ref="AY86">IF($AB86="","",IF((IFERROR(_xlfn.IFS(TRIM(SUBSTITUTE($AS86,CHAR(160),""))="Devis 1", IFERROR(VALUE(TRIM(SUBSTITUTE(AK86,CHAR(160),""))),0),TRIM(SUBSTITUTE($AS86,CHAR(160),""))="Devis 2", IFERROR(VALUE(TRIM(SUBSTITUTE(AN86,CHAR(160),""))),0),TRIM(SUBSTITUTE($AS86,CHAR(160),""))="Devis 3", IFERROR(VALUE(TRIM(SUBSTITUTE(AQ86,CHAR(160),""))),0)),0) * IFERROR(VALUE(TRIM(SUBSTITUTE($AB86,CHAR(160),""))),0)) = 0,IF(AX86&lt;&gt;"",0,""),(IFERROR(_xlfn.IFS(TRIM(SUBSTITUTE($AS86,CHAR(160),""))="Devis 1", IFERROR(VALUE(TRIM(SUBSTITUTE(AK86,CHAR(160),""))),0),TRIM(SUBSTITUTE($AS86,CHAR(160),""))="Devis 2", IFERROR(VALUE(TRIM(SUBSTITUTE(AN86,CHAR(160),""))),0),TRIM(SUBSTITUTE($AS86,CHAR(160),""))="Devis 3", IFERROR(VALUE(TRIM(SUBSTITUTE(AQ86,CHAR(160),""))),0)),0) * IFERROR(VALUE(TRIM(SUBSTITUTE($AB86,CHAR(160),""))),0))))</f>
        <v/>
      </c>
      <c r="AZ86" s="110" t="str" cm="1">
        <f t="array" ref="AZ86">IF($AB86="","",IF(IFERROR(_xlfn.IFS($AS86="Devis 1",IFERROR(VALUE(TRIM(SUBSTITUTE(AL86,CHAR(160),""))),0),$AS86="Devis 2",IFERROR(VALUE(TRIM(SUBSTITUTE(AO86,CHAR(160),""))),0),$AS86="Devis 3",IFERROR(VALUE(TRIM(SUBSTITUTE(AR86,CHAR(160),""))),0)),0)*IFERROR(VALUE(TRIM(SUBSTITUTE($AB86,CHAR(160),""))),0)=0,"",IFERROR(_xlfn.IFS($AS86="Devis 1",IFERROR(VALUE(TRIM(SUBSTITUTE(AL86,CHAR(160),""))),0),$AS86="Devis 2",IFERROR(VALUE(TRIM(SUBSTITUTE(AO86,CHAR(160),""))),0),$AS86="Devis 3",IFERROR(VALUE(TRIM(SUBSTITUTE(AR86,CHAR(160),""))),0)),0)*IFERROR(VALUE(TRIM(SUBSTITUTE($AB86,CHAR(160),""))),0)))</f>
        <v/>
      </c>
      <c r="BA86" s="64"/>
      <c r="BB86" s="21"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242" t="str" cm="1">
        <f t="array" ref="BC86">IF(OR(AZ86="",X86="",AX86="",V86="",AY86="",W86=""),"",_xlfn.IFS((IFERROR(VALUE(TRIM(SUBSTITUTE(AZ86,CHAR(160),""))),0))&gt;(IFERROR(VALUE(TRIM(SUBSTITUTE(X86,CHAR(160),""))),0)),"KO : Le montant retenu TTC est supérieur au montant présenté TTC. Merci de revoir la ligne de dépense ou plafonner son montant.",(IFERROR(VALUE(TRIM(SUBSTITUTE(AX86,CHAR(160),""))),0))&gt;(IFERROR(VALUE(TRIM(SUBSTITUTE(V86,CHAR(160),""))),0)),"Attention : Le montant retenu HT est supérieur au montant HT présenté. Merci de revoir la ligne de dépense,plafonner son montant,ou justifier la reventillation HT/TVA.",(IFERROR(VALUE(TRIM(SUBSTITUTE(AY86,CHAR(160),""))),0))&gt;(IFERROR(VALUE(TRIM(SUBSTITUTE(W86,CHAR(160),""))),0)),"Attention : Le montant TVA retenu est supérieur au montant TVA présenté. Merci de revoir la ligne de dépense,plafonner son montant,ou justifier la reventillation HT/TVA.",(IFERROR(VALUE(TRIM(SUBSTITUTE(X86,CHAR(160),""))),0))=0,"",(IFERROR(VALUE(TRIM(SUBSTITUTE(AZ86,CHAR(160),""))),0))=(IFERROR(VALUE(TRIM(SUBSTITUTE(X86,CHAR(160),""))),0)),"OK",
OR((IFERROR(VALUE(TRIM(SUBSTITUTE(AZ86,CHAR(160),""))),0))=0,(IFERROR(VALUE(TRIM(SUBSTITUTE(AX86,CHAR(160),""))),0))=0),"Attention : montant présenté entièrement écarté",(IFERROR(VALUE(TRIM(SUBSTITUTE(AZ86,CHAR(160),""))),0))&lt;(IFERROR(VALUE(TRIM(SUBSTITUTE(X86,CHAR(160),""))),0)),"Attention : montant présenté partiellement écarté",TRUE,""))</f>
        <v/>
      </c>
      <c r="BD86" s="63" t="str">
        <f t="shared" si="87"/>
        <v/>
      </c>
      <c r="BE86" s="63" t="str">
        <f t="shared" si="88"/>
        <v/>
      </c>
      <c r="BF86" s="30" t="str">
        <f t="shared" si="89"/>
        <v/>
      </c>
    </row>
    <row r="87" spans="1:58" ht="15" customHeight="1">
      <c r="A87" s="100">
        <v>78</v>
      </c>
      <c r="B87" s="7"/>
      <c r="C87" s="7"/>
      <c r="D87" s="18"/>
      <c r="E87" s="7"/>
      <c r="F87" s="7"/>
      <c r="G87" s="7"/>
      <c r="H87" s="7"/>
      <c r="I87" s="26"/>
      <c r="J87" s="7"/>
      <c r="K87" s="183"/>
      <c r="L87" s="189"/>
      <c r="M87" s="9"/>
      <c r="N87" s="53" t="str">
        <f t="shared" si="60"/>
        <v/>
      </c>
      <c r="O87" s="13"/>
      <c r="P87" s="9"/>
      <c r="Q87" s="53" t="str">
        <f t="shared" si="61"/>
        <v/>
      </c>
      <c r="R87" s="16"/>
      <c r="S87" s="9"/>
      <c r="T87" s="190" t="str">
        <f t="shared" si="62"/>
        <v/>
      </c>
      <c r="U87" s="199"/>
      <c r="V87" s="198" t="str" cm="1">
        <f t="array" ref="V87">IF((_xlfn.IFS(TRIM(SUBSTITUTE(U87,CHAR(160),""))="Devis 1",IFERROR(VALUE(TRIM(SUBSTITUTE(L87,CHAR(160),""))),0),TRIM(SUBSTITUTE(U87,CHAR(160),""))="Devis 2",IFERROR(VALUE(TRIM(SUBSTITUTE(O87,CHAR(160),""))),0),TRIM(SUBSTITUTE(U87,CHAR(160),""))="Devis 3",IFERROR(VALUE(TRIM(SUBSTITUTE(R87,CHAR(160),""))),0),TRUE,0)*IFERROR(VALUE(TRIM(SUBSTITUTE(D87,CHAR(160),""))),0))=0,"",_xlfn.IFS(TRIM(SUBSTITUTE(U87,CHAR(160),""))="Devis 1",IFERROR(VALUE(TRIM(SUBSTITUTE(L87,CHAR(160),""))),0),TRIM(SUBSTITUTE(U87,CHAR(160),""))="Devis 2",IFERROR(VALUE(TRIM(SUBSTITUTE(O87,CHAR(160),""))),0),TRIM(SUBSTITUTE(U87,CHAR(160),""))="Devis 3",IFERROR(VALUE(TRIM(SUBSTITUTE(R87,CHAR(160),""))),0),TRUE,0)*IFERROR(VALUE(TRIM(SUBSTITUTE(D87,CHAR(160),""))),0))</f>
        <v/>
      </c>
      <c r="W87" s="109" t="str" cm="1">
        <f t="array" ref="W87">IF(_xlfn.IFS(TRIM(SUBSTITUTE(U87,CHAR(160),""))="Devis 1",IFERROR(VALUE(TRIM(SUBSTITUTE(M87,CHAR(160),""))),0),TRIM(SUBSTITUTE(U87,CHAR(160),""))="Devis 2",IFERROR(VALUE(TRIM(SUBSTITUTE(P87,CHAR(160),""))),0),TRIM(SUBSTITUTE(U87,CHAR(160),""))="Devis 3",IFERROR(VALUE(TRIM(SUBSTITUTE(S87,CHAR(160),""))),0),TRUE,0)*IFERROR(VALUE(TRIM(SUBSTITUTE(D87,CHAR(160),""))),0)=0,IF(V87&lt;&gt;"",0,""),_xlfn.IFS(TRIM(SUBSTITUTE(U87,CHAR(160),""))="Devis 1",IFERROR(VALUE(TRIM(SUBSTITUTE(M87,CHAR(160),""))),0),TRIM(SUBSTITUTE(U87,CHAR(160),""))="Devis 2",IFERROR(VALUE(TRIM(SUBSTITUTE(P87,CHAR(160),""))),0),TRIM(SUBSTITUTE(U87,CHAR(160),""))="Devis 3",IFERROR(VALUE(TRIM(SUBSTITUTE(S87,CHAR(160),""))),0),TRUE,0)*IFERROR(VALUE(TRIM(SUBSTITUTE(D87,CHAR(160),""))),0))</f>
        <v/>
      </c>
      <c r="X87" s="201" t="str">
        <f t="shared" si="63"/>
        <v/>
      </c>
      <c r="Y87" s="202"/>
      <c r="Z87" s="55" t="str">
        <f t="shared" si="64"/>
        <v/>
      </c>
      <c r="AA87" s="55" t="str">
        <f t="shared" si="65"/>
        <v/>
      </c>
      <c r="AB87" s="56" t="str">
        <f t="shared" si="66"/>
        <v/>
      </c>
      <c r="AC87" s="22" t="str">
        <f t="shared" si="67"/>
        <v/>
      </c>
      <c r="AD87" s="22" t="str">
        <f t="shared" si="68"/>
        <v/>
      </c>
      <c r="AE87" s="22" t="str">
        <f t="shared" si="69"/>
        <v/>
      </c>
      <c r="AF87" s="22" t="str">
        <f t="shared" si="70"/>
        <v/>
      </c>
      <c r="AG87" s="57" t="str">
        <f t="shared" si="71"/>
        <v/>
      </c>
      <c r="AH87" s="22" t="str">
        <f t="shared" si="72"/>
        <v/>
      </c>
      <c r="AI87" s="58" t="str">
        <f t="shared" si="73"/>
        <v/>
      </c>
      <c r="AJ87" s="59" t="str">
        <f t="shared" si="74"/>
        <v/>
      </c>
      <c r="AK87" s="29" t="str">
        <f t="shared" si="75"/>
        <v/>
      </c>
      <c r="AL87" s="53" t="str">
        <f t="shared" si="76"/>
        <v/>
      </c>
      <c r="AM87" s="60" t="str">
        <f t="shared" si="77"/>
        <v/>
      </c>
      <c r="AN87" s="29" t="str">
        <f t="shared" si="78"/>
        <v/>
      </c>
      <c r="AO87" s="53" t="str">
        <f t="shared" si="79"/>
        <v/>
      </c>
      <c r="AP87" s="61" t="str">
        <f t="shared" si="80"/>
        <v/>
      </c>
      <c r="AQ87" s="29" t="str">
        <f t="shared" si="81"/>
        <v/>
      </c>
      <c r="AR87" s="62" t="str">
        <f t="shared" si="82"/>
        <v/>
      </c>
      <c r="AS87" s="55" t="str">
        <f t="shared" si="83"/>
        <v/>
      </c>
      <c r="AT87" s="239"/>
      <c r="AU87" s="63" t="str">
        <f t="shared" si="84"/>
        <v/>
      </c>
      <c r="AV87" s="63" t="str">
        <f t="shared" si="85"/>
        <v/>
      </c>
      <c r="AW87" s="63" t="str">
        <f t="shared" si="86"/>
        <v/>
      </c>
      <c r="AX87" s="110" t="str" cm="1">
        <f t="array" ref="AX87">IF($AB87="","",IF((IFERROR(_xlfn.IFS($AS87="Devis 1",(IFERROR(VALUE(TRIM(SUBSTITUTE(AJ87,CHAR(160),""))),0)),$AS87="Devis 2",(IFERROR(VALUE(TRIM(SUBSTITUTE(AM87,CHAR(160),""))),0)),$AS87="Devis 3",(IFERROR(VALUE(TRIM(SUBSTITUTE(AP87,CHAR(160),""))),0))),0))*(IFERROR(VALUE(TRIM(SUBSTITUTE($AB87,CHAR(160),""))),0))=0,"",(IFERROR(_xlfn.IFS($AS87="Devis 1",(IFERROR(VALUE(TRIM(SUBSTITUTE(AJ87,CHAR(160),""))),0)),$AS87="Devis 2",(IFERROR(VALUE(TRIM(SUBSTITUTE(AM87,CHAR(160),""))),0)),$AS87="Devis 3",(IFERROR(VALUE(TRIM(SUBSTITUTE(AP87,CHAR(160),""))),0))),0))*(IFERROR(VALUE(TRIM(SUBSTITUTE($AB87,CHAR(160),""))),0))))</f>
        <v/>
      </c>
      <c r="AY87" s="110" t="str" cm="1">
        <f t="array" ref="AY87">IF($AB87="","",IF((IFERROR(_xlfn.IFS(TRIM(SUBSTITUTE($AS87,CHAR(160),""))="Devis 1", IFERROR(VALUE(TRIM(SUBSTITUTE(AK87,CHAR(160),""))),0),TRIM(SUBSTITUTE($AS87,CHAR(160),""))="Devis 2", IFERROR(VALUE(TRIM(SUBSTITUTE(AN87,CHAR(160),""))),0),TRIM(SUBSTITUTE($AS87,CHAR(160),""))="Devis 3", IFERROR(VALUE(TRIM(SUBSTITUTE(AQ87,CHAR(160),""))),0)),0) * IFERROR(VALUE(TRIM(SUBSTITUTE($AB87,CHAR(160),""))),0)) = 0,IF(AX87&lt;&gt;"",0,""),(IFERROR(_xlfn.IFS(TRIM(SUBSTITUTE($AS87,CHAR(160),""))="Devis 1", IFERROR(VALUE(TRIM(SUBSTITUTE(AK87,CHAR(160),""))),0),TRIM(SUBSTITUTE($AS87,CHAR(160),""))="Devis 2", IFERROR(VALUE(TRIM(SUBSTITUTE(AN87,CHAR(160),""))),0),TRIM(SUBSTITUTE($AS87,CHAR(160),""))="Devis 3", IFERROR(VALUE(TRIM(SUBSTITUTE(AQ87,CHAR(160),""))),0)),0) * IFERROR(VALUE(TRIM(SUBSTITUTE($AB87,CHAR(160),""))),0))))</f>
        <v/>
      </c>
      <c r="AZ87" s="110" t="str" cm="1">
        <f t="array" ref="AZ87">IF($AB87="","",IF(IFERROR(_xlfn.IFS($AS87="Devis 1",IFERROR(VALUE(TRIM(SUBSTITUTE(AL87,CHAR(160),""))),0),$AS87="Devis 2",IFERROR(VALUE(TRIM(SUBSTITUTE(AO87,CHAR(160),""))),0),$AS87="Devis 3",IFERROR(VALUE(TRIM(SUBSTITUTE(AR87,CHAR(160),""))),0)),0)*IFERROR(VALUE(TRIM(SUBSTITUTE($AB87,CHAR(160),""))),0)=0,"",IFERROR(_xlfn.IFS($AS87="Devis 1",IFERROR(VALUE(TRIM(SUBSTITUTE(AL87,CHAR(160),""))),0),$AS87="Devis 2",IFERROR(VALUE(TRIM(SUBSTITUTE(AO87,CHAR(160),""))),0),$AS87="Devis 3",IFERROR(VALUE(TRIM(SUBSTITUTE(AR87,CHAR(160),""))),0)),0)*IFERROR(VALUE(TRIM(SUBSTITUTE($AB87,CHAR(160),""))),0)))</f>
        <v/>
      </c>
      <c r="BA87" s="64"/>
      <c r="BB87" s="21"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242" t="str" cm="1">
        <f t="array" ref="BC87">IF(OR(AZ87="",X87="",AX87="",V87="",AY87="",W87=""),"",_xlfn.IFS((IFERROR(VALUE(TRIM(SUBSTITUTE(AZ87,CHAR(160),""))),0))&gt;(IFERROR(VALUE(TRIM(SUBSTITUTE(X87,CHAR(160),""))),0)),"KO : Le montant retenu TTC est supérieur au montant présenté TTC. Merci de revoir la ligne de dépense ou plafonner son montant.",(IFERROR(VALUE(TRIM(SUBSTITUTE(AX87,CHAR(160),""))),0))&gt;(IFERROR(VALUE(TRIM(SUBSTITUTE(V87,CHAR(160),""))),0)),"Attention : Le montant retenu HT est supérieur au montant HT présenté. Merci de revoir la ligne de dépense,plafonner son montant,ou justifier la reventillation HT/TVA.",(IFERROR(VALUE(TRIM(SUBSTITUTE(AY87,CHAR(160),""))),0))&gt;(IFERROR(VALUE(TRIM(SUBSTITUTE(W87,CHAR(160),""))),0)),"Attention : Le montant TVA retenu est supérieur au montant TVA présenté. Merci de revoir la ligne de dépense,plafonner son montant,ou justifier la reventillation HT/TVA.",(IFERROR(VALUE(TRIM(SUBSTITUTE(X87,CHAR(160),""))),0))=0,"",(IFERROR(VALUE(TRIM(SUBSTITUTE(AZ87,CHAR(160),""))),0))=(IFERROR(VALUE(TRIM(SUBSTITUTE(X87,CHAR(160),""))),0)),"OK",
OR((IFERROR(VALUE(TRIM(SUBSTITUTE(AZ87,CHAR(160),""))),0))=0,(IFERROR(VALUE(TRIM(SUBSTITUTE(AX87,CHAR(160),""))),0))=0),"Attention : montant présenté entièrement écarté",(IFERROR(VALUE(TRIM(SUBSTITUTE(AZ87,CHAR(160),""))),0))&lt;(IFERROR(VALUE(TRIM(SUBSTITUTE(X87,CHAR(160),""))),0)),"Attention : montant présenté partiellement écarté",TRUE,""))</f>
        <v/>
      </c>
      <c r="BD87" s="63" t="str">
        <f t="shared" si="87"/>
        <v/>
      </c>
      <c r="BE87" s="63" t="str">
        <f t="shared" si="88"/>
        <v/>
      </c>
      <c r="BF87" s="30" t="str">
        <f t="shared" si="89"/>
        <v/>
      </c>
    </row>
    <row r="88" spans="1:58" ht="15" customHeight="1">
      <c r="A88" s="100">
        <v>79</v>
      </c>
      <c r="B88" s="7"/>
      <c r="C88" s="7"/>
      <c r="D88" s="18"/>
      <c r="E88" s="7"/>
      <c r="F88" s="7"/>
      <c r="G88" s="7"/>
      <c r="H88" s="7"/>
      <c r="I88" s="26"/>
      <c r="J88" s="7"/>
      <c r="K88" s="183"/>
      <c r="L88" s="189"/>
      <c r="M88" s="9"/>
      <c r="N88" s="53" t="str">
        <f t="shared" si="60"/>
        <v/>
      </c>
      <c r="O88" s="13"/>
      <c r="P88" s="9"/>
      <c r="Q88" s="53" t="str">
        <f t="shared" si="61"/>
        <v/>
      </c>
      <c r="R88" s="16"/>
      <c r="S88" s="9"/>
      <c r="T88" s="190" t="str">
        <f t="shared" si="62"/>
        <v/>
      </c>
      <c r="U88" s="199"/>
      <c r="V88" s="198" t="str" cm="1">
        <f t="array" ref="V88">IF((_xlfn.IFS(TRIM(SUBSTITUTE(U88,CHAR(160),""))="Devis 1",IFERROR(VALUE(TRIM(SUBSTITUTE(L88,CHAR(160),""))),0),TRIM(SUBSTITUTE(U88,CHAR(160),""))="Devis 2",IFERROR(VALUE(TRIM(SUBSTITUTE(O88,CHAR(160),""))),0),TRIM(SUBSTITUTE(U88,CHAR(160),""))="Devis 3",IFERROR(VALUE(TRIM(SUBSTITUTE(R88,CHAR(160),""))),0),TRUE,0)*IFERROR(VALUE(TRIM(SUBSTITUTE(D88,CHAR(160),""))),0))=0,"",_xlfn.IFS(TRIM(SUBSTITUTE(U88,CHAR(160),""))="Devis 1",IFERROR(VALUE(TRIM(SUBSTITUTE(L88,CHAR(160),""))),0),TRIM(SUBSTITUTE(U88,CHAR(160),""))="Devis 2",IFERROR(VALUE(TRIM(SUBSTITUTE(O88,CHAR(160),""))),0),TRIM(SUBSTITUTE(U88,CHAR(160),""))="Devis 3",IFERROR(VALUE(TRIM(SUBSTITUTE(R88,CHAR(160),""))),0),TRUE,0)*IFERROR(VALUE(TRIM(SUBSTITUTE(D88,CHAR(160),""))),0))</f>
        <v/>
      </c>
      <c r="W88" s="109" t="str" cm="1">
        <f t="array" ref="W88">IF(_xlfn.IFS(TRIM(SUBSTITUTE(U88,CHAR(160),""))="Devis 1",IFERROR(VALUE(TRIM(SUBSTITUTE(M88,CHAR(160),""))),0),TRIM(SUBSTITUTE(U88,CHAR(160),""))="Devis 2",IFERROR(VALUE(TRIM(SUBSTITUTE(P88,CHAR(160),""))),0),TRIM(SUBSTITUTE(U88,CHAR(160),""))="Devis 3",IFERROR(VALUE(TRIM(SUBSTITUTE(S88,CHAR(160),""))),0),TRUE,0)*IFERROR(VALUE(TRIM(SUBSTITUTE(D88,CHAR(160),""))),0)=0,IF(V88&lt;&gt;"",0,""),_xlfn.IFS(TRIM(SUBSTITUTE(U88,CHAR(160),""))="Devis 1",IFERROR(VALUE(TRIM(SUBSTITUTE(M88,CHAR(160),""))),0),TRIM(SUBSTITUTE(U88,CHAR(160),""))="Devis 2",IFERROR(VALUE(TRIM(SUBSTITUTE(P88,CHAR(160),""))),0),TRIM(SUBSTITUTE(U88,CHAR(160),""))="Devis 3",IFERROR(VALUE(TRIM(SUBSTITUTE(S88,CHAR(160),""))),0),TRUE,0)*IFERROR(VALUE(TRIM(SUBSTITUTE(D88,CHAR(160),""))),0))</f>
        <v/>
      </c>
      <c r="X88" s="201" t="str">
        <f t="shared" si="63"/>
        <v/>
      </c>
      <c r="Y88" s="202"/>
      <c r="Z88" s="55" t="str">
        <f t="shared" si="64"/>
        <v/>
      </c>
      <c r="AA88" s="55" t="str">
        <f t="shared" si="65"/>
        <v/>
      </c>
      <c r="AB88" s="56" t="str">
        <f t="shared" si="66"/>
        <v/>
      </c>
      <c r="AC88" s="22" t="str">
        <f t="shared" si="67"/>
        <v/>
      </c>
      <c r="AD88" s="22" t="str">
        <f t="shared" si="68"/>
        <v/>
      </c>
      <c r="AE88" s="22" t="str">
        <f t="shared" si="69"/>
        <v/>
      </c>
      <c r="AF88" s="22" t="str">
        <f t="shared" si="70"/>
        <v/>
      </c>
      <c r="AG88" s="57" t="str">
        <f t="shared" si="71"/>
        <v/>
      </c>
      <c r="AH88" s="22" t="str">
        <f t="shared" si="72"/>
        <v/>
      </c>
      <c r="AI88" s="58" t="str">
        <f t="shared" si="73"/>
        <v/>
      </c>
      <c r="AJ88" s="59" t="str">
        <f t="shared" si="74"/>
        <v/>
      </c>
      <c r="AK88" s="29" t="str">
        <f t="shared" si="75"/>
        <v/>
      </c>
      <c r="AL88" s="53" t="str">
        <f t="shared" si="76"/>
        <v/>
      </c>
      <c r="AM88" s="60" t="str">
        <f t="shared" si="77"/>
        <v/>
      </c>
      <c r="AN88" s="29" t="str">
        <f t="shared" si="78"/>
        <v/>
      </c>
      <c r="AO88" s="53" t="str">
        <f t="shared" si="79"/>
        <v/>
      </c>
      <c r="AP88" s="61" t="str">
        <f t="shared" si="80"/>
        <v/>
      </c>
      <c r="AQ88" s="29" t="str">
        <f t="shared" si="81"/>
        <v/>
      </c>
      <c r="AR88" s="62" t="str">
        <f t="shared" si="82"/>
        <v/>
      </c>
      <c r="AS88" s="55" t="str">
        <f t="shared" si="83"/>
        <v/>
      </c>
      <c r="AT88" s="239"/>
      <c r="AU88" s="63" t="str">
        <f t="shared" si="84"/>
        <v/>
      </c>
      <c r="AV88" s="63" t="str">
        <f t="shared" si="85"/>
        <v/>
      </c>
      <c r="AW88" s="63" t="str">
        <f t="shared" si="86"/>
        <v/>
      </c>
      <c r="AX88" s="110" t="str" cm="1">
        <f t="array" ref="AX88">IF($AB88="","",IF((IFERROR(_xlfn.IFS($AS88="Devis 1",(IFERROR(VALUE(TRIM(SUBSTITUTE(AJ88,CHAR(160),""))),0)),$AS88="Devis 2",(IFERROR(VALUE(TRIM(SUBSTITUTE(AM88,CHAR(160),""))),0)),$AS88="Devis 3",(IFERROR(VALUE(TRIM(SUBSTITUTE(AP88,CHAR(160),""))),0))),0))*(IFERROR(VALUE(TRIM(SUBSTITUTE($AB88,CHAR(160),""))),0))=0,"",(IFERROR(_xlfn.IFS($AS88="Devis 1",(IFERROR(VALUE(TRIM(SUBSTITUTE(AJ88,CHAR(160),""))),0)),$AS88="Devis 2",(IFERROR(VALUE(TRIM(SUBSTITUTE(AM88,CHAR(160),""))),0)),$AS88="Devis 3",(IFERROR(VALUE(TRIM(SUBSTITUTE(AP88,CHAR(160),""))),0))),0))*(IFERROR(VALUE(TRIM(SUBSTITUTE($AB88,CHAR(160),""))),0))))</f>
        <v/>
      </c>
      <c r="AY88" s="110" t="str" cm="1">
        <f t="array" ref="AY88">IF($AB88="","",IF((IFERROR(_xlfn.IFS(TRIM(SUBSTITUTE($AS88,CHAR(160),""))="Devis 1", IFERROR(VALUE(TRIM(SUBSTITUTE(AK88,CHAR(160),""))),0),TRIM(SUBSTITUTE($AS88,CHAR(160),""))="Devis 2", IFERROR(VALUE(TRIM(SUBSTITUTE(AN88,CHAR(160),""))),0),TRIM(SUBSTITUTE($AS88,CHAR(160),""))="Devis 3", IFERROR(VALUE(TRIM(SUBSTITUTE(AQ88,CHAR(160),""))),0)),0) * IFERROR(VALUE(TRIM(SUBSTITUTE($AB88,CHAR(160),""))),0)) = 0,IF(AX88&lt;&gt;"",0,""),(IFERROR(_xlfn.IFS(TRIM(SUBSTITUTE($AS88,CHAR(160),""))="Devis 1", IFERROR(VALUE(TRIM(SUBSTITUTE(AK88,CHAR(160),""))),0),TRIM(SUBSTITUTE($AS88,CHAR(160),""))="Devis 2", IFERROR(VALUE(TRIM(SUBSTITUTE(AN88,CHAR(160),""))),0),TRIM(SUBSTITUTE($AS88,CHAR(160),""))="Devis 3", IFERROR(VALUE(TRIM(SUBSTITUTE(AQ88,CHAR(160),""))),0)),0) * IFERROR(VALUE(TRIM(SUBSTITUTE($AB88,CHAR(160),""))),0))))</f>
        <v/>
      </c>
      <c r="AZ88" s="110" t="str" cm="1">
        <f t="array" ref="AZ88">IF($AB88="","",IF(IFERROR(_xlfn.IFS($AS88="Devis 1",IFERROR(VALUE(TRIM(SUBSTITUTE(AL88,CHAR(160),""))),0),$AS88="Devis 2",IFERROR(VALUE(TRIM(SUBSTITUTE(AO88,CHAR(160),""))),0),$AS88="Devis 3",IFERROR(VALUE(TRIM(SUBSTITUTE(AR88,CHAR(160),""))),0)),0)*IFERROR(VALUE(TRIM(SUBSTITUTE($AB88,CHAR(160),""))),0)=0,"",IFERROR(_xlfn.IFS($AS88="Devis 1",IFERROR(VALUE(TRIM(SUBSTITUTE(AL88,CHAR(160),""))),0),$AS88="Devis 2",IFERROR(VALUE(TRIM(SUBSTITUTE(AO88,CHAR(160),""))),0),$AS88="Devis 3",IFERROR(VALUE(TRIM(SUBSTITUTE(AR88,CHAR(160),""))),0)),0)*IFERROR(VALUE(TRIM(SUBSTITUTE($AB88,CHAR(160),""))),0)))</f>
        <v/>
      </c>
      <c r="BA88" s="64"/>
      <c r="BB88" s="21"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242" t="str" cm="1">
        <f t="array" ref="BC88">IF(OR(AZ88="",X88="",AX88="",V88="",AY88="",W88=""),"",_xlfn.IFS((IFERROR(VALUE(TRIM(SUBSTITUTE(AZ88,CHAR(160),""))),0))&gt;(IFERROR(VALUE(TRIM(SUBSTITUTE(X88,CHAR(160),""))),0)),"KO : Le montant retenu TTC est supérieur au montant présenté TTC. Merci de revoir la ligne de dépense ou plafonner son montant.",(IFERROR(VALUE(TRIM(SUBSTITUTE(AX88,CHAR(160),""))),0))&gt;(IFERROR(VALUE(TRIM(SUBSTITUTE(V88,CHAR(160),""))),0)),"Attention : Le montant retenu HT est supérieur au montant HT présenté. Merci de revoir la ligne de dépense,plafonner son montant,ou justifier la reventillation HT/TVA.",(IFERROR(VALUE(TRIM(SUBSTITUTE(AY88,CHAR(160),""))),0))&gt;(IFERROR(VALUE(TRIM(SUBSTITUTE(W88,CHAR(160),""))),0)),"Attention : Le montant TVA retenu est supérieur au montant TVA présenté. Merci de revoir la ligne de dépense,plafonner son montant,ou justifier la reventillation HT/TVA.",(IFERROR(VALUE(TRIM(SUBSTITUTE(X88,CHAR(160),""))),0))=0,"",(IFERROR(VALUE(TRIM(SUBSTITUTE(AZ88,CHAR(160),""))),0))=(IFERROR(VALUE(TRIM(SUBSTITUTE(X88,CHAR(160),""))),0)),"OK",
OR((IFERROR(VALUE(TRIM(SUBSTITUTE(AZ88,CHAR(160),""))),0))=0,(IFERROR(VALUE(TRIM(SUBSTITUTE(AX88,CHAR(160),""))),0))=0),"Attention : montant présenté entièrement écarté",(IFERROR(VALUE(TRIM(SUBSTITUTE(AZ88,CHAR(160),""))),0))&lt;(IFERROR(VALUE(TRIM(SUBSTITUTE(X88,CHAR(160),""))),0)),"Attention : montant présenté partiellement écarté",TRUE,""))</f>
        <v/>
      </c>
      <c r="BD88" s="63" t="str">
        <f t="shared" si="87"/>
        <v/>
      </c>
      <c r="BE88" s="63" t="str">
        <f t="shared" si="88"/>
        <v/>
      </c>
      <c r="BF88" s="30" t="str">
        <f t="shared" si="89"/>
        <v/>
      </c>
    </row>
    <row r="89" spans="1:58" ht="15" customHeight="1">
      <c r="A89" s="100">
        <v>80</v>
      </c>
      <c r="B89" s="7"/>
      <c r="C89" s="7"/>
      <c r="D89" s="18"/>
      <c r="E89" s="7"/>
      <c r="F89" s="7"/>
      <c r="G89" s="7"/>
      <c r="H89" s="7"/>
      <c r="I89" s="26"/>
      <c r="J89" s="7"/>
      <c r="K89" s="183"/>
      <c r="L89" s="189"/>
      <c r="M89" s="9"/>
      <c r="N89" s="53" t="str">
        <f t="shared" si="60"/>
        <v/>
      </c>
      <c r="O89" s="13"/>
      <c r="P89" s="9"/>
      <c r="Q89" s="53" t="str">
        <f t="shared" si="61"/>
        <v/>
      </c>
      <c r="R89" s="16"/>
      <c r="S89" s="9"/>
      <c r="T89" s="190" t="str">
        <f t="shared" si="62"/>
        <v/>
      </c>
      <c r="U89" s="199"/>
      <c r="V89" s="198" t="str" cm="1">
        <f t="array" ref="V89">IF((_xlfn.IFS(TRIM(SUBSTITUTE(U89,CHAR(160),""))="Devis 1",IFERROR(VALUE(TRIM(SUBSTITUTE(L89,CHAR(160),""))),0),TRIM(SUBSTITUTE(U89,CHAR(160),""))="Devis 2",IFERROR(VALUE(TRIM(SUBSTITUTE(O89,CHAR(160),""))),0),TRIM(SUBSTITUTE(U89,CHAR(160),""))="Devis 3",IFERROR(VALUE(TRIM(SUBSTITUTE(R89,CHAR(160),""))),0),TRUE,0)*IFERROR(VALUE(TRIM(SUBSTITUTE(D89,CHAR(160),""))),0))=0,"",_xlfn.IFS(TRIM(SUBSTITUTE(U89,CHAR(160),""))="Devis 1",IFERROR(VALUE(TRIM(SUBSTITUTE(L89,CHAR(160),""))),0),TRIM(SUBSTITUTE(U89,CHAR(160),""))="Devis 2",IFERROR(VALUE(TRIM(SUBSTITUTE(O89,CHAR(160),""))),0),TRIM(SUBSTITUTE(U89,CHAR(160),""))="Devis 3",IFERROR(VALUE(TRIM(SUBSTITUTE(R89,CHAR(160),""))),0),TRUE,0)*IFERROR(VALUE(TRIM(SUBSTITUTE(D89,CHAR(160),""))),0))</f>
        <v/>
      </c>
      <c r="W89" s="109" t="str" cm="1">
        <f t="array" ref="W89">IF(_xlfn.IFS(TRIM(SUBSTITUTE(U89,CHAR(160),""))="Devis 1",IFERROR(VALUE(TRIM(SUBSTITUTE(M89,CHAR(160),""))),0),TRIM(SUBSTITUTE(U89,CHAR(160),""))="Devis 2",IFERROR(VALUE(TRIM(SUBSTITUTE(P89,CHAR(160),""))),0),TRIM(SUBSTITUTE(U89,CHAR(160),""))="Devis 3",IFERROR(VALUE(TRIM(SUBSTITUTE(S89,CHAR(160),""))),0),TRUE,0)*IFERROR(VALUE(TRIM(SUBSTITUTE(D89,CHAR(160),""))),0)=0,IF(V89&lt;&gt;"",0,""),_xlfn.IFS(TRIM(SUBSTITUTE(U89,CHAR(160),""))="Devis 1",IFERROR(VALUE(TRIM(SUBSTITUTE(M89,CHAR(160),""))),0),TRIM(SUBSTITUTE(U89,CHAR(160),""))="Devis 2",IFERROR(VALUE(TRIM(SUBSTITUTE(P89,CHAR(160),""))),0),TRIM(SUBSTITUTE(U89,CHAR(160),""))="Devis 3",IFERROR(VALUE(TRIM(SUBSTITUTE(S89,CHAR(160),""))),0),TRUE,0)*IFERROR(VALUE(TRIM(SUBSTITUTE(D89,CHAR(160),""))),0))</f>
        <v/>
      </c>
      <c r="X89" s="201" t="str">
        <f t="shared" si="63"/>
        <v/>
      </c>
      <c r="Y89" s="202"/>
      <c r="Z89" s="55" t="str">
        <f t="shared" si="64"/>
        <v/>
      </c>
      <c r="AA89" s="55" t="str">
        <f t="shared" si="65"/>
        <v/>
      </c>
      <c r="AB89" s="56" t="str">
        <f t="shared" si="66"/>
        <v/>
      </c>
      <c r="AC89" s="22" t="str">
        <f t="shared" si="67"/>
        <v/>
      </c>
      <c r="AD89" s="22" t="str">
        <f t="shared" si="68"/>
        <v/>
      </c>
      <c r="AE89" s="22" t="str">
        <f t="shared" si="69"/>
        <v/>
      </c>
      <c r="AF89" s="22" t="str">
        <f t="shared" si="70"/>
        <v/>
      </c>
      <c r="AG89" s="57" t="str">
        <f t="shared" si="71"/>
        <v/>
      </c>
      <c r="AH89" s="22" t="str">
        <f t="shared" si="72"/>
        <v/>
      </c>
      <c r="AI89" s="58" t="str">
        <f t="shared" si="73"/>
        <v/>
      </c>
      <c r="AJ89" s="59" t="str">
        <f t="shared" si="74"/>
        <v/>
      </c>
      <c r="AK89" s="29" t="str">
        <f t="shared" si="75"/>
        <v/>
      </c>
      <c r="AL89" s="53" t="str">
        <f t="shared" si="76"/>
        <v/>
      </c>
      <c r="AM89" s="60" t="str">
        <f t="shared" si="77"/>
        <v/>
      </c>
      <c r="AN89" s="29" t="str">
        <f t="shared" si="78"/>
        <v/>
      </c>
      <c r="AO89" s="53" t="str">
        <f t="shared" si="79"/>
        <v/>
      </c>
      <c r="AP89" s="61" t="str">
        <f t="shared" si="80"/>
        <v/>
      </c>
      <c r="AQ89" s="29" t="str">
        <f t="shared" si="81"/>
        <v/>
      </c>
      <c r="AR89" s="62" t="str">
        <f t="shared" si="82"/>
        <v/>
      </c>
      <c r="AS89" s="55" t="str">
        <f t="shared" si="83"/>
        <v/>
      </c>
      <c r="AT89" s="239"/>
      <c r="AU89" s="63" t="str">
        <f t="shared" si="84"/>
        <v/>
      </c>
      <c r="AV89" s="63" t="str">
        <f t="shared" si="85"/>
        <v/>
      </c>
      <c r="AW89" s="63" t="str">
        <f t="shared" si="86"/>
        <v/>
      </c>
      <c r="AX89" s="110" t="str" cm="1">
        <f t="array" ref="AX89">IF($AB89="","",IF((IFERROR(_xlfn.IFS($AS89="Devis 1",(IFERROR(VALUE(TRIM(SUBSTITUTE(AJ89,CHAR(160),""))),0)),$AS89="Devis 2",(IFERROR(VALUE(TRIM(SUBSTITUTE(AM89,CHAR(160),""))),0)),$AS89="Devis 3",(IFERROR(VALUE(TRIM(SUBSTITUTE(AP89,CHAR(160),""))),0))),0))*(IFERROR(VALUE(TRIM(SUBSTITUTE($AB89,CHAR(160),""))),0))=0,"",(IFERROR(_xlfn.IFS($AS89="Devis 1",(IFERROR(VALUE(TRIM(SUBSTITUTE(AJ89,CHAR(160),""))),0)),$AS89="Devis 2",(IFERROR(VALUE(TRIM(SUBSTITUTE(AM89,CHAR(160),""))),0)),$AS89="Devis 3",(IFERROR(VALUE(TRIM(SUBSTITUTE(AP89,CHAR(160),""))),0))),0))*(IFERROR(VALUE(TRIM(SUBSTITUTE($AB89,CHAR(160),""))),0))))</f>
        <v/>
      </c>
      <c r="AY89" s="110" t="str" cm="1">
        <f t="array" ref="AY89">IF($AB89="","",IF((IFERROR(_xlfn.IFS(TRIM(SUBSTITUTE($AS89,CHAR(160),""))="Devis 1", IFERROR(VALUE(TRIM(SUBSTITUTE(AK89,CHAR(160),""))),0),TRIM(SUBSTITUTE($AS89,CHAR(160),""))="Devis 2", IFERROR(VALUE(TRIM(SUBSTITUTE(AN89,CHAR(160),""))),0),TRIM(SUBSTITUTE($AS89,CHAR(160),""))="Devis 3", IFERROR(VALUE(TRIM(SUBSTITUTE(AQ89,CHAR(160),""))),0)),0) * IFERROR(VALUE(TRIM(SUBSTITUTE($AB89,CHAR(160),""))),0)) = 0,IF(AX89&lt;&gt;"",0,""),(IFERROR(_xlfn.IFS(TRIM(SUBSTITUTE($AS89,CHAR(160),""))="Devis 1", IFERROR(VALUE(TRIM(SUBSTITUTE(AK89,CHAR(160),""))),0),TRIM(SUBSTITUTE($AS89,CHAR(160),""))="Devis 2", IFERROR(VALUE(TRIM(SUBSTITUTE(AN89,CHAR(160),""))),0),TRIM(SUBSTITUTE($AS89,CHAR(160),""))="Devis 3", IFERROR(VALUE(TRIM(SUBSTITUTE(AQ89,CHAR(160),""))),0)),0) * IFERROR(VALUE(TRIM(SUBSTITUTE($AB89,CHAR(160),""))),0))))</f>
        <v/>
      </c>
      <c r="AZ89" s="110" t="str" cm="1">
        <f t="array" ref="AZ89">IF($AB89="","",IF(IFERROR(_xlfn.IFS($AS89="Devis 1",IFERROR(VALUE(TRIM(SUBSTITUTE(AL89,CHAR(160),""))),0),$AS89="Devis 2",IFERROR(VALUE(TRIM(SUBSTITUTE(AO89,CHAR(160),""))),0),$AS89="Devis 3",IFERROR(VALUE(TRIM(SUBSTITUTE(AR89,CHAR(160),""))),0)),0)*IFERROR(VALUE(TRIM(SUBSTITUTE($AB89,CHAR(160),""))),0)=0,"",IFERROR(_xlfn.IFS($AS89="Devis 1",IFERROR(VALUE(TRIM(SUBSTITUTE(AL89,CHAR(160),""))),0),$AS89="Devis 2",IFERROR(VALUE(TRIM(SUBSTITUTE(AO89,CHAR(160),""))),0),$AS89="Devis 3",IFERROR(VALUE(TRIM(SUBSTITUTE(AR89,CHAR(160),""))),0)),0)*IFERROR(VALUE(TRIM(SUBSTITUTE($AB89,CHAR(160),""))),0)))</f>
        <v/>
      </c>
      <c r="BA89" s="64"/>
      <c r="BB89" s="21"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242" t="str" cm="1">
        <f t="array" ref="BC89">IF(OR(AZ89="",X89="",AX89="",V89="",AY89="",W89=""),"",_xlfn.IFS((IFERROR(VALUE(TRIM(SUBSTITUTE(AZ89,CHAR(160),""))),0))&gt;(IFERROR(VALUE(TRIM(SUBSTITUTE(X89,CHAR(160),""))),0)),"KO : Le montant retenu TTC est supérieur au montant présenté TTC. Merci de revoir la ligne de dépense ou plafonner son montant.",(IFERROR(VALUE(TRIM(SUBSTITUTE(AX89,CHAR(160),""))),0))&gt;(IFERROR(VALUE(TRIM(SUBSTITUTE(V89,CHAR(160),""))),0)),"Attention : Le montant retenu HT est supérieur au montant HT présenté. Merci de revoir la ligne de dépense,plafonner son montant,ou justifier la reventillation HT/TVA.",(IFERROR(VALUE(TRIM(SUBSTITUTE(AY89,CHAR(160),""))),0))&gt;(IFERROR(VALUE(TRIM(SUBSTITUTE(W89,CHAR(160),""))),0)),"Attention : Le montant TVA retenu est supérieur au montant TVA présenté. Merci de revoir la ligne de dépense,plafonner son montant,ou justifier la reventillation HT/TVA.",(IFERROR(VALUE(TRIM(SUBSTITUTE(X89,CHAR(160),""))),0))=0,"",(IFERROR(VALUE(TRIM(SUBSTITUTE(AZ89,CHAR(160),""))),0))=(IFERROR(VALUE(TRIM(SUBSTITUTE(X89,CHAR(160),""))),0)),"OK",
OR((IFERROR(VALUE(TRIM(SUBSTITUTE(AZ89,CHAR(160),""))),0))=0,(IFERROR(VALUE(TRIM(SUBSTITUTE(AX89,CHAR(160),""))),0))=0),"Attention : montant présenté entièrement écarté",(IFERROR(VALUE(TRIM(SUBSTITUTE(AZ89,CHAR(160),""))),0))&lt;(IFERROR(VALUE(TRIM(SUBSTITUTE(X89,CHAR(160),""))),0)),"Attention : montant présenté partiellement écarté",TRUE,""))</f>
        <v/>
      </c>
      <c r="BD89" s="63" t="str">
        <f t="shared" si="87"/>
        <v/>
      </c>
      <c r="BE89" s="63" t="str">
        <f t="shared" si="88"/>
        <v/>
      </c>
      <c r="BF89" s="30" t="str">
        <f t="shared" si="89"/>
        <v/>
      </c>
    </row>
    <row r="90" spans="1:58" ht="15" customHeight="1">
      <c r="A90" s="100">
        <v>81</v>
      </c>
      <c r="B90" s="7"/>
      <c r="C90" s="7"/>
      <c r="D90" s="18"/>
      <c r="E90" s="7"/>
      <c r="F90" s="7"/>
      <c r="G90" s="7"/>
      <c r="H90" s="7"/>
      <c r="I90" s="26"/>
      <c r="J90" s="7"/>
      <c r="K90" s="183"/>
      <c r="L90" s="189"/>
      <c r="M90" s="9"/>
      <c r="N90" s="53" t="str">
        <f t="shared" si="60"/>
        <v/>
      </c>
      <c r="O90" s="13"/>
      <c r="P90" s="9"/>
      <c r="Q90" s="53" t="str">
        <f t="shared" si="61"/>
        <v/>
      </c>
      <c r="R90" s="16"/>
      <c r="S90" s="9"/>
      <c r="T90" s="190" t="str">
        <f t="shared" si="62"/>
        <v/>
      </c>
      <c r="U90" s="199"/>
      <c r="V90" s="198" t="str" cm="1">
        <f t="array" ref="V90">IF((_xlfn.IFS(TRIM(SUBSTITUTE(U90,CHAR(160),""))="Devis 1",IFERROR(VALUE(TRIM(SUBSTITUTE(L90,CHAR(160),""))),0),TRIM(SUBSTITUTE(U90,CHAR(160),""))="Devis 2",IFERROR(VALUE(TRIM(SUBSTITUTE(O90,CHAR(160),""))),0),TRIM(SUBSTITUTE(U90,CHAR(160),""))="Devis 3",IFERROR(VALUE(TRIM(SUBSTITUTE(R90,CHAR(160),""))),0),TRUE,0)*IFERROR(VALUE(TRIM(SUBSTITUTE(D90,CHAR(160),""))),0))=0,"",_xlfn.IFS(TRIM(SUBSTITUTE(U90,CHAR(160),""))="Devis 1",IFERROR(VALUE(TRIM(SUBSTITUTE(L90,CHAR(160),""))),0),TRIM(SUBSTITUTE(U90,CHAR(160),""))="Devis 2",IFERROR(VALUE(TRIM(SUBSTITUTE(O90,CHAR(160),""))),0),TRIM(SUBSTITUTE(U90,CHAR(160),""))="Devis 3",IFERROR(VALUE(TRIM(SUBSTITUTE(R90,CHAR(160),""))),0),TRUE,0)*IFERROR(VALUE(TRIM(SUBSTITUTE(D90,CHAR(160),""))),0))</f>
        <v/>
      </c>
      <c r="W90" s="109" t="str" cm="1">
        <f t="array" ref="W90">IF(_xlfn.IFS(TRIM(SUBSTITUTE(U90,CHAR(160),""))="Devis 1",IFERROR(VALUE(TRIM(SUBSTITUTE(M90,CHAR(160),""))),0),TRIM(SUBSTITUTE(U90,CHAR(160),""))="Devis 2",IFERROR(VALUE(TRIM(SUBSTITUTE(P90,CHAR(160),""))),0),TRIM(SUBSTITUTE(U90,CHAR(160),""))="Devis 3",IFERROR(VALUE(TRIM(SUBSTITUTE(S90,CHAR(160),""))),0),TRUE,0)*IFERROR(VALUE(TRIM(SUBSTITUTE(D90,CHAR(160),""))),0)=0,IF(V90&lt;&gt;"",0,""),_xlfn.IFS(TRIM(SUBSTITUTE(U90,CHAR(160),""))="Devis 1",IFERROR(VALUE(TRIM(SUBSTITUTE(M90,CHAR(160),""))),0),TRIM(SUBSTITUTE(U90,CHAR(160),""))="Devis 2",IFERROR(VALUE(TRIM(SUBSTITUTE(P90,CHAR(160),""))),0),TRIM(SUBSTITUTE(U90,CHAR(160),""))="Devis 3",IFERROR(VALUE(TRIM(SUBSTITUTE(S90,CHAR(160),""))),0),TRUE,0)*IFERROR(VALUE(TRIM(SUBSTITUTE(D90,CHAR(160),""))),0))</f>
        <v/>
      </c>
      <c r="X90" s="201" t="str">
        <f t="shared" si="63"/>
        <v/>
      </c>
      <c r="Y90" s="202"/>
      <c r="Z90" s="55" t="str">
        <f t="shared" si="64"/>
        <v/>
      </c>
      <c r="AA90" s="55" t="str">
        <f t="shared" si="65"/>
        <v/>
      </c>
      <c r="AB90" s="56" t="str">
        <f t="shared" si="66"/>
        <v/>
      </c>
      <c r="AC90" s="22" t="str">
        <f t="shared" si="67"/>
        <v/>
      </c>
      <c r="AD90" s="22" t="str">
        <f t="shared" si="68"/>
        <v/>
      </c>
      <c r="AE90" s="22" t="str">
        <f t="shared" si="69"/>
        <v/>
      </c>
      <c r="AF90" s="22" t="str">
        <f t="shared" si="70"/>
        <v/>
      </c>
      <c r="AG90" s="57" t="str">
        <f t="shared" si="71"/>
        <v/>
      </c>
      <c r="AH90" s="22" t="str">
        <f t="shared" si="72"/>
        <v/>
      </c>
      <c r="AI90" s="58" t="str">
        <f t="shared" si="73"/>
        <v/>
      </c>
      <c r="AJ90" s="59" t="str">
        <f t="shared" si="74"/>
        <v/>
      </c>
      <c r="AK90" s="29" t="str">
        <f t="shared" si="75"/>
        <v/>
      </c>
      <c r="AL90" s="53" t="str">
        <f t="shared" si="76"/>
        <v/>
      </c>
      <c r="AM90" s="60" t="str">
        <f t="shared" si="77"/>
        <v/>
      </c>
      <c r="AN90" s="29" t="str">
        <f t="shared" si="78"/>
        <v/>
      </c>
      <c r="AO90" s="53" t="str">
        <f t="shared" si="79"/>
        <v/>
      </c>
      <c r="AP90" s="61" t="str">
        <f t="shared" si="80"/>
        <v/>
      </c>
      <c r="AQ90" s="29" t="str">
        <f t="shared" si="81"/>
        <v/>
      </c>
      <c r="AR90" s="62" t="str">
        <f t="shared" si="82"/>
        <v/>
      </c>
      <c r="AS90" s="55" t="str">
        <f t="shared" si="83"/>
        <v/>
      </c>
      <c r="AT90" s="239"/>
      <c r="AU90" s="63" t="str">
        <f t="shared" si="84"/>
        <v/>
      </c>
      <c r="AV90" s="63" t="str">
        <f t="shared" si="85"/>
        <v/>
      </c>
      <c r="AW90" s="63" t="str">
        <f t="shared" si="86"/>
        <v/>
      </c>
      <c r="AX90" s="110" t="str" cm="1">
        <f t="array" ref="AX90">IF($AB90="","",IF((IFERROR(_xlfn.IFS($AS90="Devis 1",(IFERROR(VALUE(TRIM(SUBSTITUTE(AJ90,CHAR(160),""))),0)),$AS90="Devis 2",(IFERROR(VALUE(TRIM(SUBSTITUTE(AM90,CHAR(160),""))),0)),$AS90="Devis 3",(IFERROR(VALUE(TRIM(SUBSTITUTE(AP90,CHAR(160),""))),0))),0))*(IFERROR(VALUE(TRIM(SUBSTITUTE($AB90,CHAR(160),""))),0))=0,"",(IFERROR(_xlfn.IFS($AS90="Devis 1",(IFERROR(VALUE(TRIM(SUBSTITUTE(AJ90,CHAR(160),""))),0)),$AS90="Devis 2",(IFERROR(VALUE(TRIM(SUBSTITUTE(AM90,CHAR(160),""))),0)),$AS90="Devis 3",(IFERROR(VALUE(TRIM(SUBSTITUTE(AP90,CHAR(160),""))),0))),0))*(IFERROR(VALUE(TRIM(SUBSTITUTE($AB90,CHAR(160),""))),0))))</f>
        <v/>
      </c>
      <c r="AY90" s="110" t="str" cm="1">
        <f t="array" ref="AY90">IF($AB90="","",IF((IFERROR(_xlfn.IFS(TRIM(SUBSTITUTE($AS90,CHAR(160),""))="Devis 1", IFERROR(VALUE(TRIM(SUBSTITUTE(AK90,CHAR(160),""))),0),TRIM(SUBSTITUTE($AS90,CHAR(160),""))="Devis 2", IFERROR(VALUE(TRIM(SUBSTITUTE(AN90,CHAR(160),""))),0),TRIM(SUBSTITUTE($AS90,CHAR(160),""))="Devis 3", IFERROR(VALUE(TRIM(SUBSTITUTE(AQ90,CHAR(160),""))),0)),0) * IFERROR(VALUE(TRIM(SUBSTITUTE($AB90,CHAR(160),""))),0)) = 0,IF(AX90&lt;&gt;"",0,""),(IFERROR(_xlfn.IFS(TRIM(SUBSTITUTE($AS90,CHAR(160),""))="Devis 1", IFERROR(VALUE(TRIM(SUBSTITUTE(AK90,CHAR(160),""))),0),TRIM(SUBSTITUTE($AS90,CHAR(160),""))="Devis 2", IFERROR(VALUE(TRIM(SUBSTITUTE(AN90,CHAR(160),""))),0),TRIM(SUBSTITUTE($AS90,CHAR(160),""))="Devis 3", IFERROR(VALUE(TRIM(SUBSTITUTE(AQ90,CHAR(160),""))),0)),0) * IFERROR(VALUE(TRIM(SUBSTITUTE($AB90,CHAR(160),""))),0))))</f>
        <v/>
      </c>
      <c r="AZ90" s="110" t="str" cm="1">
        <f t="array" ref="AZ90">IF($AB90="","",IF(IFERROR(_xlfn.IFS($AS90="Devis 1",IFERROR(VALUE(TRIM(SUBSTITUTE(AL90,CHAR(160),""))),0),$AS90="Devis 2",IFERROR(VALUE(TRIM(SUBSTITUTE(AO90,CHAR(160),""))),0),$AS90="Devis 3",IFERROR(VALUE(TRIM(SUBSTITUTE(AR90,CHAR(160),""))),0)),0)*IFERROR(VALUE(TRIM(SUBSTITUTE($AB90,CHAR(160),""))),0)=0,"",IFERROR(_xlfn.IFS($AS90="Devis 1",IFERROR(VALUE(TRIM(SUBSTITUTE(AL90,CHAR(160),""))),0),$AS90="Devis 2",IFERROR(VALUE(TRIM(SUBSTITUTE(AO90,CHAR(160),""))),0),$AS90="Devis 3",IFERROR(VALUE(TRIM(SUBSTITUTE(AR90,CHAR(160),""))),0)),0)*IFERROR(VALUE(TRIM(SUBSTITUTE($AB90,CHAR(160),""))),0)))</f>
        <v/>
      </c>
      <c r="BA90" s="64"/>
      <c r="BB90" s="21"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242" t="str" cm="1">
        <f t="array" ref="BC90">IF(OR(AZ90="",X90="",AX90="",V90="",AY90="",W90=""),"",_xlfn.IFS((IFERROR(VALUE(TRIM(SUBSTITUTE(AZ90,CHAR(160),""))),0))&gt;(IFERROR(VALUE(TRIM(SUBSTITUTE(X90,CHAR(160),""))),0)),"KO : Le montant retenu TTC est supérieur au montant présenté TTC. Merci de revoir la ligne de dépense ou plafonner son montant.",(IFERROR(VALUE(TRIM(SUBSTITUTE(AX90,CHAR(160),""))),0))&gt;(IFERROR(VALUE(TRIM(SUBSTITUTE(V90,CHAR(160),""))),0)),"Attention : Le montant retenu HT est supérieur au montant HT présenté. Merci de revoir la ligne de dépense,plafonner son montant,ou justifier la reventillation HT/TVA.",(IFERROR(VALUE(TRIM(SUBSTITUTE(AY90,CHAR(160),""))),0))&gt;(IFERROR(VALUE(TRIM(SUBSTITUTE(W90,CHAR(160),""))),0)),"Attention : Le montant TVA retenu est supérieur au montant TVA présenté. Merci de revoir la ligne de dépense,plafonner son montant,ou justifier la reventillation HT/TVA.",(IFERROR(VALUE(TRIM(SUBSTITUTE(X90,CHAR(160),""))),0))=0,"",(IFERROR(VALUE(TRIM(SUBSTITUTE(AZ90,CHAR(160),""))),0))=(IFERROR(VALUE(TRIM(SUBSTITUTE(X90,CHAR(160),""))),0)),"OK",
OR((IFERROR(VALUE(TRIM(SUBSTITUTE(AZ90,CHAR(160),""))),0))=0,(IFERROR(VALUE(TRIM(SUBSTITUTE(AX90,CHAR(160),""))),0))=0),"Attention : montant présenté entièrement écarté",(IFERROR(VALUE(TRIM(SUBSTITUTE(AZ90,CHAR(160),""))),0))&lt;(IFERROR(VALUE(TRIM(SUBSTITUTE(X90,CHAR(160),""))),0)),"Attention : montant présenté partiellement écarté",TRUE,""))</f>
        <v/>
      </c>
      <c r="BD90" s="63" t="str">
        <f t="shared" si="87"/>
        <v/>
      </c>
      <c r="BE90" s="63" t="str">
        <f t="shared" si="88"/>
        <v/>
      </c>
      <c r="BF90" s="30" t="str">
        <f t="shared" si="89"/>
        <v/>
      </c>
    </row>
    <row r="91" spans="1:58" ht="15" customHeight="1">
      <c r="A91" s="100">
        <v>82</v>
      </c>
      <c r="B91" s="7"/>
      <c r="C91" s="7"/>
      <c r="D91" s="18"/>
      <c r="E91" s="7"/>
      <c r="F91" s="7"/>
      <c r="G91" s="7"/>
      <c r="H91" s="7"/>
      <c r="I91" s="26"/>
      <c r="J91" s="7"/>
      <c r="K91" s="183"/>
      <c r="L91" s="189"/>
      <c r="M91" s="9"/>
      <c r="N91" s="53" t="str">
        <f t="shared" si="60"/>
        <v/>
      </c>
      <c r="O91" s="13"/>
      <c r="P91" s="9"/>
      <c r="Q91" s="53" t="str">
        <f t="shared" si="61"/>
        <v/>
      </c>
      <c r="R91" s="16"/>
      <c r="S91" s="9"/>
      <c r="T91" s="190" t="str">
        <f t="shared" si="62"/>
        <v/>
      </c>
      <c r="U91" s="199"/>
      <c r="V91" s="198" t="str" cm="1">
        <f t="array" ref="V91">IF((_xlfn.IFS(TRIM(SUBSTITUTE(U91,CHAR(160),""))="Devis 1",IFERROR(VALUE(TRIM(SUBSTITUTE(L91,CHAR(160),""))),0),TRIM(SUBSTITUTE(U91,CHAR(160),""))="Devis 2",IFERROR(VALUE(TRIM(SUBSTITUTE(O91,CHAR(160),""))),0),TRIM(SUBSTITUTE(U91,CHAR(160),""))="Devis 3",IFERROR(VALUE(TRIM(SUBSTITUTE(R91,CHAR(160),""))),0),TRUE,0)*IFERROR(VALUE(TRIM(SUBSTITUTE(D91,CHAR(160),""))),0))=0,"",_xlfn.IFS(TRIM(SUBSTITUTE(U91,CHAR(160),""))="Devis 1",IFERROR(VALUE(TRIM(SUBSTITUTE(L91,CHAR(160),""))),0),TRIM(SUBSTITUTE(U91,CHAR(160),""))="Devis 2",IFERROR(VALUE(TRIM(SUBSTITUTE(O91,CHAR(160),""))),0),TRIM(SUBSTITUTE(U91,CHAR(160),""))="Devis 3",IFERROR(VALUE(TRIM(SUBSTITUTE(R91,CHAR(160),""))),0),TRUE,0)*IFERROR(VALUE(TRIM(SUBSTITUTE(D91,CHAR(160),""))),0))</f>
        <v/>
      </c>
      <c r="W91" s="109" t="str" cm="1">
        <f t="array" ref="W91">IF(_xlfn.IFS(TRIM(SUBSTITUTE(U91,CHAR(160),""))="Devis 1",IFERROR(VALUE(TRIM(SUBSTITUTE(M91,CHAR(160),""))),0),TRIM(SUBSTITUTE(U91,CHAR(160),""))="Devis 2",IFERROR(VALUE(TRIM(SUBSTITUTE(P91,CHAR(160),""))),0),TRIM(SUBSTITUTE(U91,CHAR(160),""))="Devis 3",IFERROR(VALUE(TRIM(SUBSTITUTE(S91,CHAR(160),""))),0),TRUE,0)*IFERROR(VALUE(TRIM(SUBSTITUTE(D91,CHAR(160),""))),0)=0,IF(V91&lt;&gt;"",0,""),_xlfn.IFS(TRIM(SUBSTITUTE(U91,CHAR(160),""))="Devis 1",IFERROR(VALUE(TRIM(SUBSTITUTE(M91,CHAR(160),""))),0),TRIM(SUBSTITUTE(U91,CHAR(160),""))="Devis 2",IFERROR(VALUE(TRIM(SUBSTITUTE(P91,CHAR(160),""))),0),TRIM(SUBSTITUTE(U91,CHAR(160),""))="Devis 3",IFERROR(VALUE(TRIM(SUBSTITUTE(S91,CHAR(160),""))),0),TRUE,0)*IFERROR(VALUE(TRIM(SUBSTITUTE(D91,CHAR(160),""))),0))</f>
        <v/>
      </c>
      <c r="X91" s="201" t="str">
        <f t="shared" si="63"/>
        <v/>
      </c>
      <c r="Y91" s="202"/>
      <c r="Z91" s="55" t="str">
        <f t="shared" si="64"/>
        <v/>
      </c>
      <c r="AA91" s="55" t="str">
        <f t="shared" si="65"/>
        <v/>
      </c>
      <c r="AB91" s="56" t="str">
        <f t="shared" si="66"/>
        <v/>
      </c>
      <c r="AC91" s="22" t="str">
        <f t="shared" si="67"/>
        <v/>
      </c>
      <c r="AD91" s="22" t="str">
        <f t="shared" si="68"/>
        <v/>
      </c>
      <c r="AE91" s="22" t="str">
        <f t="shared" si="69"/>
        <v/>
      </c>
      <c r="AF91" s="22" t="str">
        <f t="shared" si="70"/>
        <v/>
      </c>
      <c r="AG91" s="57" t="str">
        <f t="shared" si="71"/>
        <v/>
      </c>
      <c r="AH91" s="22" t="str">
        <f t="shared" si="72"/>
        <v/>
      </c>
      <c r="AI91" s="58" t="str">
        <f t="shared" si="73"/>
        <v/>
      </c>
      <c r="AJ91" s="59" t="str">
        <f t="shared" si="74"/>
        <v/>
      </c>
      <c r="AK91" s="29" t="str">
        <f t="shared" si="75"/>
        <v/>
      </c>
      <c r="AL91" s="53" t="str">
        <f t="shared" si="76"/>
        <v/>
      </c>
      <c r="AM91" s="60" t="str">
        <f t="shared" si="77"/>
        <v/>
      </c>
      <c r="AN91" s="29" t="str">
        <f t="shared" si="78"/>
        <v/>
      </c>
      <c r="AO91" s="53" t="str">
        <f t="shared" si="79"/>
        <v/>
      </c>
      <c r="AP91" s="61" t="str">
        <f t="shared" si="80"/>
        <v/>
      </c>
      <c r="AQ91" s="29" t="str">
        <f t="shared" si="81"/>
        <v/>
      </c>
      <c r="AR91" s="62" t="str">
        <f t="shared" si="82"/>
        <v/>
      </c>
      <c r="AS91" s="55" t="str">
        <f t="shared" si="83"/>
        <v/>
      </c>
      <c r="AT91" s="239"/>
      <c r="AU91" s="63" t="str">
        <f t="shared" si="84"/>
        <v/>
      </c>
      <c r="AV91" s="63" t="str">
        <f t="shared" si="85"/>
        <v/>
      </c>
      <c r="AW91" s="63" t="str">
        <f t="shared" si="86"/>
        <v/>
      </c>
      <c r="AX91" s="110" t="str" cm="1">
        <f t="array" ref="AX91">IF($AB91="","",IF((IFERROR(_xlfn.IFS($AS91="Devis 1",(IFERROR(VALUE(TRIM(SUBSTITUTE(AJ91,CHAR(160),""))),0)),$AS91="Devis 2",(IFERROR(VALUE(TRIM(SUBSTITUTE(AM91,CHAR(160),""))),0)),$AS91="Devis 3",(IFERROR(VALUE(TRIM(SUBSTITUTE(AP91,CHAR(160),""))),0))),0))*(IFERROR(VALUE(TRIM(SUBSTITUTE($AB91,CHAR(160),""))),0))=0,"",(IFERROR(_xlfn.IFS($AS91="Devis 1",(IFERROR(VALUE(TRIM(SUBSTITUTE(AJ91,CHAR(160),""))),0)),$AS91="Devis 2",(IFERROR(VALUE(TRIM(SUBSTITUTE(AM91,CHAR(160),""))),0)),$AS91="Devis 3",(IFERROR(VALUE(TRIM(SUBSTITUTE(AP91,CHAR(160),""))),0))),0))*(IFERROR(VALUE(TRIM(SUBSTITUTE($AB91,CHAR(160),""))),0))))</f>
        <v/>
      </c>
      <c r="AY91" s="110" t="str" cm="1">
        <f t="array" ref="AY91">IF($AB91="","",IF((IFERROR(_xlfn.IFS(TRIM(SUBSTITUTE($AS91,CHAR(160),""))="Devis 1", IFERROR(VALUE(TRIM(SUBSTITUTE(AK91,CHAR(160),""))),0),TRIM(SUBSTITUTE($AS91,CHAR(160),""))="Devis 2", IFERROR(VALUE(TRIM(SUBSTITUTE(AN91,CHAR(160),""))),0),TRIM(SUBSTITUTE($AS91,CHAR(160),""))="Devis 3", IFERROR(VALUE(TRIM(SUBSTITUTE(AQ91,CHAR(160),""))),0)),0) * IFERROR(VALUE(TRIM(SUBSTITUTE($AB91,CHAR(160),""))),0)) = 0,IF(AX91&lt;&gt;"",0,""),(IFERROR(_xlfn.IFS(TRIM(SUBSTITUTE($AS91,CHAR(160),""))="Devis 1", IFERROR(VALUE(TRIM(SUBSTITUTE(AK91,CHAR(160),""))),0),TRIM(SUBSTITUTE($AS91,CHAR(160),""))="Devis 2", IFERROR(VALUE(TRIM(SUBSTITUTE(AN91,CHAR(160),""))),0),TRIM(SUBSTITUTE($AS91,CHAR(160),""))="Devis 3", IFERROR(VALUE(TRIM(SUBSTITUTE(AQ91,CHAR(160),""))),0)),0) * IFERROR(VALUE(TRIM(SUBSTITUTE($AB91,CHAR(160),""))),0))))</f>
        <v/>
      </c>
      <c r="AZ91" s="110" t="str" cm="1">
        <f t="array" ref="AZ91">IF($AB91="","",IF(IFERROR(_xlfn.IFS($AS91="Devis 1",IFERROR(VALUE(TRIM(SUBSTITUTE(AL91,CHAR(160),""))),0),$AS91="Devis 2",IFERROR(VALUE(TRIM(SUBSTITUTE(AO91,CHAR(160),""))),0),$AS91="Devis 3",IFERROR(VALUE(TRIM(SUBSTITUTE(AR91,CHAR(160),""))),0)),0)*IFERROR(VALUE(TRIM(SUBSTITUTE($AB91,CHAR(160),""))),0)=0,"",IFERROR(_xlfn.IFS($AS91="Devis 1",IFERROR(VALUE(TRIM(SUBSTITUTE(AL91,CHAR(160),""))),0),$AS91="Devis 2",IFERROR(VALUE(TRIM(SUBSTITUTE(AO91,CHAR(160),""))),0),$AS91="Devis 3",IFERROR(VALUE(TRIM(SUBSTITUTE(AR91,CHAR(160),""))),0)),0)*IFERROR(VALUE(TRIM(SUBSTITUTE($AB91,CHAR(160),""))),0)))</f>
        <v/>
      </c>
      <c r="BA91" s="64"/>
      <c r="BB91" s="21"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242" t="str" cm="1">
        <f t="array" ref="BC91">IF(OR(AZ91="",X91="",AX91="",V91="",AY91="",W91=""),"",_xlfn.IFS((IFERROR(VALUE(TRIM(SUBSTITUTE(AZ91,CHAR(160),""))),0))&gt;(IFERROR(VALUE(TRIM(SUBSTITUTE(X91,CHAR(160),""))),0)),"KO : Le montant retenu TTC est supérieur au montant présenté TTC. Merci de revoir la ligne de dépense ou plafonner son montant.",(IFERROR(VALUE(TRIM(SUBSTITUTE(AX91,CHAR(160),""))),0))&gt;(IFERROR(VALUE(TRIM(SUBSTITUTE(V91,CHAR(160),""))),0)),"Attention : Le montant retenu HT est supérieur au montant HT présenté. Merci de revoir la ligne de dépense,plafonner son montant,ou justifier la reventillation HT/TVA.",(IFERROR(VALUE(TRIM(SUBSTITUTE(AY91,CHAR(160),""))),0))&gt;(IFERROR(VALUE(TRIM(SUBSTITUTE(W91,CHAR(160),""))),0)),"Attention : Le montant TVA retenu est supérieur au montant TVA présenté. Merci de revoir la ligne de dépense,plafonner son montant,ou justifier la reventillation HT/TVA.",(IFERROR(VALUE(TRIM(SUBSTITUTE(X91,CHAR(160),""))),0))=0,"",(IFERROR(VALUE(TRIM(SUBSTITUTE(AZ91,CHAR(160),""))),0))=(IFERROR(VALUE(TRIM(SUBSTITUTE(X91,CHAR(160),""))),0)),"OK",
OR((IFERROR(VALUE(TRIM(SUBSTITUTE(AZ91,CHAR(160),""))),0))=0,(IFERROR(VALUE(TRIM(SUBSTITUTE(AX91,CHAR(160),""))),0))=0),"Attention : montant présenté entièrement écarté",(IFERROR(VALUE(TRIM(SUBSTITUTE(AZ91,CHAR(160),""))),0))&lt;(IFERROR(VALUE(TRIM(SUBSTITUTE(X91,CHAR(160),""))),0)),"Attention : montant présenté partiellement écarté",TRUE,""))</f>
        <v/>
      </c>
      <c r="BD91" s="63" t="str">
        <f t="shared" si="87"/>
        <v/>
      </c>
      <c r="BE91" s="63" t="str">
        <f t="shared" si="88"/>
        <v/>
      </c>
      <c r="BF91" s="30" t="str">
        <f t="shared" si="89"/>
        <v/>
      </c>
    </row>
    <row r="92" spans="1:58" ht="15" customHeight="1">
      <c r="A92" s="100">
        <v>83</v>
      </c>
      <c r="B92" s="7"/>
      <c r="C92" s="7"/>
      <c r="D92" s="18"/>
      <c r="E92" s="7"/>
      <c r="F92" s="7"/>
      <c r="G92" s="7"/>
      <c r="H92" s="7"/>
      <c r="I92" s="26"/>
      <c r="J92" s="7"/>
      <c r="K92" s="183"/>
      <c r="L92" s="189"/>
      <c r="M92" s="9"/>
      <c r="N92" s="53" t="str">
        <f t="shared" si="60"/>
        <v/>
      </c>
      <c r="O92" s="13"/>
      <c r="P92" s="9"/>
      <c r="Q92" s="53" t="str">
        <f t="shared" si="61"/>
        <v/>
      </c>
      <c r="R92" s="16"/>
      <c r="S92" s="9"/>
      <c r="T92" s="190" t="str">
        <f t="shared" si="62"/>
        <v/>
      </c>
      <c r="U92" s="199"/>
      <c r="V92" s="198" t="str" cm="1">
        <f t="array" ref="V92">IF((_xlfn.IFS(TRIM(SUBSTITUTE(U92,CHAR(160),""))="Devis 1",IFERROR(VALUE(TRIM(SUBSTITUTE(L92,CHAR(160),""))),0),TRIM(SUBSTITUTE(U92,CHAR(160),""))="Devis 2",IFERROR(VALUE(TRIM(SUBSTITUTE(O92,CHAR(160),""))),0),TRIM(SUBSTITUTE(U92,CHAR(160),""))="Devis 3",IFERROR(VALUE(TRIM(SUBSTITUTE(R92,CHAR(160),""))),0),TRUE,0)*IFERROR(VALUE(TRIM(SUBSTITUTE(D92,CHAR(160),""))),0))=0,"",_xlfn.IFS(TRIM(SUBSTITUTE(U92,CHAR(160),""))="Devis 1",IFERROR(VALUE(TRIM(SUBSTITUTE(L92,CHAR(160),""))),0),TRIM(SUBSTITUTE(U92,CHAR(160),""))="Devis 2",IFERROR(VALUE(TRIM(SUBSTITUTE(O92,CHAR(160),""))),0),TRIM(SUBSTITUTE(U92,CHAR(160),""))="Devis 3",IFERROR(VALUE(TRIM(SUBSTITUTE(R92,CHAR(160),""))),0),TRUE,0)*IFERROR(VALUE(TRIM(SUBSTITUTE(D92,CHAR(160),""))),0))</f>
        <v/>
      </c>
      <c r="W92" s="109" t="str" cm="1">
        <f t="array" ref="W92">IF(_xlfn.IFS(TRIM(SUBSTITUTE(U92,CHAR(160),""))="Devis 1",IFERROR(VALUE(TRIM(SUBSTITUTE(M92,CHAR(160),""))),0),TRIM(SUBSTITUTE(U92,CHAR(160),""))="Devis 2",IFERROR(VALUE(TRIM(SUBSTITUTE(P92,CHAR(160),""))),0),TRIM(SUBSTITUTE(U92,CHAR(160),""))="Devis 3",IFERROR(VALUE(TRIM(SUBSTITUTE(S92,CHAR(160),""))),0),TRUE,0)*IFERROR(VALUE(TRIM(SUBSTITUTE(D92,CHAR(160),""))),0)=0,IF(V92&lt;&gt;"",0,""),_xlfn.IFS(TRIM(SUBSTITUTE(U92,CHAR(160),""))="Devis 1",IFERROR(VALUE(TRIM(SUBSTITUTE(M92,CHAR(160),""))),0),TRIM(SUBSTITUTE(U92,CHAR(160),""))="Devis 2",IFERROR(VALUE(TRIM(SUBSTITUTE(P92,CHAR(160),""))),0),TRIM(SUBSTITUTE(U92,CHAR(160),""))="Devis 3",IFERROR(VALUE(TRIM(SUBSTITUTE(S92,CHAR(160),""))),0),TRUE,0)*IFERROR(VALUE(TRIM(SUBSTITUTE(D92,CHAR(160),""))),0))</f>
        <v/>
      </c>
      <c r="X92" s="201" t="str">
        <f t="shared" si="63"/>
        <v/>
      </c>
      <c r="Y92" s="202"/>
      <c r="Z92" s="55" t="str">
        <f t="shared" si="64"/>
        <v/>
      </c>
      <c r="AA92" s="55" t="str">
        <f t="shared" si="65"/>
        <v/>
      </c>
      <c r="AB92" s="56" t="str">
        <f t="shared" si="66"/>
        <v/>
      </c>
      <c r="AC92" s="22" t="str">
        <f t="shared" si="67"/>
        <v/>
      </c>
      <c r="AD92" s="22" t="str">
        <f t="shared" si="68"/>
        <v/>
      </c>
      <c r="AE92" s="22" t="str">
        <f t="shared" si="69"/>
        <v/>
      </c>
      <c r="AF92" s="22" t="str">
        <f t="shared" si="70"/>
        <v/>
      </c>
      <c r="AG92" s="57" t="str">
        <f t="shared" si="71"/>
        <v/>
      </c>
      <c r="AH92" s="22" t="str">
        <f t="shared" si="72"/>
        <v/>
      </c>
      <c r="AI92" s="58" t="str">
        <f t="shared" si="73"/>
        <v/>
      </c>
      <c r="AJ92" s="59" t="str">
        <f t="shared" si="74"/>
        <v/>
      </c>
      <c r="AK92" s="29" t="str">
        <f t="shared" si="75"/>
        <v/>
      </c>
      <c r="AL92" s="53" t="str">
        <f t="shared" si="76"/>
        <v/>
      </c>
      <c r="AM92" s="60" t="str">
        <f t="shared" si="77"/>
        <v/>
      </c>
      <c r="AN92" s="29" t="str">
        <f t="shared" si="78"/>
        <v/>
      </c>
      <c r="AO92" s="53" t="str">
        <f t="shared" si="79"/>
        <v/>
      </c>
      <c r="AP92" s="61" t="str">
        <f t="shared" si="80"/>
        <v/>
      </c>
      <c r="AQ92" s="29" t="str">
        <f t="shared" si="81"/>
        <v/>
      </c>
      <c r="AR92" s="62" t="str">
        <f t="shared" si="82"/>
        <v/>
      </c>
      <c r="AS92" s="55" t="str">
        <f t="shared" si="83"/>
        <v/>
      </c>
      <c r="AT92" s="239"/>
      <c r="AU92" s="63" t="str">
        <f t="shared" si="84"/>
        <v/>
      </c>
      <c r="AV92" s="63" t="str">
        <f t="shared" si="85"/>
        <v/>
      </c>
      <c r="AW92" s="63" t="str">
        <f t="shared" si="86"/>
        <v/>
      </c>
      <c r="AX92" s="110" t="str" cm="1">
        <f t="array" ref="AX92">IF($AB92="","",IF((IFERROR(_xlfn.IFS($AS92="Devis 1",(IFERROR(VALUE(TRIM(SUBSTITUTE(AJ92,CHAR(160),""))),0)),$AS92="Devis 2",(IFERROR(VALUE(TRIM(SUBSTITUTE(AM92,CHAR(160),""))),0)),$AS92="Devis 3",(IFERROR(VALUE(TRIM(SUBSTITUTE(AP92,CHAR(160),""))),0))),0))*(IFERROR(VALUE(TRIM(SUBSTITUTE($AB92,CHAR(160),""))),0))=0,"",(IFERROR(_xlfn.IFS($AS92="Devis 1",(IFERROR(VALUE(TRIM(SUBSTITUTE(AJ92,CHAR(160),""))),0)),$AS92="Devis 2",(IFERROR(VALUE(TRIM(SUBSTITUTE(AM92,CHAR(160),""))),0)),$AS92="Devis 3",(IFERROR(VALUE(TRIM(SUBSTITUTE(AP92,CHAR(160),""))),0))),0))*(IFERROR(VALUE(TRIM(SUBSTITUTE($AB92,CHAR(160),""))),0))))</f>
        <v/>
      </c>
      <c r="AY92" s="110" t="str" cm="1">
        <f t="array" ref="AY92">IF($AB92="","",IF((IFERROR(_xlfn.IFS(TRIM(SUBSTITUTE($AS92,CHAR(160),""))="Devis 1", IFERROR(VALUE(TRIM(SUBSTITUTE(AK92,CHAR(160),""))),0),TRIM(SUBSTITUTE($AS92,CHAR(160),""))="Devis 2", IFERROR(VALUE(TRIM(SUBSTITUTE(AN92,CHAR(160),""))),0),TRIM(SUBSTITUTE($AS92,CHAR(160),""))="Devis 3", IFERROR(VALUE(TRIM(SUBSTITUTE(AQ92,CHAR(160),""))),0)),0) * IFERROR(VALUE(TRIM(SUBSTITUTE($AB92,CHAR(160),""))),0)) = 0,IF(AX92&lt;&gt;"",0,""),(IFERROR(_xlfn.IFS(TRIM(SUBSTITUTE($AS92,CHAR(160),""))="Devis 1", IFERROR(VALUE(TRIM(SUBSTITUTE(AK92,CHAR(160),""))),0),TRIM(SUBSTITUTE($AS92,CHAR(160),""))="Devis 2", IFERROR(VALUE(TRIM(SUBSTITUTE(AN92,CHAR(160),""))),0),TRIM(SUBSTITUTE($AS92,CHAR(160),""))="Devis 3", IFERROR(VALUE(TRIM(SUBSTITUTE(AQ92,CHAR(160),""))),0)),0) * IFERROR(VALUE(TRIM(SUBSTITUTE($AB92,CHAR(160),""))),0))))</f>
        <v/>
      </c>
      <c r="AZ92" s="110" t="str" cm="1">
        <f t="array" ref="AZ92">IF($AB92="","",IF(IFERROR(_xlfn.IFS($AS92="Devis 1",IFERROR(VALUE(TRIM(SUBSTITUTE(AL92,CHAR(160),""))),0),$AS92="Devis 2",IFERROR(VALUE(TRIM(SUBSTITUTE(AO92,CHAR(160),""))),0),$AS92="Devis 3",IFERROR(VALUE(TRIM(SUBSTITUTE(AR92,CHAR(160),""))),0)),0)*IFERROR(VALUE(TRIM(SUBSTITUTE($AB92,CHAR(160),""))),0)=0,"",IFERROR(_xlfn.IFS($AS92="Devis 1",IFERROR(VALUE(TRIM(SUBSTITUTE(AL92,CHAR(160),""))),0),$AS92="Devis 2",IFERROR(VALUE(TRIM(SUBSTITUTE(AO92,CHAR(160),""))),0),$AS92="Devis 3",IFERROR(VALUE(TRIM(SUBSTITUTE(AR92,CHAR(160),""))),0)),0)*IFERROR(VALUE(TRIM(SUBSTITUTE($AB92,CHAR(160),""))),0)))</f>
        <v/>
      </c>
      <c r="BA92" s="64"/>
      <c r="BB92" s="21"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242" t="str" cm="1">
        <f t="array" ref="BC92">IF(OR(AZ92="",X92="",AX92="",V92="",AY92="",W92=""),"",_xlfn.IFS((IFERROR(VALUE(TRIM(SUBSTITUTE(AZ92,CHAR(160),""))),0))&gt;(IFERROR(VALUE(TRIM(SUBSTITUTE(X92,CHAR(160),""))),0)),"KO : Le montant retenu TTC est supérieur au montant présenté TTC. Merci de revoir la ligne de dépense ou plafonner son montant.",(IFERROR(VALUE(TRIM(SUBSTITUTE(AX92,CHAR(160),""))),0))&gt;(IFERROR(VALUE(TRIM(SUBSTITUTE(V92,CHAR(160),""))),0)),"Attention : Le montant retenu HT est supérieur au montant HT présenté. Merci de revoir la ligne de dépense,plafonner son montant,ou justifier la reventillation HT/TVA.",(IFERROR(VALUE(TRIM(SUBSTITUTE(AY92,CHAR(160),""))),0))&gt;(IFERROR(VALUE(TRIM(SUBSTITUTE(W92,CHAR(160),""))),0)),"Attention : Le montant TVA retenu est supérieur au montant TVA présenté. Merci de revoir la ligne de dépense,plafonner son montant,ou justifier la reventillation HT/TVA.",(IFERROR(VALUE(TRIM(SUBSTITUTE(X92,CHAR(160),""))),0))=0,"",(IFERROR(VALUE(TRIM(SUBSTITUTE(AZ92,CHAR(160),""))),0))=(IFERROR(VALUE(TRIM(SUBSTITUTE(X92,CHAR(160),""))),0)),"OK",
OR((IFERROR(VALUE(TRIM(SUBSTITUTE(AZ92,CHAR(160),""))),0))=0,(IFERROR(VALUE(TRIM(SUBSTITUTE(AX92,CHAR(160),""))),0))=0),"Attention : montant présenté entièrement écarté",(IFERROR(VALUE(TRIM(SUBSTITUTE(AZ92,CHAR(160),""))),0))&lt;(IFERROR(VALUE(TRIM(SUBSTITUTE(X92,CHAR(160),""))),0)),"Attention : montant présenté partiellement écarté",TRUE,""))</f>
        <v/>
      </c>
      <c r="BD92" s="63" t="str">
        <f t="shared" si="87"/>
        <v/>
      </c>
      <c r="BE92" s="63" t="str">
        <f t="shared" si="88"/>
        <v/>
      </c>
      <c r="BF92" s="30" t="str">
        <f t="shared" si="89"/>
        <v/>
      </c>
    </row>
    <row r="93" spans="1:58" ht="15" customHeight="1">
      <c r="A93" s="100">
        <v>84</v>
      </c>
      <c r="B93" s="7"/>
      <c r="C93" s="7"/>
      <c r="D93" s="18"/>
      <c r="E93" s="7"/>
      <c r="F93" s="7"/>
      <c r="G93" s="7"/>
      <c r="H93" s="7"/>
      <c r="I93" s="26"/>
      <c r="J93" s="7"/>
      <c r="K93" s="183"/>
      <c r="L93" s="189"/>
      <c r="M93" s="9"/>
      <c r="N93" s="53" t="str">
        <f t="shared" si="60"/>
        <v/>
      </c>
      <c r="O93" s="13"/>
      <c r="P93" s="9"/>
      <c r="Q93" s="53" t="str">
        <f t="shared" si="61"/>
        <v/>
      </c>
      <c r="R93" s="16"/>
      <c r="S93" s="9"/>
      <c r="T93" s="190" t="str">
        <f t="shared" si="62"/>
        <v/>
      </c>
      <c r="U93" s="199"/>
      <c r="V93" s="198" t="str" cm="1">
        <f t="array" ref="V93">IF((_xlfn.IFS(TRIM(SUBSTITUTE(U93,CHAR(160),""))="Devis 1",IFERROR(VALUE(TRIM(SUBSTITUTE(L93,CHAR(160),""))),0),TRIM(SUBSTITUTE(U93,CHAR(160),""))="Devis 2",IFERROR(VALUE(TRIM(SUBSTITUTE(O93,CHAR(160),""))),0),TRIM(SUBSTITUTE(U93,CHAR(160),""))="Devis 3",IFERROR(VALUE(TRIM(SUBSTITUTE(R93,CHAR(160),""))),0),TRUE,0)*IFERROR(VALUE(TRIM(SUBSTITUTE(D93,CHAR(160),""))),0))=0,"",_xlfn.IFS(TRIM(SUBSTITUTE(U93,CHAR(160),""))="Devis 1",IFERROR(VALUE(TRIM(SUBSTITUTE(L93,CHAR(160),""))),0),TRIM(SUBSTITUTE(U93,CHAR(160),""))="Devis 2",IFERROR(VALUE(TRIM(SUBSTITUTE(O93,CHAR(160),""))),0),TRIM(SUBSTITUTE(U93,CHAR(160),""))="Devis 3",IFERROR(VALUE(TRIM(SUBSTITUTE(R93,CHAR(160),""))),0),TRUE,0)*IFERROR(VALUE(TRIM(SUBSTITUTE(D93,CHAR(160),""))),0))</f>
        <v/>
      </c>
      <c r="W93" s="109" t="str" cm="1">
        <f t="array" ref="W93">IF(_xlfn.IFS(TRIM(SUBSTITUTE(U93,CHAR(160),""))="Devis 1",IFERROR(VALUE(TRIM(SUBSTITUTE(M93,CHAR(160),""))),0),TRIM(SUBSTITUTE(U93,CHAR(160),""))="Devis 2",IFERROR(VALUE(TRIM(SUBSTITUTE(P93,CHAR(160),""))),0),TRIM(SUBSTITUTE(U93,CHAR(160),""))="Devis 3",IFERROR(VALUE(TRIM(SUBSTITUTE(S93,CHAR(160),""))),0),TRUE,0)*IFERROR(VALUE(TRIM(SUBSTITUTE(D93,CHAR(160),""))),0)=0,IF(V93&lt;&gt;"",0,""),_xlfn.IFS(TRIM(SUBSTITUTE(U93,CHAR(160),""))="Devis 1",IFERROR(VALUE(TRIM(SUBSTITUTE(M93,CHAR(160),""))),0),TRIM(SUBSTITUTE(U93,CHAR(160),""))="Devis 2",IFERROR(VALUE(TRIM(SUBSTITUTE(P93,CHAR(160),""))),0),TRIM(SUBSTITUTE(U93,CHAR(160),""))="Devis 3",IFERROR(VALUE(TRIM(SUBSTITUTE(S93,CHAR(160),""))),0),TRUE,0)*IFERROR(VALUE(TRIM(SUBSTITUTE(D93,CHAR(160),""))),0))</f>
        <v/>
      </c>
      <c r="X93" s="201" t="str">
        <f t="shared" si="63"/>
        <v/>
      </c>
      <c r="Y93" s="202"/>
      <c r="Z93" s="55" t="str">
        <f t="shared" si="64"/>
        <v/>
      </c>
      <c r="AA93" s="55" t="str">
        <f t="shared" si="65"/>
        <v/>
      </c>
      <c r="AB93" s="56" t="str">
        <f t="shared" si="66"/>
        <v/>
      </c>
      <c r="AC93" s="22" t="str">
        <f t="shared" si="67"/>
        <v/>
      </c>
      <c r="AD93" s="22" t="str">
        <f t="shared" si="68"/>
        <v/>
      </c>
      <c r="AE93" s="22" t="str">
        <f t="shared" si="69"/>
        <v/>
      </c>
      <c r="AF93" s="22" t="str">
        <f t="shared" si="70"/>
        <v/>
      </c>
      <c r="AG93" s="57" t="str">
        <f t="shared" si="71"/>
        <v/>
      </c>
      <c r="AH93" s="22" t="str">
        <f t="shared" si="72"/>
        <v/>
      </c>
      <c r="AI93" s="58" t="str">
        <f t="shared" si="73"/>
        <v/>
      </c>
      <c r="AJ93" s="59" t="str">
        <f t="shared" si="74"/>
        <v/>
      </c>
      <c r="AK93" s="29" t="str">
        <f t="shared" si="75"/>
        <v/>
      </c>
      <c r="AL93" s="53" t="str">
        <f t="shared" si="76"/>
        <v/>
      </c>
      <c r="AM93" s="60" t="str">
        <f t="shared" si="77"/>
        <v/>
      </c>
      <c r="AN93" s="29" t="str">
        <f t="shared" si="78"/>
        <v/>
      </c>
      <c r="AO93" s="53" t="str">
        <f t="shared" si="79"/>
        <v/>
      </c>
      <c r="AP93" s="61" t="str">
        <f t="shared" si="80"/>
        <v/>
      </c>
      <c r="AQ93" s="29" t="str">
        <f t="shared" si="81"/>
        <v/>
      </c>
      <c r="AR93" s="62" t="str">
        <f t="shared" si="82"/>
        <v/>
      </c>
      <c r="AS93" s="55" t="str">
        <f t="shared" si="83"/>
        <v/>
      </c>
      <c r="AT93" s="239"/>
      <c r="AU93" s="63" t="str">
        <f t="shared" si="84"/>
        <v/>
      </c>
      <c r="AV93" s="63" t="str">
        <f t="shared" si="85"/>
        <v/>
      </c>
      <c r="AW93" s="63" t="str">
        <f t="shared" si="86"/>
        <v/>
      </c>
      <c r="AX93" s="110" t="str" cm="1">
        <f t="array" ref="AX93">IF($AB93="","",IF((IFERROR(_xlfn.IFS($AS93="Devis 1",(IFERROR(VALUE(TRIM(SUBSTITUTE(AJ93,CHAR(160),""))),0)),$AS93="Devis 2",(IFERROR(VALUE(TRIM(SUBSTITUTE(AM93,CHAR(160),""))),0)),$AS93="Devis 3",(IFERROR(VALUE(TRIM(SUBSTITUTE(AP93,CHAR(160),""))),0))),0))*(IFERROR(VALUE(TRIM(SUBSTITUTE($AB93,CHAR(160),""))),0))=0,"",(IFERROR(_xlfn.IFS($AS93="Devis 1",(IFERROR(VALUE(TRIM(SUBSTITUTE(AJ93,CHAR(160),""))),0)),$AS93="Devis 2",(IFERROR(VALUE(TRIM(SUBSTITUTE(AM93,CHAR(160),""))),0)),$AS93="Devis 3",(IFERROR(VALUE(TRIM(SUBSTITUTE(AP93,CHAR(160),""))),0))),0))*(IFERROR(VALUE(TRIM(SUBSTITUTE($AB93,CHAR(160),""))),0))))</f>
        <v/>
      </c>
      <c r="AY93" s="110" t="str" cm="1">
        <f t="array" ref="AY93">IF($AB93="","",IF((IFERROR(_xlfn.IFS(TRIM(SUBSTITUTE($AS93,CHAR(160),""))="Devis 1", IFERROR(VALUE(TRIM(SUBSTITUTE(AK93,CHAR(160),""))),0),TRIM(SUBSTITUTE($AS93,CHAR(160),""))="Devis 2", IFERROR(VALUE(TRIM(SUBSTITUTE(AN93,CHAR(160),""))),0),TRIM(SUBSTITUTE($AS93,CHAR(160),""))="Devis 3", IFERROR(VALUE(TRIM(SUBSTITUTE(AQ93,CHAR(160),""))),0)),0) * IFERROR(VALUE(TRIM(SUBSTITUTE($AB93,CHAR(160),""))),0)) = 0,IF(AX93&lt;&gt;"",0,""),(IFERROR(_xlfn.IFS(TRIM(SUBSTITUTE($AS93,CHAR(160),""))="Devis 1", IFERROR(VALUE(TRIM(SUBSTITUTE(AK93,CHAR(160),""))),0),TRIM(SUBSTITUTE($AS93,CHAR(160),""))="Devis 2", IFERROR(VALUE(TRIM(SUBSTITUTE(AN93,CHAR(160),""))),0),TRIM(SUBSTITUTE($AS93,CHAR(160),""))="Devis 3", IFERROR(VALUE(TRIM(SUBSTITUTE(AQ93,CHAR(160),""))),0)),0) * IFERROR(VALUE(TRIM(SUBSTITUTE($AB93,CHAR(160),""))),0))))</f>
        <v/>
      </c>
      <c r="AZ93" s="110" t="str" cm="1">
        <f t="array" ref="AZ93">IF($AB93="","",IF(IFERROR(_xlfn.IFS($AS93="Devis 1",IFERROR(VALUE(TRIM(SUBSTITUTE(AL93,CHAR(160),""))),0),$AS93="Devis 2",IFERROR(VALUE(TRIM(SUBSTITUTE(AO93,CHAR(160),""))),0),$AS93="Devis 3",IFERROR(VALUE(TRIM(SUBSTITUTE(AR93,CHAR(160),""))),0)),0)*IFERROR(VALUE(TRIM(SUBSTITUTE($AB93,CHAR(160),""))),0)=0,"",IFERROR(_xlfn.IFS($AS93="Devis 1",IFERROR(VALUE(TRIM(SUBSTITUTE(AL93,CHAR(160),""))),0),$AS93="Devis 2",IFERROR(VALUE(TRIM(SUBSTITUTE(AO93,CHAR(160),""))),0),$AS93="Devis 3",IFERROR(VALUE(TRIM(SUBSTITUTE(AR93,CHAR(160),""))),0)),0)*IFERROR(VALUE(TRIM(SUBSTITUTE($AB93,CHAR(160),""))),0)))</f>
        <v/>
      </c>
      <c r="BA93" s="64"/>
      <c r="BB93" s="21"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242" t="str" cm="1">
        <f t="array" ref="BC93">IF(OR(AZ93="",X93="",AX93="",V93="",AY93="",W93=""),"",_xlfn.IFS((IFERROR(VALUE(TRIM(SUBSTITUTE(AZ93,CHAR(160),""))),0))&gt;(IFERROR(VALUE(TRIM(SUBSTITUTE(X93,CHAR(160),""))),0)),"KO : Le montant retenu TTC est supérieur au montant présenté TTC. Merci de revoir la ligne de dépense ou plafonner son montant.",(IFERROR(VALUE(TRIM(SUBSTITUTE(AX93,CHAR(160),""))),0))&gt;(IFERROR(VALUE(TRIM(SUBSTITUTE(V93,CHAR(160),""))),0)),"Attention : Le montant retenu HT est supérieur au montant HT présenté. Merci de revoir la ligne de dépense,plafonner son montant,ou justifier la reventillation HT/TVA.",(IFERROR(VALUE(TRIM(SUBSTITUTE(AY93,CHAR(160),""))),0))&gt;(IFERROR(VALUE(TRIM(SUBSTITUTE(W93,CHAR(160),""))),0)),"Attention : Le montant TVA retenu est supérieur au montant TVA présenté. Merci de revoir la ligne de dépense,plafonner son montant,ou justifier la reventillation HT/TVA.",(IFERROR(VALUE(TRIM(SUBSTITUTE(X93,CHAR(160),""))),0))=0,"",(IFERROR(VALUE(TRIM(SUBSTITUTE(AZ93,CHAR(160),""))),0))=(IFERROR(VALUE(TRIM(SUBSTITUTE(X93,CHAR(160),""))),0)),"OK",
OR((IFERROR(VALUE(TRIM(SUBSTITUTE(AZ93,CHAR(160),""))),0))=0,(IFERROR(VALUE(TRIM(SUBSTITUTE(AX93,CHAR(160),""))),0))=0),"Attention : montant présenté entièrement écarté",(IFERROR(VALUE(TRIM(SUBSTITUTE(AZ93,CHAR(160),""))),0))&lt;(IFERROR(VALUE(TRIM(SUBSTITUTE(X93,CHAR(160),""))),0)),"Attention : montant présenté partiellement écarté",TRUE,""))</f>
        <v/>
      </c>
      <c r="BD93" s="63" t="str">
        <f t="shared" si="87"/>
        <v/>
      </c>
      <c r="BE93" s="63" t="str">
        <f t="shared" si="88"/>
        <v/>
      </c>
      <c r="BF93" s="30" t="str">
        <f t="shared" si="89"/>
        <v/>
      </c>
    </row>
    <row r="94" spans="1:58" ht="15" customHeight="1">
      <c r="A94" s="100">
        <v>85</v>
      </c>
      <c r="B94" s="7"/>
      <c r="C94" s="7"/>
      <c r="D94" s="18"/>
      <c r="E94" s="7"/>
      <c r="F94" s="7"/>
      <c r="G94" s="7"/>
      <c r="H94" s="7"/>
      <c r="I94" s="26"/>
      <c r="J94" s="7"/>
      <c r="K94" s="183"/>
      <c r="L94" s="189"/>
      <c r="M94" s="9"/>
      <c r="N94" s="53" t="str">
        <f t="shared" si="60"/>
        <v/>
      </c>
      <c r="O94" s="13"/>
      <c r="P94" s="9"/>
      <c r="Q94" s="53" t="str">
        <f t="shared" si="61"/>
        <v/>
      </c>
      <c r="R94" s="16"/>
      <c r="S94" s="9"/>
      <c r="T94" s="190" t="str">
        <f t="shared" si="62"/>
        <v/>
      </c>
      <c r="U94" s="199"/>
      <c r="V94" s="198" t="str" cm="1">
        <f t="array" ref="V94">IF((_xlfn.IFS(TRIM(SUBSTITUTE(U94,CHAR(160),""))="Devis 1",IFERROR(VALUE(TRIM(SUBSTITUTE(L94,CHAR(160),""))),0),TRIM(SUBSTITUTE(U94,CHAR(160),""))="Devis 2",IFERROR(VALUE(TRIM(SUBSTITUTE(O94,CHAR(160),""))),0),TRIM(SUBSTITUTE(U94,CHAR(160),""))="Devis 3",IFERROR(VALUE(TRIM(SUBSTITUTE(R94,CHAR(160),""))),0),TRUE,0)*IFERROR(VALUE(TRIM(SUBSTITUTE(D94,CHAR(160),""))),0))=0,"",_xlfn.IFS(TRIM(SUBSTITUTE(U94,CHAR(160),""))="Devis 1",IFERROR(VALUE(TRIM(SUBSTITUTE(L94,CHAR(160),""))),0),TRIM(SUBSTITUTE(U94,CHAR(160),""))="Devis 2",IFERROR(VALUE(TRIM(SUBSTITUTE(O94,CHAR(160),""))),0),TRIM(SUBSTITUTE(U94,CHAR(160),""))="Devis 3",IFERROR(VALUE(TRIM(SUBSTITUTE(R94,CHAR(160),""))),0),TRUE,0)*IFERROR(VALUE(TRIM(SUBSTITUTE(D94,CHAR(160),""))),0))</f>
        <v/>
      </c>
      <c r="W94" s="109" t="str" cm="1">
        <f t="array" ref="W94">IF(_xlfn.IFS(TRIM(SUBSTITUTE(U94,CHAR(160),""))="Devis 1",IFERROR(VALUE(TRIM(SUBSTITUTE(M94,CHAR(160),""))),0),TRIM(SUBSTITUTE(U94,CHAR(160),""))="Devis 2",IFERROR(VALUE(TRIM(SUBSTITUTE(P94,CHAR(160),""))),0),TRIM(SUBSTITUTE(U94,CHAR(160),""))="Devis 3",IFERROR(VALUE(TRIM(SUBSTITUTE(S94,CHAR(160),""))),0),TRUE,0)*IFERROR(VALUE(TRIM(SUBSTITUTE(D94,CHAR(160),""))),0)=0,IF(V94&lt;&gt;"",0,""),_xlfn.IFS(TRIM(SUBSTITUTE(U94,CHAR(160),""))="Devis 1",IFERROR(VALUE(TRIM(SUBSTITUTE(M94,CHAR(160),""))),0),TRIM(SUBSTITUTE(U94,CHAR(160),""))="Devis 2",IFERROR(VALUE(TRIM(SUBSTITUTE(P94,CHAR(160),""))),0),TRIM(SUBSTITUTE(U94,CHAR(160),""))="Devis 3",IFERROR(VALUE(TRIM(SUBSTITUTE(S94,CHAR(160),""))),0),TRUE,0)*IFERROR(VALUE(TRIM(SUBSTITUTE(D94,CHAR(160),""))),0))</f>
        <v/>
      </c>
      <c r="X94" s="201" t="str">
        <f t="shared" si="63"/>
        <v/>
      </c>
      <c r="Y94" s="202"/>
      <c r="Z94" s="55" t="str">
        <f t="shared" si="64"/>
        <v/>
      </c>
      <c r="AA94" s="55" t="str">
        <f t="shared" si="65"/>
        <v/>
      </c>
      <c r="AB94" s="56" t="str">
        <f t="shared" si="66"/>
        <v/>
      </c>
      <c r="AC94" s="22" t="str">
        <f t="shared" si="67"/>
        <v/>
      </c>
      <c r="AD94" s="22" t="str">
        <f t="shared" si="68"/>
        <v/>
      </c>
      <c r="AE94" s="22" t="str">
        <f t="shared" si="69"/>
        <v/>
      </c>
      <c r="AF94" s="22" t="str">
        <f t="shared" si="70"/>
        <v/>
      </c>
      <c r="AG94" s="57" t="str">
        <f t="shared" si="71"/>
        <v/>
      </c>
      <c r="AH94" s="22" t="str">
        <f t="shared" si="72"/>
        <v/>
      </c>
      <c r="AI94" s="58" t="str">
        <f t="shared" si="73"/>
        <v/>
      </c>
      <c r="AJ94" s="59" t="str">
        <f t="shared" si="74"/>
        <v/>
      </c>
      <c r="AK94" s="29" t="str">
        <f t="shared" si="75"/>
        <v/>
      </c>
      <c r="AL94" s="53" t="str">
        <f t="shared" si="76"/>
        <v/>
      </c>
      <c r="AM94" s="60" t="str">
        <f t="shared" si="77"/>
        <v/>
      </c>
      <c r="AN94" s="29" t="str">
        <f t="shared" si="78"/>
        <v/>
      </c>
      <c r="AO94" s="53" t="str">
        <f t="shared" si="79"/>
        <v/>
      </c>
      <c r="AP94" s="61" t="str">
        <f t="shared" si="80"/>
        <v/>
      </c>
      <c r="AQ94" s="29" t="str">
        <f t="shared" si="81"/>
        <v/>
      </c>
      <c r="AR94" s="62" t="str">
        <f t="shared" si="82"/>
        <v/>
      </c>
      <c r="AS94" s="55" t="str">
        <f t="shared" si="83"/>
        <v/>
      </c>
      <c r="AT94" s="239"/>
      <c r="AU94" s="63" t="str">
        <f t="shared" si="84"/>
        <v/>
      </c>
      <c r="AV94" s="63" t="str">
        <f t="shared" si="85"/>
        <v/>
      </c>
      <c r="AW94" s="63" t="str">
        <f t="shared" si="86"/>
        <v/>
      </c>
      <c r="AX94" s="110" t="str" cm="1">
        <f t="array" ref="AX94">IF($AB94="","",IF((IFERROR(_xlfn.IFS($AS94="Devis 1",(IFERROR(VALUE(TRIM(SUBSTITUTE(AJ94,CHAR(160),""))),0)),$AS94="Devis 2",(IFERROR(VALUE(TRIM(SUBSTITUTE(AM94,CHAR(160),""))),0)),$AS94="Devis 3",(IFERROR(VALUE(TRIM(SUBSTITUTE(AP94,CHAR(160),""))),0))),0))*(IFERROR(VALUE(TRIM(SUBSTITUTE($AB94,CHAR(160),""))),0))=0,"",(IFERROR(_xlfn.IFS($AS94="Devis 1",(IFERROR(VALUE(TRIM(SUBSTITUTE(AJ94,CHAR(160),""))),0)),$AS94="Devis 2",(IFERROR(VALUE(TRIM(SUBSTITUTE(AM94,CHAR(160),""))),0)),$AS94="Devis 3",(IFERROR(VALUE(TRIM(SUBSTITUTE(AP94,CHAR(160),""))),0))),0))*(IFERROR(VALUE(TRIM(SUBSTITUTE($AB94,CHAR(160),""))),0))))</f>
        <v/>
      </c>
      <c r="AY94" s="110" t="str" cm="1">
        <f t="array" ref="AY94">IF($AB94="","",IF((IFERROR(_xlfn.IFS(TRIM(SUBSTITUTE($AS94,CHAR(160),""))="Devis 1", IFERROR(VALUE(TRIM(SUBSTITUTE(AK94,CHAR(160),""))),0),TRIM(SUBSTITUTE($AS94,CHAR(160),""))="Devis 2", IFERROR(VALUE(TRIM(SUBSTITUTE(AN94,CHAR(160),""))),0),TRIM(SUBSTITUTE($AS94,CHAR(160),""))="Devis 3", IFERROR(VALUE(TRIM(SUBSTITUTE(AQ94,CHAR(160),""))),0)),0) * IFERROR(VALUE(TRIM(SUBSTITUTE($AB94,CHAR(160),""))),0)) = 0,IF(AX94&lt;&gt;"",0,""),(IFERROR(_xlfn.IFS(TRIM(SUBSTITUTE($AS94,CHAR(160),""))="Devis 1", IFERROR(VALUE(TRIM(SUBSTITUTE(AK94,CHAR(160),""))),0),TRIM(SUBSTITUTE($AS94,CHAR(160),""))="Devis 2", IFERROR(VALUE(TRIM(SUBSTITUTE(AN94,CHAR(160),""))),0),TRIM(SUBSTITUTE($AS94,CHAR(160),""))="Devis 3", IFERROR(VALUE(TRIM(SUBSTITUTE(AQ94,CHAR(160),""))),0)),0) * IFERROR(VALUE(TRIM(SUBSTITUTE($AB94,CHAR(160),""))),0))))</f>
        <v/>
      </c>
      <c r="AZ94" s="110" t="str" cm="1">
        <f t="array" ref="AZ94">IF($AB94="","",IF(IFERROR(_xlfn.IFS($AS94="Devis 1",IFERROR(VALUE(TRIM(SUBSTITUTE(AL94,CHAR(160),""))),0),$AS94="Devis 2",IFERROR(VALUE(TRIM(SUBSTITUTE(AO94,CHAR(160),""))),0),$AS94="Devis 3",IFERROR(VALUE(TRIM(SUBSTITUTE(AR94,CHAR(160),""))),0)),0)*IFERROR(VALUE(TRIM(SUBSTITUTE($AB94,CHAR(160),""))),0)=0,"",IFERROR(_xlfn.IFS($AS94="Devis 1",IFERROR(VALUE(TRIM(SUBSTITUTE(AL94,CHAR(160),""))),0),$AS94="Devis 2",IFERROR(VALUE(TRIM(SUBSTITUTE(AO94,CHAR(160),""))),0),$AS94="Devis 3",IFERROR(VALUE(TRIM(SUBSTITUTE(AR94,CHAR(160),""))),0)),0)*IFERROR(VALUE(TRIM(SUBSTITUTE($AB94,CHAR(160),""))),0)))</f>
        <v/>
      </c>
      <c r="BA94" s="64"/>
      <c r="BB94" s="21"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242" t="str" cm="1">
        <f t="array" ref="BC94">IF(OR(AZ94="",X94="",AX94="",V94="",AY94="",W94=""),"",_xlfn.IFS((IFERROR(VALUE(TRIM(SUBSTITUTE(AZ94,CHAR(160),""))),0))&gt;(IFERROR(VALUE(TRIM(SUBSTITUTE(X94,CHAR(160),""))),0)),"KO : Le montant retenu TTC est supérieur au montant présenté TTC. Merci de revoir la ligne de dépense ou plafonner son montant.",(IFERROR(VALUE(TRIM(SUBSTITUTE(AX94,CHAR(160),""))),0))&gt;(IFERROR(VALUE(TRIM(SUBSTITUTE(V94,CHAR(160),""))),0)),"Attention : Le montant retenu HT est supérieur au montant HT présenté. Merci de revoir la ligne de dépense,plafonner son montant,ou justifier la reventillation HT/TVA.",(IFERROR(VALUE(TRIM(SUBSTITUTE(AY94,CHAR(160),""))),0))&gt;(IFERROR(VALUE(TRIM(SUBSTITUTE(W94,CHAR(160),""))),0)),"Attention : Le montant TVA retenu est supérieur au montant TVA présenté. Merci de revoir la ligne de dépense,plafonner son montant,ou justifier la reventillation HT/TVA.",(IFERROR(VALUE(TRIM(SUBSTITUTE(X94,CHAR(160),""))),0))=0,"",(IFERROR(VALUE(TRIM(SUBSTITUTE(AZ94,CHAR(160),""))),0))=(IFERROR(VALUE(TRIM(SUBSTITUTE(X94,CHAR(160),""))),0)),"OK",
OR((IFERROR(VALUE(TRIM(SUBSTITUTE(AZ94,CHAR(160),""))),0))=0,(IFERROR(VALUE(TRIM(SUBSTITUTE(AX94,CHAR(160),""))),0))=0),"Attention : montant présenté entièrement écarté",(IFERROR(VALUE(TRIM(SUBSTITUTE(AZ94,CHAR(160),""))),0))&lt;(IFERROR(VALUE(TRIM(SUBSTITUTE(X94,CHAR(160),""))),0)),"Attention : montant présenté partiellement écarté",TRUE,""))</f>
        <v/>
      </c>
      <c r="BD94" s="63" t="str">
        <f t="shared" si="87"/>
        <v/>
      </c>
      <c r="BE94" s="63" t="str">
        <f t="shared" si="88"/>
        <v/>
      </c>
      <c r="BF94" s="30" t="str">
        <f t="shared" si="89"/>
        <v/>
      </c>
    </row>
    <row r="95" spans="1:58" ht="15" customHeight="1">
      <c r="A95" s="100">
        <v>86</v>
      </c>
      <c r="B95" s="7"/>
      <c r="C95" s="7"/>
      <c r="D95" s="18"/>
      <c r="E95" s="7"/>
      <c r="F95" s="7"/>
      <c r="G95" s="7"/>
      <c r="H95" s="7"/>
      <c r="I95" s="26"/>
      <c r="J95" s="7"/>
      <c r="K95" s="183"/>
      <c r="L95" s="189"/>
      <c r="M95" s="9"/>
      <c r="N95" s="53" t="str">
        <f t="shared" si="60"/>
        <v/>
      </c>
      <c r="O95" s="13"/>
      <c r="P95" s="9"/>
      <c r="Q95" s="53" t="str">
        <f t="shared" si="61"/>
        <v/>
      </c>
      <c r="R95" s="16"/>
      <c r="S95" s="9"/>
      <c r="T95" s="190" t="str">
        <f t="shared" si="62"/>
        <v/>
      </c>
      <c r="U95" s="199"/>
      <c r="V95" s="198" t="str" cm="1">
        <f t="array" ref="V95">IF((_xlfn.IFS(TRIM(SUBSTITUTE(U95,CHAR(160),""))="Devis 1",IFERROR(VALUE(TRIM(SUBSTITUTE(L95,CHAR(160),""))),0),TRIM(SUBSTITUTE(U95,CHAR(160),""))="Devis 2",IFERROR(VALUE(TRIM(SUBSTITUTE(O95,CHAR(160),""))),0),TRIM(SUBSTITUTE(U95,CHAR(160),""))="Devis 3",IFERROR(VALUE(TRIM(SUBSTITUTE(R95,CHAR(160),""))),0),TRUE,0)*IFERROR(VALUE(TRIM(SUBSTITUTE(D95,CHAR(160),""))),0))=0,"",_xlfn.IFS(TRIM(SUBSTITUTE(U95,CHAR(160),""))="Devis 1",IFERROR(VALUE(TRIM(SUBSTITUTE(L95,CHAR(160),""))),0),TRIM(SUBSTITUTE(U95,CHAR(160),""))="Devis 2",IFERROR(VALUE(TRIM(SUBSTITUTE(O95,CHAR(160),""))),0),TRIM(SUBSTITUTE(U95,CHAR(160),""))="Devis 3",IFERROR(VALUE(TRIM(SUBSTITUTE(R95,CHAR(160),""))),0),TRUE,0)*IFERROR(VALUE(TRIM(SUBSTITUTE(D95,CHAR(160),""))),0))</f>
        <v/>
      </c>
      <c r="W95" s="109" t="str" cm="1">
        <f t="array" ref="W95">IF(_xlfn.IFS(TRIM(SUBSTITUTE(U95,CHAR(160),""))="Devis 1",IFERROR(VALUE(TRIM(SUBSTITUTE(M95,CHAR(160),""))),0),TRIM(SUBSTITUTE(U95,CHAR(160),""))="Devis 2",IFERROR(VALUE(TRIM(SUBSTITUTE(P95,CHAR(160),""))),0),TRIM(SUBSTITUTE(U95,CHAR(160),""))="Devis 3",IFERROR(VALUE(TRIM(SUBSTITUTE(S95,CHAR(160),""))),0),TRUE,0)*IFERROR(VALUE(TRIM(SUBSTITUTE(D95,CHAR(160),""))),0)=0,IF(V95&lt;&gt;"",0,""),_xlfn.IFS(TRIM(SUBSTITUTE(U95,CHAR(160),""))="Devis 1",IFERROR(VALUE(TRIM(SUBSTITUTE(M95,CHAR(160),""))),0),TRIM(SUBSTITUTE(U95,CHAR(160),""))="Devis 2",IFERROR(VALUE(TRIM(SUBSTITUTE(P95,CHAR(160),""))),0),TRIM(SUBSTITUTE(U95,CHAR(160),""))="Devis 3",IFERROR(VALUE(TRIM(SUBSTITUTE(S95,CHAR(160),""))),0),TRUE,0)*IFERROR(VALUE(TRIM(SUBSTITUTE(D95,CHAR(160),""))),0))</f>
        <v/>
      </c>
      <c r="X95" s="201" t="str">
        <f t="shared" si="63"/>
        <v/>
      </c>
      <c r="Y95" s="202"/>
      <c r="Z95" s="55" t="str">
        <f t="shared" si="64"/>
        <v/>
      </c>
      <c r="AA95" s="55" t="str">
        <f t="shared" si="65"/>
        <v/>
      </c>
      <c r="AB95" s="56" t="str">
        <f t="shared" si="66"/>
        <v/>
      </c>
      <c r="AC95" s="22" t="str">
        <f t="shared" si="67"/>
        <v/>
      </c>
      <c r="AD95" s="22" t="str">
        <f t="shared" si="68"/>
        <v/>
      </c>
      <c r="AE95" s="22" t="str">
        <f t="shared" si="69"/>
        <v/>
      </c>
      <c r="AF95" s="22" t="str">
        <f t="shared" si="70"/>
        <v/>
      </c>
      <c r="AG95" s="57" t="str">
        <f t="shared" si="71"/>
        <v/>
      </c>
      <c r="AH95" s="22" t="str">
        <f t="shared" si="72"/>
        <v/>
      </c>
      <c r="AI95" s="58" t="str">
        <f t="shared" si="73"/>
        <v/>
      </c>
      <c r="AJ95" s="59" t="str">
        <f t="shared" si="74"/>
        <v/>
      </c>
      <c r="AK95" s="29" t="str">
        <f t="shared" si="75"/>
        <v/>
      </c>
      <c r="AL95" s="53" t="str">
        <f t="shared" si="76"/>
        <v/>
      </c>
      <c r="AM95" s="60" t="str">
        <f t="shared" si="77"/>
        <v/>
      </c>
      <c r="AN95" s="29" t="str">
        <f t="shared" si="78"/>
        <v/>
      </c>
      <c r="AO95" s="53" t="str">
        <f t="shared" si="79"/>
        <v/>
      </c>
      <c r="AP95" s="61" t="str">
        <f t="shared" si="80"/>
        <v/>
      </c>
      <c r="AQ95" s="29" t="str">
        <f t="shared" si="81"/>
        <v/>
      </c>
      <c r="AR95" s="62" t="str">
        <f t="shared" si="82"/>
        <v/>
      </c>
      <c r="AS95" s="55" t="str">
        <f t="shared" si="83"/>
        <v/>
      </c>
      <c r="AT95" s="239"/>
      <c r="AU95" s="63" t="str">
        <f t="shared" si="84"/>
        <v/>
      </c>
      <c r="AV95" s="63" t="str">
        <f t="shared" si="85"/>
        <v/>
      </c>
      <c r="AW95" s="63" t="str">
        <f t="shared" si="86"/>
        <v/>
      </c>
      <c r="AX95" s="110" t="str" cm="1">
        <f t="array" ref="AX95">IF($AB95="","",IF((IFERROR(_xlfn.IFS($AS95="Devis 1",(IFERROR(VALUE(TRIM(SUBSTITUTE(AJ95,CHAR(160),""))),0)),$AS95="Devis 2",(IFERROR(VALUE(TRIM(SUBSTITUTE(AM95,CHAR(160),""))),0)),$AS95="Devis 3",(IFERROR(VALUE(TRIM(SUBSTITUTE(AP95,CHAR(160),""))),0))),0))*(IFERROR(VALUE(TRIM(SUBSTITUTE($AB95,CHAR(160),""))),0))=0,"",(IFERROR(_xlfn.IFS($AS95="Devis 1",(IFERROR(VALUE(TRIM(SUBSTITUTE(AJ95,CHAR(160),""))),0)),$AS95="Devis 2",(IFERROR(VALUE(TRIM(SUBSTITUTE(AM95,CHAR(160),""))),0)),$AS95="Devis 3",(IFERROR(VALUE(TRIM(SUBSTITUTE(AP95,CHAR(160),""))),0))),0))*(IFERROR(VALUE(TRIM(SUBSTITUTE($AB95,CHAR(160),""))),0))))</f>
        <v/>
      </c>
      <c r="AY95" s="110" t="str" cm="1">
        <f t="array" ref="AY95">IF($AB95="","",IF((IFERROR(_xlfn.IFS(TRIM(SUBSTITUTE($AS95,CHAR(160),""))="Devis 1", IFERROR(VALUE(TRIM(SUBSTITUTE(AK95,CHAR(160),""))),0),TRIM(SUBSTITUTE($AS95,CHAR(160),""))="Devis 2", IFERROR(VALUE(TRIM(SUBSTITUTE(AN95,CHAR(160),""))),0),TRIM(SUBSTITUTE($AS95,CHAR(160),""))="Devis 3", IFERROR(VALUE(TRIM(SUBSTITUTE(AQ95,CHAR(160),""))),0)),0) * IFERROR(VALUE(TRIM(SUBSTITUTE($AB95,CHAR(160),""))),0)) = 0,IF(AX95&lt;&gt;"",0,""),(IFERROR(_xlfn.IFS(TRIM(SUBSTITUTE($AS95,CHAR(160),""))="Devis 1", IFERROR(VALUE(TRIM(SUBSTITUTE(AK95,CHAR(160),""))),0),TRIM(SUBSTITUTE($AS95,CHAR(160),""))="Devis 2", IFERROR(VALUE(TRIM(SUBSTITUTE(AN95,CHAR(160),""))),0),TRIM(SUBSTITUTE($AS95,CHAR(160),""))="Devis 3", IFERROR(VALUE(TRIM(SUBSTITUTE(AQ95,CHAR(160),""))),0)),0) * IFERROR(VALUE(TRIM(SUBSTITUTE($AB95,CHAR(160),""))),0))))</f>
        <v/>
      </c>
      <c r="AZ95" s="110" t="str" cm="1">
        <f t="array" ref="AZ95">IF($AB95="","",IF(IFERROR(_xlfn.IFS($AS95="Devis 1",IFERROR(VALUE(TRIM(SUBSTITUTE(AL95,CHAR(160),""))),0),$AS95="Devis 2",IFERROR(VALUE(TRIM(SUBSTITUTE(AO95,CHAR(160),""))),0),$AS95="Devis 3",IFERROR(VALUE(TRIM(SUBSTITUTE(AR95,CHAR(160),""))),0)),0)*IFERROR(VALUE(TRIM(SUBSTITUTE($AB95,CHAR(160),""))),0)=0,"",IFERROR(_xlfn.IFS($AS95="Devis 1",IFERROR(VALUE(TRIM(SUBSTITUTE(AL95,CHAR(160),""))),0),$AS95="Devis 2",IFERROR(VALUE(TRIM(SUBSTITUTE(AO95,CHAR(160),""))),0),$AS95="Devis 3",IFERROR(VALUE(TRIM(SUBSTITUTE(AR95,CHAR(160),""))),0)),0)*IFERROR(VALUE(TRIM(SUBSTITUTE($AB95,CHAR(160),""))),0)))</f>
        <v/>
      </c>
      <c r="BA95" s="64"/>
      <c r="BB95" s="21"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242" t="str" cm="1">
        <f t="array" ref="BC95">IF(OR(AZ95="",X95="",AX95="",V95="",AY95="",W95=""),"",_xlfn.IFS((IFERROR(VALUE(TRIM(SUBSTITUTE(AZ95,CHAR(160),""))),0))&gt;(IFERROR(VALUE(TRIM(SUBSTITUTE(X95,CHAR(160),""))),0)),"KO : Le montant retenu TTC est supérieur au montant présenté TTC. Merci de revoir la ligne de dépense ou plafonner son montant.",(IFERROR(VALUE(TRIM(SUBSTITUTE(AX95,CHAR(160),""))),0))&gt;(IFERROR(VALUE(TRIM(SUBSTITUTE(V95,CHAR(160),""))),0)),"Attention : Le montant retenu HT est supérieur au montant HT présenté. Merci de revoir la ligne de dépense,plafonner son montant,ou justifier la reventillation HT/TVA.",(IFERROR(VALUE(TRIM(SUBSTITUTE(AY95,CHAR(160),""))),0))&gt;(IFERROR(VALUE(TRIM(SUBSTITUTE(W95,CHAR(160),""))),0)),"Attention : Le montant TVA retenu est supérieur au montant TVA présenté. Merci de revoir la ligne de dépense,plafonner son montant,ou justifier la reventillation HT/TVA.",(IFERROR(VALUE(TRIM(SUBSTITUTE(X95,CHAR(160),""))),0))=0,"",(IFERROR(VALUE(TRIM(SUBSTITUTE(AZ95,CHAR(160),""))),0))=(IFERROR(VALUE(TRIM(SUBSTITUTE(X95,CHAR(160),""))),0)),"OK",
OR((IFERROR(VALUE(TRIM(SUBSTITUTE(AZ95,CHAR(160),""))),0))=0,(IFERROR(VALUE(TRIM(SUBSTITUTE(AX95,CHAR(160),""))),0))=0),"Attention : montant présenté entièrement écarté",(IFERROR(VALUE(TRIM(SUBSTITUTE(AZ95,CHAR(160),""))),0))&lt;(IFERROR(VALUE(TRIM(SUBSTITUTE(X95,CHAR(160),""))),0)),"Attention : montant présenté partiellement écarté",TRUE,""))</f>
        <v/>
      </c>
      <c r="BD95" s="63" t="str">
        <f t="shared" si="87"/>
        <v/>
      </c>
      <c r="BE95" s="63" t="str">
        <f t="shared" si="88"/>
        <v/>
      </c>
      <c r="BF95" s="30" t="str">
        <f t="shared" si="89"/>
        <v/>
      </c>
    </row>
    <row r="96" spans="1:58" ht="15" customHeight="1">
      <c r="A96" s="100">
        <v>87</v>
      </c>
      <c r="B96" s="7"/>
      <c r="C96" s="7"/>
      <c r="D96" s="18"/>
      <c r="E96" s="7"/>
      <c r="F96" s="7"/>
      <c r="G96" s="7"/>
      <c r="H96" s="7"/>
      <c r="I96" s="26"/>
      <c r="J96" s="7"/>
      <c r="K96" s="183"/>
      <c r="L96" s="189"/>
      <c r="M96" s="9"/>
      <c r="N96" s="53" t="str">
        <f t="shared" si="60"/>
        <v/>
      </c>
      <c r="O96" s="13"/>
      <c r="P96" s="9"/>
      <c r="Q96" s="53" t="str">
        <f t="shared" si="61"/>
        <v/>
      </c>
      <c r="R96" s="16"/>
      <c r="S96" s="9"/>
      <c r="T96" s="190" t="str">
        <f t="shared" si="62"/>
        <v/>
      </c>
      <c r="U96" s="199"/>
      <c r="V96" s="198" t="str" cm="1">
        <f t="array" ref="V96">IF((_xlfn.IFS(TRIM(SUBSTITUTE(U96,CHAR(160),""))="Devis 1",IFERROR(VALUE(TRIM(SUBSTITUTE(L96,CHAR(160),""))),0),TRIM(SUBSTITUTE(U96,CHAR(160),""))="Devis 2",IFERROR(VALUE(TRIM(SUBSTITUTE(O96,CHAR(160),""))),0),TRIM(SUBSTITUTE(U96,CHAR(160),""))="Devis 3",IFERROR(VALUE(TRIM(SUBSTITUTE(R96,CHAR(160),""))),0),TRUE,0)*IFERROR(VALUE(TRIM(SUBSTITUTE(D96,CHAR(160),""))),0))=0,"",_xlfn.IFS(TRIM(SUBSTITUTE(U96,CHAR(160),""))="Devis 1",IFERROR(VALUE(TRIM(SUBSTITUTE(L96,CHAR(160),""))),0),TRIM(SUBSTITUTE(U96,CHAR(160),""))="Devis 2",IFERROR(VALUE(TRIM(SUBSTITUTE(O96,CHAR(160),""))),0),TRIM(SUBSTITUTE(U96,CHAR(160),""))="Devis 3",IFERROR(VALUE(TRIM(SUBSTITUTE(R96,CHAR(160),""))),0),TRUE,0)*IFERROR(VALUE(TRIM(SUBSTITUTE(D96,CHAR(160),""))),0))</f>
        <v/>
      </c>
      <c r="W96" s="109" t="str" cm="1">
        <f t="array" ref="W96">IF(_xlfn.IFS(TRIM(SUBSTITUTE(U96,CHAR(160),""))="Devis 1",IFERROR(VALUE(TRIM(SUBSTITUTE(M96,CHAR(160),""))),0),TRIM(SUBSTITUTE(U96,CHAR(160),""))="Devis 2",IFERROR(VALUE(TRIM(SUBSTITUTE(P96,CHAR(160),""))),0),TRIM(SUBSTITUTE(U96,CHAR(160),""))="Devis 3",IFERROR(VALUE(TRIM(SUBSTITUTE(S96,CHAR(160),""))),0),TRUE,0)*IFERROR(VALUE(TRIM(SUBSTITUTE(D96,CHAR(160),""))),0)=0,IF(V96&lt;&gt;"",0,""),_xlfn.IFS(TRIM(SUBSTITUTE(U96,CHAR(160),""))="Devis 1",IFERROR(VALUE(TRIM(SUBSTITUTE(M96,CHAR(160),""))),0),TRIM(SUBSTITUTE(U96,CHAR(160),""))="Devis 2",IFERROR(VALUE(TRIM(SUBSTITUTE(P96,CHAR(160),""))),0),TRIM(SUBSTITUTE(U96,CHAR(160),""))="Devis 3",IFERROR(VALUE(TRIM(SUBSTITUTE(S96,CHAR(160),""))),0),TRUE,0)*IFERROR(VALUE(TRIM(SUBSTITUTE(D96,CHAR(160),""))),0))</f>
        <v/>
      </c>
      <c r="X96" s="201" t="str">
        <f t="shared" si="63"/>
        <v/>
      </c>
      <c r="Y96" s="202"/>
      <c r="Z96" s="55" t="str">
        <f t="shared" si="64"/>
        <v/>
      </c>
      <c r="AA96" s="55" t="str">
        <f t="shared" si="65"/>
        <v/>
      </c>
      <c r="AB96" s="56" t="str">
        <f t="shared" si="66"/>
        <v/>
      </c>
      <c r="AC96" s="22" t="str">
        <f t="shared" si="67"/>
        <v/>
      </c>
      <c r="AD96" s="22" t="str">
        <f t="shared" si="68"/>
        <v/>
      </c>
      <c r="AE96" s="22" t="str">
        <f t="shared" si="69"/>
        <v/>
      </c>
      <c r="AF96" s="22" t="str">
        <f t="shared" si="70"/>
        <v/>
      </c>
      <c r="AG96" s="57" t="str">
        <f t="shared" si="71"/>
        <v/>
      </c>
      <c r="AH96" s="22" t="str">
        <f t="shared" si="72"/>
        <v/>
      </c>
      <c r="AI96" s="58" t="str">
        <f t="shared" si="73"/>
        <v/>
      </c>
      <c r="AJ96" s="59" t="str">
        <f t="shared" si="74"/>
        <v/>
      </c>
      <c r="AK96" s="29" t="str">
        <f t="shared" si="75"/>
        <v/>
      </c>
      <c r="AL96" s="53" t="str">
        <f t="shared" si="76"/>
        <v/>
      </c>
      <c r="AM96" s="60" t="str">
        <f t="shared" si="77"/>
        <v/>
      </c>
      <c r="AN96" s="29" t="str">
        <f t="shared" si="78"/>
        <v/>
      </c>
      <c r="AO96" s="53" t="str">
        <f t="shared" si="79"/>
        <v/>
      </c>
      <c r="AP96" s="61" t="str">
        <f t="shared" si="80"/>
        <v/>
      </c>
      <c r="AQ96" s="29" t="str">
        <f t="shared" si="81"/>
        <v/>
      </c>
      <c r="AR96" s="62" t="str">
        <f t="shared" si="82"/>
        <v/>
      </c>
      <c r="AS96" s="55" t="str">
        <f t="shared" si="83"/>
        <v/>
      </c>
      <c r="AT96" s="239"/>
      <c r="AU96" s="63" t="str">
        <f t="shared" si="84"/>
        <v/>
      </c>
      <c r="AV96" s="63" t="str">
        <f t="shared" si="85"/>
        <v/>
      </c>
      <c r="AW96" s="63" t="str">
        <f t="shared" si="86"/>
        <v/>
      </c>
      <c r="AX96" s="110" t="str" cm="1">
        <f t="array" ref="AX96">IF($AB96="","",IF((IFERROR(_xlfn.IFS($AS96="Devis 1",(IFERROR(VALUE(TRIM(SUBSTITUTE(AJ96,CHAR(160),""))),0)),$AS96="Devis 2",(IFERROR(VALUE(TRIM(SUBSTITUTE(AM96,CHAR(160),""))),0)),$AS96="Devis 3",(IFERROR(VALUE(TRIM(SUBSTITUTE(AP96,CHAR(160),""))),0))),0))*(IFERROR(VALUE(TRIM(SUBSTITUTE($AB96,CHAR(160),""))),0))=0,"",(IFERROR(_xlfn.IFS($AS96="Devis 1",(IFERROR(VALUE(TRIM(SUBSTITUTE(AJ96,CHAR(160),""))),0)),$AS96="Devis 2",(IFERROR(VALUE(TRIM(SUBSTITUTE(AM96,CHAR(160),""))),0)),$AS96="Devis 3",(IFERROR(VALUE(TRIM(SUBSTITUTE(AP96,CHAR(160),""))),0))),0))*(IFERROR(VALUE(TRIM(SUBSTITUTE($AB96,CHAR(160),""))),0))))</f>
        <v/>
      </c>
      <c r="AY96" s="110" t="str" cm="1">
        <f t="array" ref="AY96">IF($AB96="","",IF((IFERROR(_xlfn.IFS(TRIM(SUBSTITUTE($AS96,CHAR(160),""))="Devis 1", IFERROR(VALUE(TRIM(SUBSTITUTE(AK96,CHAR(160),""))),0),TRIM(SUBSTITUTE($AS96,CHAR(160),""))="Devis 2", IFERROR(VALUE(TRIM(SUBSTITUTE(AN96,CHAR(160),""))),0),TRIM(SUBSTITUTE($AS96,CHAR(160),""))="Devis 3", IFERROR(VALUE(TRIM(SUBSTITUTE(AQ96,CHAR(160),""))),0)),0) * IFERROR(VALUE(TRIM(SUBSTITUTE($AB96,CHAR(160),""))),0)) = 0,IF(AX96&lt;&gt;"",0,""),(IFERROR(_xlfn.IFS(TRIM(SUBSTITUTE($AS96,CHAR(160),""))="Devis 1", IFERROR(VALUE(TRIM(SUBSTITUTE(AK96,CHAR(160),""))),0),TRIM(SUBSTITUTE($AS96,CHAR(160),""))="Devis 2", IFERROR(VALUE(TRIM(SUBSTITUTE(AN96,CHAR(160),""))),0),TRIM(SUBSTITUTE($AS96,CHAR(160),""))="Devis 3", IFERROR(VALUE(TRIM(SUBSTITUTE(AQ96,CHAR(160),""))),0)),0) * IFERROR(VALUE(TRIM(SUBSTITUTE($AB96,CHAR(160),""))),0))))</f>
        <v/>
      </c>
      <c r="AZ96" s="110" t="str" cm="1">
        <f t="array" ref="AZ96">IF($AB96="","",IF(IFERROR(_xlfn.IFS($AS96="Devis 1",IFERROR(VALUE(TRIM(SUBSTITUTE(AL96,CHAR(160),""))),0),$AS96="Devis 2",IFERROR(VALUE(TRIM(SUBSTITUTE(AO96,CHAR(160),""))),0),$AS96="Devis 3",IFERROR(VALUE(TRIM(SUBSTITUTE(AR96,CHAR(160),""))),0)),0)*IFERROR(VALUE(TRIM(SUBSTITUTE($AB96,CHAR(160),""))),0)=0,"",IFERROR(_xlfn.IFS($AS96="Devis 1",IFERROR(VALUE(TRIM(SUBSTITUTE(AL96,CHAR(160),""))),0),$AS96="Devis 2",IFERROR(VALUE(TRIM(SUBSTITUTE(AO96,CHAR(160),""))),0),$AS96="Devis 3",IFERROR(VALUE(TRIM(SUBSTITUTE(AR96,CHAR(160),""))),0)),0)*IFERROR(VALUE(TRIM(SUBSTITUTE($AB96,CHAR(160),""))),0)))</f>
        <v/>
      </c>
      <c r="BA96" s="64"/>
      <c r="BB96" s="21"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242" t="str" cm="1">
        <f t="array" ref="BC96">IF(OR(AZ96="",X96="",AX96="",V96="",AY96="",W96=""),"",_xlfn.IFS((IFERROR(VALUE(TRIM(SUBSTITUTE(AZ96,CHAR(160),""))),0))&gt;(IFERROR(VALUE(TRIM(SUBSTITUTE(X96,CHAR(160),""))),0)),"KO : Le montant retenu TTC est supérieur au montant présenté TTC. Merci de revoir la ligne de dépense ou plafonner son montant.",(IFERROR(VALUE(TRIM(SUBSTITUTE(AX96,CHAR(160),""))),0))&gt;(IFERROR(VALUE(TRIM(SUBSTITUTE(V96,CHAR(160),""))),0)),"Attention : Le montant retenu HT est supérieur au montant HT présenté. Merci de revoir la ligne de dépense,plafonner son montant,ou justifier la reventillation HT/TVA.",(IFERROR(VALUE(TRIM(SUBSTITUTE(AY96,CHAR(160),""))),0))&gt;(IFERROR(VALUE(TRIM(SUBSTITUTE(W96,CHAR(160),""))),0)),"Attention : Le montant TVA retenu est supérieur au montant TVA présenté. Merci de revoir la ligne de dépense,plafonner son montant,ou justifier la reventillation HT/TVA.",(IFERROR(VALUE(TRIM(SUBSTITUTE(X96,CHAR(160),""))),0))=0,"",(IFERROR(VALUE(TRIM(SUBSTITUTE(AZ96,CHAR(160),""))),0))=(IFERROR(VALUE(TRIM(SUBSTITUTE(X96,CHAR(160),""))),0)),"OK",
OR((IFERROR(VALUE(TRIM(SUBSTITUTE(AZ96,CHAR(160),""))),0))=0,(IFERROR(VALUE(TRIM(SUBSTITUTE(AX96,CHAR(160),""))),0))=0),"Attention : montant présenté entièrement écarté",(IFERROR(VALUE(TRIM(SUBSTITUTE(AZ96,CHAR(160),""))),0))&lt;(IFERROR(VALUE(TRIM(SUBSTITUTE(X96,CHAR(160),""))),0)),"Attention : montant présenté partiellement écarté",TRUE,""))</f>
        <v/>
      </c>
      <c r="BD96" s="63" t="str">
        <f t="shared" si="87"/>
        <v/>
      </c>
      <c r="BE96" s="63" t="str">
        <f t="shared" si="88"/>
        <v/>
      </c>
      <c r="BF96" s="30" t="str">
        <f t="shared" si="89"/>
        <v/>
      </c>
    </row>
    <row r="97" spans="1:58" ht="15" customHeight="1">
      <c r="A97" s="100">
        <v>88</v>
      </c>
      <c r="B97" s="7"/>
      <c r="C97" s="7"/>
      <c r="D97" s="18"/>
      <c r="E97" s="7"/>
      <c r="F97" s="7"/>
      <c r="G97" s="7"/>
      <c r="H97" s="7"/>
      <c r="I97" s="26"/>
      <c r="J97" s="7"/>
      <c r="K97" s="183"/>
      <c r="L97" s="189"/>
      <c r="M97" s="9"/>
      <c r="N97" s="53" t="str">
        <f t="shared" si="60"/>
        <v/>
      </c>
      <c r="O97" s="13"/>
      <c r="P97" s="9"/>
      <c r="Q97" s="53" t="str">
        <f t="shared" si="61"/>
        <v/>
      </c>
      <c r="R97" s="16"/>
      <c r="S97" s="9"/>
      <c r="T97" s="190" t="str">
        <f t="shared" si="62"/>
        <v/>
      </c>
      <c r="U97" s="199"/>
      <c r="V97" s="198" t="str" cm="1">
        <f t="array" ref="V97">IF((_xlfn.IFS(TRIM(SUBSTITUTE(U97,CHAR(160),""))="Devis 1",IFERROR(VALUE(TRIM(SUBSTITUTE(L97,CHAR(160),""))),0),TRIM(SUBSTITUTE(U97,CHAR(160),""))="Devis 2",IFERROR(VALUE(TRIM(SUBSTITUTE(O97,CHAR(160),""))),0),TRIM(SUBSTITUTE(U97,CHAR(160),""))="Devis 3",IFERROR(VALUE(TRIM(SUBSTITUTE(R97,CHAR(160),""))),0),TRUE,0)*IFERROR(VALUE(TRIM(SUBSTITUTE(D97,CHAR(160),""))),0))=0,"",_xlfn.IFS(TRIM(SUBSTITUTE(U97,CHAR(160),""))="Devis 1",IFERROR(VALUE(TRIM(SUBSTITUTE(L97,CHAR(160),""))),0),TRIM(SUBSTITUTE(U97,CHAR(160),""))="Devis 2",IFERROR(VALUE(TRIM(SUBSTITUTE(O97,CHAR(160),""))),0),TRIM(SUBSTITUTE(U97,CHAR(160),""))="Devis 3",IFERROR(VALUE(TRIM(SUBSTITUTE(R97,CHAR(160),""))),0),TRUE,0)*IFERROR(VALUE(TRIM(SUBSTITUTE(D97,CHAR(160),""))),0))</f>
        <v/>
      </c>
      <c r="W97" s="109" t="str" cm="1">
        <f t="array" ref="W97">IF(_xlfn.IFS(TRIM(SUBSTITUTE(U97,CHAR(160),""))="Devis 1",IFERROR(VALUE(TRIM(SUBSTITUTE(M97,CHAR(160),""))),0),TRIM(SUBSTITUTE(U97,CHAR(160),""))="Devis 2",IFERROR(VALUE(TRIM(SUBSTITUTE(P97,CHAR(160),""))),0),TRIM(SUBSTITUTE(U97,CHAR(160),""))="Devis 3",IFERROR(VALUE(TRIM(SUBSTITUTE(S97,CHAR(160),""))),0),TRUE,0)*IFERROR(VALUE(TRIM(SUBSTITUTE(D97,CHAR(160),""))),0)=0,IF(V97&lt;&gt;"",0,""),_xlfn.IFS(TRIM(SUBSTITUTE(U97,CHAR(160),""))="Devis 1",IFERROR(VALUE(TRIM(SUBSTITUTE(M97,CHAR(160),""))),0),TRIM(SUBSTITUTE(U97,CHAR(160),""))="Devis 2",IFERROR(VALUE(TRIM(SUBSTITUTE(P97,CHAR(160),""))),0),TRIM(SUBSTITUTE(U97,CHAR(160),""))="Devis 3",IFERROR(VALUE(TRIM(SUBSTITUTE(S97,CHAR(160),""))),0),TRUE,0)*IFERROR(VALUE(TRIM(SUBSTITUTE(D97,CHAR(160),""))),0))</f>
        <v/>
      </c>
      <c r="X97" s="201" t="str">
        <f t="shared" si="63"/>
        <v/>
      </c>
      <c r="Y97" s="202"/>
      <c r="Z97" s="55" t="str">
        <f t="shared" si="64"/>
        <v/>
      </c>
      <c r="AA97" s="55" t="str">
        <f t="shared" si="65"/>
        <v/>
      </c>
      <c r="AB97" s="56" t="str">
        <f t="shared" si="66"/>
        <v/>
      </c>
      <c r="AC97" s="22" t="str">
        <f t="shared" si="67"/>
        <v/>
      </c>
      <c r="AD97" s="22" t="str">
        <f t="shared" si="68"/>
        <v/>
      </c>
      <c r="AE97" s="22" t="str">
        <f t="shared" si="69"/>
        <v/>
      </c>
      <c r="AF97" s="22" t="str">
        <f t="shared" si="70"/>
        <v/>
      </c>
      <c r="AG97" s="57" t="str">
        <f t="shared" si="71"/>
        <v/>
      </c>
      <c r="AH97" s="22" t="str">
        <f t="shared" si="72"/>
        <v/>
      </c>
      <c r="AI97" s="58" t="str">
        <f t="shared" si="73"/>
        <v/>
      </c>
      <c r="AJ97" s="59" t="str">
        <f t="shared" si="74"/>
        <v/>
      </c>
      <c r="AK97" s="29" t="str">
        <f t="shared" si="75"/>
        <v/>
      </c>
      <c r="AL97" s="53" t="str">
        <f t="shared" si="76"/>
        <v/>
      </c>
      <c r="AM97" s="60" t="str">
        <f t="shared" si="77"/>
        <v/>
      </c>
      <c r="AN97" s="29" t="str">
        <f t="shared" si="78"/>
        <v/>
      </c>
      <c r="AO97" s="53" t="str">
        <f t="shared" si="79"/>
        <v/>
      </c>
      <c r="AP97" s="61" t="str">
        <f t="shared" si="80"/>
        <v/>
      </c>
      <c r="AQ97" s="29" t="str">
        <f t="shared" si="81"/>
        <v/>
      </c>
      <c r="AR97" s="62" t="str">
        <f t="shared" si="82"/>
        <v/>
      </c>
      <c r="AS97" s="55" t="str">
        <f t="shared" si="83"/>
        <v/>
      </c>
      <c r="AT97" s="239"/>
      <c r="AU97" s="63" t="str">
        <f t="shared" si="84"/>
        <v/>
      </c>
      <c r="AV97" s="63" t="str">
        <f t="shared" si="85"/>
        <v/>
      </c>
      <c r="AW97" s="63" t="str">
        <f t="shared" si="86"/>
        <v/>
      </c>
      <c r="AX97" s="110" t="str" cm="1">
        <f t="array" ref="AX97">IF($AB97="","",IF((IFERROR(_xlfn.IFS($AS97="Devis 1",(IFERROR(VALUE(TRIM(SUBSTITUTE(AJ97,CHAR(160),""))),0)),$AS97="Devis 2",(IFERROR(VALUE(TRIM(SUBSTITUTE(AM97,CHAR(160),""))),0)),$AS97="Devis 3",(IFERROR(VALUE(TRIM(SUBSTITUTE(AP97,CHAR(160),""))),0))),0))*(IFERROR(VALUE(TRIM(SUBSTITUTE($AB97,CHAR(160),""))),0))=0,"",(IFERROR(_xlfn.IFS($AS97="Devis 1",(IFERROR(VALUE(TRIM(SUBSTITUTE(AJ97,CHAR(160),""))),0)),$AS97="Devis 2",(IFERROR(VALUE(TRIM(SUBSTITUTE(AM97,CHAR(160),""))),0)),$AS97="Devis 3",(IFERROR(VALUE(TRIM(SUBSTITUTE(AP97,CHAR(160),""))),0))),0))*(IFERROR(VALUE(TRIM(SUBSTITUTE($AB97,CHAR(160),""))),0))))</f>
        <v/>
      </c>
      <c r="AY97" s="110" t="str" cm="1">
        <f t="array" ref="AY97">IF($AB97="","",IF((IFERROR(_xlfn.IFS(TRIM(SUBSTITUTE($AS97,CHAR(160),""))="Devis 1", IFERROR(VALUE(TRIM(SUBSTITUTE(AK97,CHAR(160),""))),0),TRIM(SUBSTITUTE($AS97,CHAR(160),""))="Devis 2", IFERROR(VALUE(TRIM(SUBSTITUTE(AN97,CHAR(160),""))),0),TRIM(SUBSTITUTE($AS97,CHAR(160),""))="Devis 3", IFERROR(VALUE(TRIM(SUBSTITUTE(AQ97,CHAR(160),""))),0)),0) * IFERROR(VALUE(TRIM(SUBSTITUTE($AB97,CHAR(160),""))),0)) = 0,IF(AX97&lt;&gt;"",0,""),(IFERROR(_xlfn.IFS(TRIM(SUBSTITUTE($AS97,CHAR(160),""))="Devis 1", IFERROR(VALUE(TRIM(SUBSTITUTE(AK97,CHAR(160),""))),0),TRIM(SUBSTITUTE($AS97,CHAR(160),""))="Devis 2", IFERROR(VALUE(TRIM(SUBSTITUTE(AN97,CHAR(160),""))),0),TRIM(SUBSTITUTE($AS97,CHAR(160),""))="Devis 3", IFERROR(VALUE(TRIM(SUBSTITUTE(AQ97,CHAR(160),""))),0)),0) * IFERROR(VALUE(TRIM(SUBSTITUTE($AB97,CHAR(160),""))),0))))</f>
        <v/>
      </c>
      <c r="AZ97" s="110" t="str" cm="1">
        <f t="array" ref="AZ97">IF($AB97="","",IF(IFERROR(_xlfn.IFS($AS97="Devis 1",IFERROR(VALUE(TRIM(SUBSTITUTE(AL97,CHAR(160),""))),0),$AS97="Devis 2",IFERROR(VALUE(TRIM(SUBSTITUTE(AO97,CHAR(160),""))),0),$AS97="Devis 3",IFERROR(VALUE(TRIM(SUBSTITUTE(AR97,CHAR(160),""))),0)),0)*IFERROR(VALUE(TRIM(SUBSTITUTE($AB97,CHAR(160),""))),0)=0,"",IFERROR(_xlfn.IFS($AS97="Devis 1",IFERROR(VALUE(TRIM(SUBSTITUTE(AL97,CHAR(160),""))),0),$AS97="Devis 2",IFERROR(VALUE(TRIM(SUBSTITUTE(AO97,CHAR(160),""))),0),$AS97="Devis 3",IFERROR(VALUE(TRIM(SUBSTITUTE(AR97,CHAR(160),""))),0)),0)*IFERROR(VALUE(TRIM(SUBSTITUTE($AB97,CHAR(160),""))),0)))</f>
        <v/>
      </c>
      <c r="BA97" s="64"/>
      <c r="BB97" s="21"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242" t="str" cm="1">
        <f t="array" ref="BC97">IF(OR(AZ97="",X97="",AX97="",V97="",AY97="",W97=""),"",_xlfn.IFS((IFERROR(VALUE(TRIM(SUBSTITUTE(AZ97,CHAR(160),""))),0))&gt;(IFERROR(VALUE(TRIM(SUBSTITUTE(X97,CHAR(160),""))),0)),"KO : Le montant retenu TTC est supérieur au montant présenté TTC. Merci de revoir la ligne de dépense ou plafonner son montant.",(IFERROR(VALUE(TRIM(SUBSTITUTE(AX97,CHAR(160),""))),0))&gt;(IFERROR(VALUE(TRIM(SUBSTITUTE(V97,CHAR(160),""))),0)),"Attention : Le montant retenu HT est supérieur au montant HT présenté. Merci de revoir la ligne de dépense,plafonner son montant,ou justifier la reventillation HT/TVA.",(IFERROR(VALUE(TRIM(SUBSTITUTE(AY97,CHAR(160),""))),0))&gt;(IFERROR(VALUE(TRIM(SUBSTITUTE(W97,CHAR(160),""))),0)),"Attention : Le montant TVA retenu est supérieur au montant TVA présenté. Merci de revoir la ligne de dépense,plafonner son montant,ou justifier la reventillation HT/TVA.",(IFERROR(VALUE(TRIM(SUBSTITUTE(X97,CHAR(160),""))),0))=0,"",(IFERROR(VALUE(TRIM(SUBSTITUTE(AZ97,CHAR(160),""))),0))=(IFERROR(VALUE(TRIM(SUBSTITUTE(X97,CHAR(160),""))),0)),"OK",
OR((IFERROR(VALUE(TRIM(SUBSTITUTE(AZ97,CHAR(160),""))),0))=0,(IFERROR(VALUE(TRIM(SUBSTITUTE(AX97,CHAR(160),""))),0))=0),"Attention : montant présenté entièrement écarté",(IFERROR(VALUE(TRIM(SUBSTITUTE(AZ97,CHAR(160),""))),0))&lt;(IFERROR(VALUE(TRIM(SUBSTITUTE(X97,CHAR(160),""))),0)),"Attention : montant présenté partiellement écarté",TRUE,""))</f>
        <v/>
      </c>
      <c r="BD97" s="63" t="str">
        <f t="shared" si="87"/>
        <v/>
      </c>
      <c r="BE97" s="63" t="str">
        <f t="shared" si="88"/>
        <v/>
      </c>
      <c r="BF97" s="30" t="str">
        <f t="shared" si="89"/>
        <v/>
      </c>
    </row>
    <row r="98" spans="1:58" ht="15" customHeight="1">
      <c r="A98" s="100">
        <v>89</v>
      </c>
      <c r="B98" s="7"/>
      <c r="C98" s="7"/>
      <c r="D98" s="18"/>
      <c r="E98" s="7"/>
      <c r="F98" s="7"/>
      <c r="G98" s="7"/>
      <c r="H98" s="7"/>
      <c r="I98" s="26"/>
      <c r="J98" s="7"/>
      <c r="K98" s="183"/>
      <c r="L98" s="189"/>
      <c r="M98" s="9"/>
      <c r="N98" s="53" t="str">
        <f t="shared" si="60"/>
        <v/>
      </c>
      <c r="O98" s="13"/>
      <c r="P98" s="9"/>
      <c r="Q98" s="53" t="str">
        <f t="shared" si="61"/>
        <v/>
      </c>
      <c r="R98" s="16"/>
      <c r="S98" s="9"/>
      <c r="T98" s="190" t="str">
        <f t="shared" si="62"/>
        <v/>
      </c>
      <c r="U98" s="199"/>
      <c r="V98" s="198" t="str" cm="1">
        <f t="array" ref="V98">IF((_xlfn.IFS(TRIM(SUBSTITUTE(U98,CHAR(160),""))="Devis 1",IFERROR(VALUE(TRIM(SUBSTITUTE(L98,CHAR(160),""))),0),TRIM(SUBSTITUTE(U98,CHAR(160),""))="Devis 2",IFERROR(VALUE(TRIM(SUBSTITUTE(O98,CHAR(160),""))),0),TRIM(SUBSTITUTE(U98,CHAR(160),""))="Devis 3",IFERROR(VALUE(TRIM(SUBSTITUTE(R98,CHAR(160),""))),0),TRUE,0)*IFERROR(VALUE(TRIM(SUBSTITUTE(D98,CHAR(160),""))),0))=0,"",_xlfn.IFS(TRIM(SUBSTITUTE(U98,CHAR(160),""))="Devis 1",IFERROR(VALUE(TRIM(SUBSTITUTE(L98,CHAR(160),""))),0),TRIM(SUBSTITUTE(U98,CHAR(160),""))="Devis 2",IFERROR(VALUE(TRIM(SUBSTITUTE(O98,CHAR(160),""))),0),TRIM(SUBSTITUTE(U98,CHAR(160),""))="Devis 3",IFERROR(VALUE(TRIM(SUBSTITUTE(R98,CHAR(160),""))),0),TRUE,0)*IFERROR(VALUE(TRIM(SUBSTITUTE(D98,CHAR(160),""))),0))</f>
        <v/>
      </c>
      <c r="W98" s="109" t="str" cm="1">
        <f t="array" ref="W98">IF(_xlfn.IFS(TRIM(SUBSTITUTE(U98,CHAR(160),""))="Devis 1",IFERROR(VALUE(TRIM(SUBSTITUTE(M98,CHAR(160),""))),0),TRIM(SUBSTITUTE(U98,CHAR(160),""))="Devis 2",IFERROR(VALUE(TRIM(SUBSTITUTE(P98,CHAR(160),""))),0),TRIM(SUBSTITUTE(U98,CHAR(160),""))="Devis 3",IFERROR(VALUE(TRIM(SUBSTITUTE(S98,CHAR(160),""))),0),TRUE,0)*IFERROR(VALUE(TRIM(SUBSTITUTE(D98,CHAR(160),""))),0)=0,IF(V98&lt;&gt;"",0,""),_xlfn.IFS(TRIM(SUBSTITUTE(U98,CHAR(160),""))="Devis 1",IFERROR(VALUE(TRIM(SUBSTITUTE(M98,CHAR(160),""))),0),TRIM(SUBSTITUTE(U98,CHAR(160),""))="Devis 2",IFERROR(VALUE(TRIM(SUBSTITUTE(P98,CHAR(160),""))),0),TRIM(SUBSTITUTE(U98,CHAR(160),""))="Devis 3",IFERROR(VALUE(TRIM(SUBSTITUTE(S98,CHAR(160),""))),0),TRUE,0)*IFERROR(VALUE(TRIM(SUBSTITUTE(D98,CHAR(160),""))),0))</f>
        <v/>
      </c>
      <c r="X98" s="201" t="str">
        <f t="shared" si="63"/>
        <v/>
      </c>
      <c r="Y98" s="202"/>
      <c r="Z98" s="55" t="str">
        <f t="shared" si="64"/>
        <v/>
      </c>
      <c r="AA98" s="55" t="str">
        <f t="shared" si="65"/>
        <v/>
      </c>
      <c r="AB98" s="56" t="str">
        <f t="shared" si="66"/>
        <v/>
      </c>
      <c r="AC98" s="22" t="str">
        <f t="shared" si="67"/>
        <v/>
      </c>
      <c r="AD98" s="22" t="str">
        <f t="shared" si="68"/>
        <v/>
      </c>
      <c r="AE98" s="22" t="str">
        <f t="shared" si="69"/>
        <v/>
      </c>
      <c r="AF98" s="22" t="str">
        <f t="shared" si="70"/>
        <v/>
      </c>
      <c r="AG98" s="57" t="str">
        <f t="shared" si="71"/>
        <v/>
      </c>
      <c r="AH98" s="22" t="str">
        <f t="shared" si="72"/>
        <v/>
      </c>
      <c r="AI98" s="58" t="str">
        <f t="shared" si="73"/>
        <v/>
      </c>
      <c r="AJ98" s="59" t="str">
        <f t="shared" si="74"/>
        <v/>
      </c>
      <c r="AK98" s="29" t="str">
        <f t="shared" si="75"/>
        <v/>
      </c>
      <c r="AL98" s="53" t="str">
        <f t="shared" si="76"/>
        <v/>
      </c>
      <c r="AM98" s="60" t="str">
        <f t="shared" si="77"/>
        <v/>
      </c>
      <c r="AN98" s="29" t="str">
        <f t="shared" si="78"/>
        <v/>
      </c>
      <c r="AO98" s="53" t="str">
        <f t="shared" si="79"/>
        <v/>
      </c>
      <c r="AP98" s="61" t="str">
        <f t="shared" si="80"/>
        <v/>
      </c>
      <c r="AQ98" s="29" t="str">
        <f t="shared" si="81"/>
        <v/>
      </c>
      <c r="AR98" s="62" t="str">
        <f t="shared" si="82"/>
        <v/>
      </c>
      <c r="AS98" s="55" t="str">
        <f t="shared" si="83"/>
        <v/>
      </c>
      <c r="AT98" s="239"/>
      <c r="AU98" s="63" t="str">
        <f t="shared" si="84"/>
        <v/>
      </c>
      <c r="AV98" s="63" t="str">
        <f t="shared" si="85"/>
        <v/>
      </c>
      <c r="AW98" s="63" t="str">
        <f t="shared" si="86"/>
        <v/>
      </c>
      <c r="AX98" s="110" t="str" cm="1">
        <f t="array" ref="AX98">IF($AB98="","",IF((IFERROR(_xlfn.IFS($AS98="Devis 1",(IFERROR(VALUE(TRIM(SUBSTITUTE(AJ98,CHAR(160),""))),0)),$AS98="Devis 2",(IFERROR(VALUE(TRIM(SUBSTITUTE(AM98,CHAR(160),""))),0)),$AS98="Devis 3",(IFERROR(VALUE(TRIM(SUBSTITUTE(AP98,CHAR(160),""))),0))),0))*(IFERROR(VALUE(TRIM(SUBSTITUTE($AB98,CHAR(160),""))),0))=0,"",(IFERROR(_xlfn.IFS($AS98="Devis 1",(IFERROR(VALUE(TRIM(SUBSTITUTE(AJ98,CHAR(160),""))),0)),$AS98="Devis 2",(IFERROR(VALUE(TRIM(SUBSTITUTE(AM98,CHAR(160),""))),0)),$AS98="Devis 3",(IFERROR(VALUE(TRIM(SUBSTITUTE(AP98,CHAR(160),""))),0))),0))*(IFERROR(VALUE(TRIM(SUBSTITUTE($AB98,CHAR(160),""))),0))))</f>
        <v/>
      </c>
      <c r="AY98" s="110" t="str" cm="1">
        <f t="array" ref="AY98">IF($AB98="","",IF((IFERROR(_xlfn.IFS(TRIM(SUBSTITUTE($AS98,CHAR(160),""))="Devis 1", IFERROR(VALUE(TRIM(SUBSTITUTE(AK98,CHAR(160),""))),0),TRIM(SUBSTITUTE($AS98,CHAR(160),""))="Devis 2", IFERROR(VALUE(TRIM(SUBSTITUTE(AN98,CHAR(160),""))),0),TRIM(SUBSTITUTE($AS98,CHAR(160),""))="Devis 3", IFERROR(VALUE(TRIM(SUBSTITUTE(AQ98,CHAR(160),""))),0)),0) * IFERROR(VALUE(TRIM(SUBSTITUTE($AB98,CHAR(160),""))),0)) = 0,IF(AX98&lt;&gt;"",0,""),(IFERROR(_xlfn.IFS(TRIM(SUBSTITUTE($AS98,CHAR(160),""))="Devis 1", IFERROR(VALUE(TRIM(SUBSTITUTE(AK98,CHAR(160),""))),0),TRIM(SUBSTITUTE($AS98,CHAR(160),""))="Devis 2", IFERROR(VALUE(TRIM(SUBSTITUTE(AN98,CHAR(160),""))),0),TRIM(SUBSTITUTE($AS98,CHAR(160),""))="Devis 3", IFERROR(VALUE(TRIM(SUBSTITUTE(AQ98,CHAR(160),""))),0)),0) * IFERROR(VALUE(TRIM(SUBSTITUTE($AB98,CHAR(160),""))),0))))</f>
        <v/>
      </c>
      <c r="AZ98" s="110" t="str" cm="1">
        <f t="array" ref="AZ98">IF($AB98="","",IF(IFERROR(_xlfn.IFS($AS98="Devis 1",IFERROR(VALUE(TRIM(SUBSTITUTE(AL98,CHAR(160),""))),0),$AS98="Devis 2",IFERROR(VALUE(TRIM(SUBSTITUTE(AO98,CHAR(160),""))),0),$AS98="Devis 3",IFERROR(VALUE(TRIM(SUBSTITUTE(AR98,CHAR(160),""))),0)),0)*IFERROR(VALUE(TRIM(SUBSTITUTE($AB98,CHAR(160),""))),0)=0,"",IFERROR(_xlfn.IFS($AS98="Devis 1",IFERROR(VALUE(TRIM(SUBSTITUTE(AL98,CHAR(160),""))),0),$AS98="Devis 2",IFERROR(VALUE(TRIM(SUBSTITUTE(AO98,CHAR(160),""))),0),$AS98="Devis 3",IFERROR(VALUE(TRIM(SUBSTITUTE(AR98,CHAR(160),""))),0)),0)*IFERROR(VALUE(TRIM(SUBSTITUTE($AB98,CHAR(160),""))),0)))</f>
        <v/>
      </c>
      <c r="BA98" s="64"/>
      <c r="BB98" s="21"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242" t="str" cm="1">
        <f t="array" ref="BC98">IF(OR(AZ98="",X98="",AX98="",V98="",AY98="",W98=""),"",_xlfn.IFS((IFERROR(VALUE(TRIM(SUBSTITUTE(AZ98,CHAR(160),""))),0))&gt;(IFERROR(VALUE(TRIM(SUBSTITUTE(X98,CHAR(160),""))),0)),"KO : Le montant retenu TTC est supérieur au montant présenté TTC. Merci de revoir la ligne de dépense ou plafonner son montant.",(IFERROR(VALUE(TRIM(SUBSTITUTE(AX98,CHAR(160),""))),0))&gt;(IFERROR(VALUE(TRIM(SUBSTITUTE(V98,CHAR(160),""))),0)),"Attention : Le montant retenu HT est supérieur au montant HT présenté. Merci de revoir la ligne de dépense,plafonner son montant,ou justifier la reventillation HT/TVA.",(IFERROR(VALUE(TRIM(SUBSTITUTE(AY98,CHAR(160),""))),0))&gt;(IFERROR(VALUE(TRIM(SUBSTITUTE(W98,CHAR(160),""))),0)),"Attention : Le montant TVA retenu est supérieur au montant TVA présenté. Merci de revoir la ligne de dépense,plafonner son montant,ou justifier la reventillation HT/TVA.",(IFERROR(VALUE(TRIM(SUBSTITUTE(X98,CHAR(160),""))),0))=0,"",(IFERROR(VALUE(TRIM(SUBSTITUTE(AZ98,CHAR(160),""))),0))=(IFERROR(VALUE(TRIM(SUBSTITUTE(X98,CHAR(160),""))),0)),"OK",
OR((IFERROR(VALUE(TRIM(SUBSTITUTE(AZ98,CHAR(160),""))),0))=0,(IFERROR(VALUE(TRIM(SUBSTITUTE(AX98,CHAR(160),""))),0))=0),"Attention : montant présenté entièrement écarté",(IFERROR(VALUE(TRIM(SUBSTITUTE(AZ98,CHAR(160),""))),0))&lt;(IFERROR(VALUE(TRIM(SUBSTITUTE(X98,CHAR(160),""))),0)),"Attention : montant présenté partiellement écarté",TRUE,""))</f>
        <v/>
      </c>
      <c r="BD98" s="63" t="str">
        <f t="shared" si="87"/>
        <v/>
      </c>
      <c r="BE98" s="63" t="str">
        <f t="shared" si="88"/>
        <v/>
      </c>
      <c r="BF98" s="30" t="str">
        <f t="shared" si="89"/>
        <v/>
      </c>
    </row>
    <row r="99" spans="1:58" ht="15" customHeight="1">
      <c r="A99" s="100">
        <v>90</v>
      </c>
      <c r="B99" s="7"/>
      <c r="C99" s="7"/>
      <c r="D99" s="18"/>
      <c r="E99" s="7"/>
      <c r="F99" s="7"/>
      <c r="G99" s="7"/>
      <c r="H99" s="7"/>
      <c r="I99" s="26"/>
      <c r="J99" s="7"/>
      <c r="K99" s="183"/>
      <c r="L99" s="189"/>
      <c r="M99" s="9"/>
      <c r="N99" s="53" t="str">
        <f t="shared" si="60"/>
        <v/>
      </c>
      <c r="O99" s="13"/>
      <c r="P99" s="9"/>
      <c r="Q99" s="53" t="str">
        <f t="shared" si="61"/>
        <v/>
      </c>
      <c r="R99" s="16"/>
      <c r="S99" s="9"/>
      <c r="T99" s="190" t="str">
        <f t="shared" si="62"/>
        <v/>
      </c>
      <c r="U99" s="199"/>
      <c r="V99" s="198" t="str" cm="1">
        <f t="array" ref="V99">IF((_xlfn.IFS(TRIM(SUBSTITUTE(U99,CHAR(160),""))="Devis 1",IFERROR(VALUE(TRIM(SUBSTITUTE(L99,CHAR(160),""))),0),TRIM(SUBSTITUTE(U99,CHAR(160),""))="Devis 2",IFERROR(VALUE(TRIM(SUBSTITUTE(O99,CHAR(160),""))),0),TRIM(SUBSTITUTE(U99,CHAR(160),""))="Devis 3",IFERROR(VALUE(TRIM(SUBSTITUTE(R99,CHAR(160),""))),0),TRUE,0)*IFERROR(VALUE(TRIM(SUBSTITUTE(D99,CHAR(160),""))),0))=0,"",_xlfn.IFS(TRIM(SUBSTITUTE(U99,CHAR(160),""))="Devis 1",IFERROR(VALUE(TRIM(SUBSTITUTE(L99,CHAR(160),""))),0),TRIM(SUBSTITUTE(U99,CHAR(160),""))="Devis 2",IFERROR(VALUE(TRIM(SUBSTITUTE(O99,CHAR(160),""))),0),TRIM(SUBSTITUTE(U99,CHAR(160),""))="Devis 3",IFERROR(VALUE(TRIM(SUBSTITUTE(R99,CHAR(160),""))),0),TRUE,0)*IFERROR(VALUE(TRIM(SUBSTITUTE(D99,CHAR(160),""))),0))</f>
        <v/>
      </c>
      <c r="W99" s="109" t="str" cm="1">
        <f t="array" ref="W99">IF(_xlfn.IFS(TRIM(SUBSTITUTE(U99,CHAR(160),""))="Devis 1",IFERROR(VALUE(TRIM(SUBSTITUTE(M99,CHAR(160),""))),0),TRIM(SUBSTITUTE(U99,CHAR(160),""))="Devis 2",IFERROR(VALUE(TRIM(SUBSTITUTE(P99,CHAR(160),""))),0),TRIM(SUBSTITUTE(U99,CHAR(160),""))="Devis 3",IFERROR(VALUE(TRIM(SUBSTITUTE(S99,CHAR(160),""))),0),TRUE,0)*IFERROR(VALUE(TRIM(SUBSTITUTE(D99,CHAR(160),""))),0)=0,IF(V99&lt;&gt;"",0,""),_xlfn.IFS(TRIM(SUBSTITUTE(U99,CHAR(160),""))="Devis 1",IFERROR(VALUE(TRIM(SUBSTITUTE(M99,CHAR(160),""))),0),TRIM(SUBSTITUTE(U99,CHAR(160),""))="Devis 2",IFERROR(VALUE(TRIM(SUBSTITUTE(P99,CHAR(160),""))),0),TRIM(SUBSTITUTE(U99,CHAR(160),""))="Devis 3",IFERROR(VALUE(TRIM(SUBSTITUTE(S99,CHAR(160),""))),0),TRUE,0)*IFERROR(VALUE(TRIM(SUBSTITUTE(D99,CHAR(160),""))),0))</f>
        <v/>
      </c>
      <c r="X99" s="201" t="str">
        <f t="shared" si="63"/>
        <v/>
      </c>
      <c r="Y99" s="202"/>
      <c r="Z99" s="55" t="str">
        <f t="shared" si="64"/>
        <v/>
      </c>
      <c r="AA99" s="55" t="str">
        <f t="shared" si="65"/>
        <v/>
      </c>
      <c r="AB99" s="56" t="str">
        <f t="shared" si="66"/>
        <v/>
      </c>
      <c r="AC99" s="22" t="str">
        <f t="shared" si="67"/>
        <v/>
      </c>
      <c r="AD99" s="22" t="str">
        <f t="shared" si="68"/>
        <v/>
      </c>
      <c r="AE99" s="22" t="str">
        <f t="shared" si="69"/>
        <v/>
      </c>
      <c r="AF99" s="22" t="str">
        <f t="shared" si="70"/>
        <v/>
      </c>
      <c r="AG99" s="57" t="str">
        <f t="shared" si="71"/>
        <v/>
      </c>
      <c r="AH99" s="22" t="str">
        <f t="shared" si="72"/>
        <v/>
      </c>
      <c r="AI99" s="58" t="str">
        <f t="shared" si="73"/>
        <v/>
      </c>
      <c r="AJ99" s="59" t="str">
        <f t="shared" si="74"/>
        <v/>
      </c>
      <c r="AK99" s="29" t="str">
        <f t="shared" si="75"/>
        <v/>
      </c>
      <c r="AL99" s="53" t="str">
        <f t="shared" si="76"/>
        <v/>
      </c>
      <c r="AM99" s="60" t="str">
        <f t="shared" si="77"/>
        <v/>
      </c>
      <c r="AN99" s="29" t="str">
        <f t="shared" si="78"/>
        <v/>
      </c>
      <c r="AO99" s="53" t="str">
        <f t="shared" si="79"/>
        <v/>
      </c>
      <c r="AP99" s="61" t="str">
        <f t="shared" si="80"/>
        <v/>
      </c>
      <c r="AQ99" s="29" t="str">
        <f t="shared" si="81"/>
        <v/>
      </c>
      <c r="AR99" s="62" t="str">
        <f t="shared" si="82"/>
        <v/>
      </c>
      <c r="AS99" s="55" t="str">
        <f t="shared" si="83"/>
        <v/>
      </c>
      <c r="AT99" s="239"/>
      <c r="AU99" s="63" t="str">
        <f t="shared" si="84"/>
        <v/>
      </c>
      <c r="AV99" s="63" t="str">
        <f t="shared" si="85"/>
        <v/>
      </c>
      <c r="AW99" s="63" t="str">
        <f t="shared" si="86"/>
        <v/>
      </c>
      <c r="AX99" s="110" t="str" cm="1">
        <f t="array" ref="AX99">IF($AB99="","",IF((IFERROR(_xlfn.IFS($AS99="Devis 1",(IFERROR(VALUE(TRIM(SUBSTITUTE(AJ99,CHAR(160),""))),0)),$AS99="Devis 2",(IFERROR(VALUE(TRIM(SUBSTITUTE(AM99,CHAR(160),""))),0)),$AS99="Devis 3",(IFERROR(VALUE(TRIM(SUBSTITUTE(AP99,CHAR(160),""))),0))),0))*(IFERROR(VALUE(TRIM(SUBSTITUTE($AB99,CHAR(160),""))),0))=0,"",(IFERROR(_xlfn.IFS($AS99="Devis 1",(IFERROR(VALUE(TRIM(SUBSTITUTE(AJ99,CHAR(160),""))),0)),$AS99="Devis 2",(IFERROR(VALUE(TRIM(SUBSTITUTE(AM99,CHAR(160),""))),0)),$AS99="Devis 3",(IFERROR(VALUE(TRIM(SUBSTITUTE(AP99,CHAR(160),""))),0))),0))*(IFERROR(VALUE(TRIM(SUBSTITUTE($AB99,CHAR(160),""))),0))))</f>
        <v/>
      </c>
      <c r="AY99" s="110" t="str" cm="1">
        <f t="array" ref="AY99">IF($AB99="","",IF((IFERROR(_xlfn.IFS(TRIM(SUBSTITUTE($AS99,CHAR(160),""))="Devis 1", IFERROR(VALUE(TRIM(SUBSTITUTE(AK99,CHAR(160),""))),0),TRIM(SUBSTITUTE($AS99,CHAR(160),""))="Devis 2", IFERROR(VALUE(TRIM(SUBSTITUTE(AN99,CHAR(160),""))),0),TRIM(SUBSTITUTE($AS99,CHAR(160),""))="Devis 3", IFERROR(VALUE(TRIM(SUBSTITUTE(AQ99,CHAR(160),""))),0)),0) * IFERROR(VALUE(TRIM(SUBSTITUTE($AB99,CHAR(160),""))),0)) = 0,IF(AX99&lt;&gt;"",0,""),(IFERROR(_xlfn.IFS(TRIM(SUBSTITUTE($AS99,CHAR(160),""))="Devis 1", IFERROR(VALUE(TRIM(SUBSTITUTE(AK99,CHAR(160),""))),0),TRIM(SUBSTITUTE($AS99,CHAR(160),""))="Devis 2", IFERROR(VALUE(TRIM(SUBSTITUTE(AN99,CHAR(160),""))),0),TRIM(SUBSTITUTE($AS99,CHAR(160),""))="Devis 3", IFERROR(VALUE(TRIM(SUBSTITUTE(AQ99,CHAR(160),""))),0)),0) * IFERROR(VALUE(TRIM(SUBSTITUTE($AB99,CHAR(160),""))),0))))</f>
        <v/>
      </c>
      <c r="AZ99" s="110" t="str" cm="1">
        <f t="array" ref="AZ99">IF($AB99="","",IF(IFERROR(_xlfn.IFS($AS99="Devis 1",IFERROR(VALUE(TRIM(SUBSTITUTE(AL99,CHAR(160),""))),0),$AS99="Devis 2",IFERROR(VALUE(TRIM(SUBSTITUTE(AO99,CHAR(160),""))),0),$AS99="Devis 3",IFERROR(VALUE(TRIM(SUBSTITUTE(AR99,CHAR(160),""))),0)),0)*IFERROR(VALUE(TRIM(SUBSTITUTE($AB99,CHAR(160),""))),0)=0,"",IFERROR(_xlfn.IFS($AS99="Devis 1",IFERROR(VALUE(TRIM(SUBSTITUTE(AL99,CHAR(160),""))),0),$AS99="Devis 2",IFERROR(VALUE(TRIM(SUBSTITUTE(AO99,CHAR(160),""))),0),$AS99="Devis 3",IFERROR(VALUE(TRIM(SUBSTITUTE(AR99,CHAR(160),""))),0)),0)*IFERROR(VALUE(TRIM(SUBSTITUTE($AB99,CHAR(160),""))),0)))</f>
        <v/>
      </c>
      <c r="BA99" s="64"/>
      <c r="BB99" s="21"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242" t="str" cm="1">
        <f t="array" ref="BC99">IF(OR(AZ99="",X99="",AX99="",V99="",AY99="",W99=""),"",_xlfn.IFS((IFERROR(VALUE(TRIM(SUBSTITUTE(AZ99,CHAR(160),""))),0))&gt;(IFERROR(VALUE(TRIM(SUBSTITUTE(X99,CHAR(160),""))),0)),"KO : Le montant retenu TTC est supérieur au montant présenté TTC. Merci de revoir la ligne de dépense ou plafonner son montant.",(IFERROR(VALUE(TRIM(SUBSTITUTE(AX99,CHAR(160),""))),0))&gt;(IFERROR(VALUE(TRIM(SUBSTITUTE(V99,CHAR(160),""))),0)),"Attention : Le montant retenu HT est supérieur au montant HT présenté. Merci de revoir la ligne de dépense,plafonner son montant,ou justifier la reventillation HT/TVA.",(IFERROR(VALUE(TRIM(SUBSTITUTE(AY99,CHAR(160),""))),0))&gt;(IFERROR(VALUE(TRIM(SUBSTITUTE(W99,CHAR(160),""))),0)),"Attention : Le montant TVA retenu est supérieur au montant TVA présenté. Merci de revoir la ligne de dépense,plafonner son montant,ou justifier la reventillation HT/TVA.",(IFERROR(VALUE(TRIM(SUBSTITUTE(X99,CHAR(160),""))),0))=0,"",(IFERROR(VALUE(TRIM(SUBSTITUTE(AZ99,CHAR(160),""))),0))=(IFERROR(VALUE(TRIM(SUBSTITUTE(X99,CHAR(160),""))),0)),"OK",
OR((IFERROR(VALUE(TRIM(SUBSTITUTE(AZ99,CHAR(160),""))),0))=0,(IFERROR(VALUE(TRIM(SUBSTITUTE(AX99,CHAR(160),""))),0))=0),"Attention : montant présenté entièrement écarté",(IFERROR(VALUE(TRIM(SUBSTITUTE(AZ99,CHAR(160),""))),0))&lt;(IFERROR(VALUE(TRIM(SUBSTITUTE(X99,CHAR(160),""))),0)),"Attention : montant présenté partiellement écarté",TRUE,""))</f>
        <v/>
      </c>
      <c r="BD99" s="63" t="str">
        <f t="shared" si="87"/>
        <v/>
      </c>
      <c r="BE99" s="63" t="str">
        <f t="shared" si="88"/>
        <v/>
      </c>
      <c r="BF99" s="30" t="str">
        <f t="shared" si="89"/>
        <v/>
      </c>
    </row>
    <row r="100" spans="1:58" ht="15" customHeight="1">
      <c r="A100" s="100">
        <v>91</v>
      </c>
      <c r="B100" s="7"/>
      <c r="C100" s="7"/>
      <c r="D100" s="18"/>
      <c r="E100" s="7"/>
      <c r="F100" s="7"/>
      <c r="G100" s="7"/>
      <c r="H100" s="7"/>
      <c r="I100" s="26"/>
      <c r="J100" s="7"/>
      <c r="K100" s="183"/>
      <c r="L100" s="189"/>
      <c r="M100" s="9"/>
      <c r="N100" s="53" t="str">
        <f t="shared" si="60"/>
        <v/>
      </c>
      <c r="O100" s="13"/>
      <c r="P100" s="9"/>
      <c r="Q100" s="53" t="str">
        <f t="shared" si="61"/>
        <v/>
      </c>
      <c r="R100" s="16"/>
      <c r="S100" s="9"/>
      <c r="T100" s="190" t="str">
        <f t="shared" si="62"/>
        <v/>
      </c>
      <c r="U100" s="199"/>
      <c r="V100" s="198" t="str" cm="1">
        <f t="array" ref="V100">IF((_xlfn.IFS(TRIM(SUBSTITUTE(U100,CHAR(160),""))="Devis 1",IFERROR(VALUE(TRIM(SUBSTITUTE(L100,CHAR(160),""))),0),TRIM(SUBSTITUTE(U100,CHAR(160),""))="Devis 2",IFERROR(VALUE(TRIM(SUBSTITUTE(O100,CHAR(160),""))),0),TRIM(SUBSTITUTE(U100,CHAR(160),""))="Devis 3",IFERROR(VALUE(TRIM(SUBSTITUTE(R100,CHAR(160),""))),0),TRUE,0)*IFERROR(VALUE(TRIM(SUBSTITUTE(D100,CHAR(160),""))),0))=0,"",_xlfn.IFS(TRIM(SUBSTITUTE(U100,CHAR(160),""))="Devis 1",IFERROR(VALUE(TRIM(SUBSTITUTE(L100,CHAR(160),""))),0),TRIM(SUBSTITUTE(U100,CHAR(160),""))="Devis 2",IFERROR(VALUE(TRIM(SUBSTITUTE(O100,CHAR(160),""))),0),TRIM(SUBSTITUTE(U100,CHAR(160),""))="Devis 3",IFERROR(VALUE(TRIM(SUBSTITUTE(R100,CHAR(160),""))),0),TRUE,0)*IFERROR(VALUE(TRIM(SUBSTITUTE(D100,CHAR(160),""))),0))</f>
        <v/>
      </c>
      <c r="W100" s="109" t="str" cm="1">
        <f t="array" ref="W100">IF(_xlfn.IFS(TRIM(SUBSTITUTE(U100,CHAR(160),""))="Devis 1",IFERROR(VALUE(TRIM(SUBSTITUTE(M100,CHAR(160),""))),0),TRIM(SUBSTITUTE(U100,CHAR(160),""))="Devis 2",IFERROR(VALUE(TRIM(SUBSTITUTE(P100,CHAR(160),""))),0),TRIM(SUBSTITUTE(U100,CHAR(160),""))="Devis 3",IFERROR(VALUE(TRIM(SUBSTITUTE(S100,CHAR(160),""))),0),TRUE,0)*IFERROR(VALUE(TRIM(SUBSTITUTE(D100,CHAR(160),""))),0)=0,IF(V100&lt;&gt;"",0,""),_xlfn.IFS(TRIM(SUBSTITUTE(U100,CHAR(160),""))="Devis 1",IFERROR(VALUE(TRIM(SUBSTITUTE(M100,CHAR(160),""))),0),TRIM(SUBSTITUTE(U100,CHAR(160),""))="Devis 2",IFERROR(VALUE(TRIM(SUBSTITUTE(P100,CHAR(160),""))),0),TRIM(SUBSTITUTE(U100,CHAR(160),""))="Devis 3",IFERROR(VALUE(TRIM(SUBSTITUTE(S100,CHAR(160),""))),0),TRUE,0)*IFERROR(VALUE(TRIM(SUBSTITUTE(D100,CHAR(160),""))),0))</f>
        <v/>
      </c>
      <c r="X100" s="201" t="str">
        <f t="shared" si="63"/>
        <v/>
      </c>
      <c r="Y100" s="202"/>
      <c r="Z100" s="55" t="str">
        <f t="shared" si="64"/>
        <v/>
      </c>
      <c r="AA100" s="55" t="str">
        <f t="shared" si="65"/>
        <v/>
      </c>
      <c r="AB100" s="56" t="str">
        <f t="shared" si="66"/>
        <v/>
      </c>
      <c r="AC100" s="22" t="str">
        <f t="shared" si="67"/>
        <v/>
      </c>
      <c r="AD100" s="22" t="str">
        <f t="shared" si="68"/>
        <v/>
      </c>
      <c r="AE100" s="22" t="str">
        <f t="shared" si="69"/>
        <v/>
      </c>
      <c r="AF100" s="22" t="str">
        <f t="shared" si="70"/>
        <v/>
      </c>
      <c r="AG100" s="57" t="str">
        <f t="shared" si="71"/>
        <v/>
      </c>
      <c r="AH100" s="22" t="str">
        <f t="shared" si="72"/>
        <v/>
      </c>
      <c r="AI100" s="58" t="str">
        <f t="shared" si="73"/>
        <v/>
      </c>
      <c r="AJ100" s="59" t="str">
        <f t="shared" si="74"/>
        <v/>
      </c>
      <c r="AK100" s="29" t="str">
        <f t="shared" si="75"/>
        <v/>
      </c>
      <c r="AL100" s="53" t="str">
        <f t="shared" si="76"/>
        <v/>
      </c>
      <c r="AM100" s="60" t="str">
        <f t="shared" si="77"/>
        <v/>
      </c>
      <c r="AN100" s="29" t="str">
        <f t="shared" si="78"/>
        <v/>
      </c>
      <c r="AO100" s="53" t="str">
        <f t="shared" si="79"/>
        <v/>
      </c>
      <c r="AP100" s="61" t="str">
        <f t="shared" si="80"/>
        <v/>
      </c>
      <c r="AQ100" s="29" t="str">
        <f t="shared" si="81"/>
        <v/>
      </c>
      <c r="AR100" s="62" t="str">
        <f t="shared" si="82"/>
        <v/>
      </c>
      <c r="AS100" s="55" t="str">
        <f t="shared" si="83"/>
        <v/>
      </c>
      <c r="AT100" s="239"/>
      <c r="AU100" s="63" t="str">
        <f t="shared" si="84"/>
        <v/>
      </c>
      <c r="AV100" s="63" t="str">
        <f t="shared" si="85"/>
        <v/>
      </c>
      <c r="AW100" s="63" t="str">
        <f t="shared" si="86"/>
        <v/>
      </c>
      <c r="AX100" s="110" t="str" cm="1">
        <f t="array" ref="AX100">IF($AB100="","",IF((IFERROR(_xlfn.IFS($AS100="Devis 1",(IFERROR(VALUE(TRIM(SUBSTITUTE(AJ100,CHAR(160),""))),0)),$AS100="Devis 2",(IFERROR(VALUE(TRIM(SUBSTITUTE(AM100,CHAR(160),""))),0)),$AS100="Devis 3",(IFERROR(VALUE(TRIM(SUBSTITUTE(AP100,CHAR(160),""))),0))),0))*(IFERROR(VALUE(TRIM(SUBSTITUTE($AB100,CHAR(160),""))),0))=0,"",(IFERROR(_xlfn.IFS($AS100="Devis 1",(IFERROR(VALUE(TRIM(SUBSTITUTE(AJ100,CHAR(160),""))),0)),$AS100="Devis 2",(IFERROR(VALUE(TRIM(SUBSTITUTE(AM100,CHAR(160),""))),0)),$AS100="Devis 3",(IFERROR(VALUE(TRIM(SUBSTITUTE(AP100,CHAR(160),""))),0))),0))*(IFERROR(VALUE(TRIM(SUBSTITUTE($AB100,CHAR(160),""))),0))))</f>
        <v/>
      </c>
      <c r="AY100" s="110" t="str" cm="1">
        <f t="array" ref="AY100">IF($AB100="","",IF((IFERROR(_xlfn.IFS(TRIM(SUBSTITUTE($AS100,CHAR(160),""))="Devis 1", IFERROR(VALUE(TRIM(SUBSTITUTE(AK100,CHAR(160),""))),0),TRIM(SUBSTITUTE($AS100,CHAR(160),""))="Devis 2", IFERROR(VALUE(TRIM(SUBSTITUTE(AN100,CHAR(160),""))),0),TRIM(SUBSTITUTE($AS100,CHAR(160),""))="Devis 3", IFERROR(VALUE(TRIM(SUBSTITUTE(AQ100,CHAR(160),""))),0)),0) * IFERROR(VALUE(TRIM(SUBSTITUTE($AB100,CHAR(160),""))),0)) = 0,IF(AX100&lt;&gt;"",0,""),(IFERROR(_xlfn.IFS(TRIM(SUBSTITUTE($AS100,CHAR(160),""))="Devis 1", IFERROR(VALUE(TRIM(SUBSTITUTE(AK100,CHAR(160),""))),0),TRIM(SUBSTITUTE($AS100,CHAR(160),""))="Devis 2", IFERROR(VALUE(TRIM(SUBSTITUTE(AN100,CHAR(160),""))),0),TRIM(SUBSTITUTE($AS100,CHAR(160),""))="Devis 3", IFERROR(VALUE(TRIM(SUBSTITUTE(AQ100,CHAR(160),""))),0)),0) * IFERROR(VALUE(TRIM(SUBSTITUTE($AB100,CHAR(160),""))),0))))</f>
        <v/>
      </c>
      <c r="AZ100" s="110" t="str" cm="1">
        <f t="array" ref="AZ100">IF($AB100="","",IF(IFERROR(_xlfn.IFS($AS100="Devis 1",IFERROR(VALUE(TRIM(SUBSTITUTE(AL100,CHAR(160),""))),0),$AS100="Devis 2",IFERROR(VALUE(TRIM(SUBSTITUTE(AO100,CHAR(160),""))),0),$AS100="Devis 3",IFERROR(VALUE(TRIM(SUBSTITUTE(AR100,CHAR(160),""))),0)),0)*IFERROR(VALUE(TRIM(SUBSTITUTE($AB100,CHAR(160),""))),0)=0,"",IFERROR(_xlfn.IFS($AS100="Devis 1",IFERROR(VALUE(TRIM(SUBSTITUTE(AL100,CHAR(160),""))),0),$AS100="Devis 2",IFERROR(VALUE(TRIM(SUBSTITUTE(AO100,CHAR(160),""))),0),$AS100="Devis 3",IFERROR(VALUE(TRIM(SUBSTITUTE(AR100,CHAR(160),""))),0)),0)*IFERROR(VALUE(TRIM(SUBSTITUTE($AB100,CHAR(160),""))),0)))</f>
        <v/>
      </c>
      <c r="BA100" s="64"/>
      <c r="BB100" s="21"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242" t="str" cm="1">
        <f t="array" ref="BC100">IF(OR(AZ100="",X100="",AX100="",V100="",AY100="",W100=""),"",_xlfn.IFS((IFERROR(VALUE(TRIM(SUBSTITUTE(AZ100,CHAR(160),""))),0))&gt;(IFERROR(VALUE(TRIM(SUBSTITUTE(X100,CHAR(160),""))),0)),"KO : Le montant retenu TTC est supérieur au montant présenté TTC. Merci de revoir la ligne de dépense ou plafonner son montant.",(IFERROR(VALUE(TRIM(SUBSTITUTE(AX100,CHAR(160),""))),0))&gt;(IFERROR(VALUE(TRIM(SUBSTITUTE(V100,CHAR(160),""))),0)),"Attention : Le montant retenu HT est supérieur au montant HT présenté. Merci de revoir la ligne de dépense,plafonner son montant,ou justifier la reventillation HT/TVA.",(IFERROR(VALUE(TRIM(SUBSTITUTE(AY100,CHAR(160),""))),0))&gt;(IFERROR(VALUE(TRIM(SUBSTITUTE(W100,CHAR(160),""))),0)),"Attention : Le montant TVA retenu est supérieur au montant TVA présenté. Merci de revoir la ligne de dépense,plafonner son montant,ou justifier la reventillation HT/TVA.",(IFERROR(VALUE(TRIM(SUBSTITUTE(X100,CHAR(160),""))),0))=0,"",(IFERROR(VALUE(TRIM(SUBSTITUTE(AZ100,CHAR(160),""))),0))=(IFERROR(VALUE(TRIM(SUBSTITUTE(X100,CHAR(160),""))),0)),"OK",
OR((IFERROR(VALUE(TRIM(SUBSTITUTE(AZ100,CHAR(160),""))),0))=0,(IFERROR(VALUE(TRIM(SUBSTITUTE(AX100,CHAR(160),""))),0))=0),"Attention : montant présenté entièrement écarté",(IFERROR(VALUE(TRIM(SUBSTITUTE(AZ100,CHAR(160),""))),0))&lt;(IFERROR(VALUE(TRIM(SUBSTITUTE(X100,CHAR(160),""))),0)),"Attention : montant présenté partiellement écarté",TRUE,""))</f>
        <v/>
      </c>
      <c r="BD100" s="63" t="str">
        <f t="shared" si="87"/>
        <v/>
      </c>
      <c r="BE100" s="63" t="str">
        <f t="shared" si="88"/>
        <v/>
      </c>
      <c r="BF100" s="30" t="str">
        <f t="shared" si="89"/>
        <v/>
      </c>
    </row>
    <row r="101" spans="1:58" ht="15" customHeight="1">
      <c r="A101" s="100">
        <v>92</v>
      </c>
      <c r="B101" s="7"/>
      <c r="C101" s="7"/>
      <c r="D101" s="18"/>
      <c r="E101" s="7"/>
      <c r="F101" s="7"/>
      <c r="G101" s="7"/>
      <c r="H101" s="7"/>
      <c r="I101" s="26"/>
      <c r="J101" s="7"/>
      <c r="K101" s="183"/>
      <c r="L101" s="189"/>
      <c r="M101" s="9"/>
      <c r="N101" s="53" t="str">
        <f t="shared" si="60"/>
        <v/>
      </c>
      <c r="O101" s="13"/>
      <c r="P101" s="9"/>
      <c r="Q101" s="53" t="str">
        <f t="shared" si="61"/>
        <v/>
      </c>
      <c r="R101" s="16"/>
      <c r="S101" s="9"/>
      <c r="T101" s="190" t="str">
        <f t="shared" si="62"/>
        <v/>
      </c>
      <c r="U101" s="199"/>
      <c r="V101" s="198" t="str" cm="1">
        <f t="array" ref="V101">IF((_xlfn.IFS(TRIM(SUBSTITUTE(U101,CHAR(160),""))="Devis 1",IFERROR(VALUE(TRIM(SUBSTITUTE(L101,CHAR(160),""))),0),TRIM(SUBSTITUTE(U101,CHAR(160),""))="Devis 2",IFERROR(VALUE(TRIM(SUBSTITUTE(O101,CHAR(160),""))),0),TRIM(SUBSTITUTE(U101,CHAR(160),""))="Devis 3",IFERROR(VALUE(TRIM(SUBSTITUTE(R101,CHAR(160),""))),0),TRUE,0)*IFERROR(VALUE(TRIM(SUBSTITUTE(D101,CHAR(160),""))),0))=0,"",_xlfn.IFS(TRIM(SUBSTITUTE(U101,CHAR(160),""))="Devis 1",IFERROR(VALUE(TRIM(SUBSTITUTE(L101,CHAR(160),""))),0),TRIM(SUBSTITUTE(U101,CHAR(160),""))="Devis 2",IFERROR(VALUE(TRIM(SUBSTITUTE(O101,CHAR(160),""))),0),TRIM(SUBSTITUTE(U101,CHAR(160),""))="Devis 3",IFERROR(VALUE(TRIM(SUBSTITUTE(R101,CHAR(160),""))),0),TRUE,0)*IFERROR(VALUE(TRIM(SUBSTITUTE(D101,CHAR(160),""))),0))</f>
        <v/>
      </c>
      <c r="W101" s="109" t="str" cm="1">
        <f t="array" ref="W101">IF(_xlfn.IFS(TRIM(SUBSTITUTE(U101,CHAR(160),""))="Devis 1",IFERROR(VALUE(TRIM(SUBSTITUTE(M101,CHAR(160),""))),0),TRIM(SUBSTITUTE(U101,CHAR(160),""))="Devis 2",IFERROR(VALUE(TRIM(SUBSTITUTE(P101,CHAR(160),""))),0),TRIM(SUBSTITUTE(U101,CHAR(160),""))="Devis 3",IFERROR(VALUE(TRIM(SUBSTITUTE(S101,CHAR(160),""))),0),TRUE,0)*IFERROR(VALUE(TRIM(SUBSTITUTE(D101,CHAR(160),""))),0)=0,IF(V101&lt;&gt;"",0,""),_xlfn.IFS(TRIM(SUBSTITUTE(U101,CHAR(160),""))="Devis 1",IFERROR(VALUE(TRIM(SUBSTITUTE(M101,CHAR(160),""))),0),TRIM(SUBSTITUTE(U101,CHAR(160),""))="Devis 2",IFERROR(VALUE(TRIM(SUBSTITUTE(P101,CHAR(160),""))),0),TRIM(SUBSTITUTE(U101,CHAR(160),""))="Devis 3",IFERROR(VALUE(TRIM(SUBSTITUTE(S101,CHAR(160),""))),0),TRUE,0)*IFERROR(VALUE(TRIM(SUBSTITUTE(D101,CHAR(160),""))),0))</f>
        <v/>
      </c>
      <c r="X101" s="201" t="str">
        <f t="shared" si="63"/>
        <v/>
      </c>
      <c r="Y101" s="202"/>
      <c r="Z101" s="55" t="str">
        <f t="shared" si="64"/>
        <v/>
      </c>
      <c r="AA101" s="55" t="str">
        <f t="shared" si="65"/>
        <v/>
      </c>
      <c r="AB101" s="56" t="str">
        <f t="shared" si="66"/>
        <v/>
      </c>
      <c r="AC101" s="22" t="str">
        <f t="shared" si="67"/>
        <v/>
      </c>
      <c r="AD101" s="22" t="str">
        <f t="shared" si="68"/>
        <v/>
      </c>
      <c r="AE101" s="22" t="str">
        <f t="shared" si="69"/>
        <v/>
      </c>
      <c r="AF101" s="22" t="str">
        <f t="shared" si="70"/>
        <v/>
      </c>
      <c r="AG101" s="57" t="str">
        <f t="shared" si="71"/>
        <v/>
      </c>
      <c r="AH101" s="22" t="str">
        <f t="shared" si="72"/>
        <v/>
      </c>
      <c r="AI101" s="58" t="str">
        <f t="shared" si="73"/>
        <v/>
      </c>
      <c r="AJ101" s="59" t="str">
        <f t="shared" si="74"/>
        <v/>
      </c>
      <c r="AK101" s="29" t="str">
        <f t="shared" si="75"/>
        <v/>
      </c>
      <c r="AL101" s="53" t="str">
        <f t="shared" si="76"/>
        <v/>
      </c>
      <c r="AM101" s="60" t="str">
        <f t="shared" si="77"/>
        <v/>
      </c>
      <c r="AN101" s="29" t="str">
        <f t="shared" si="78"/>
        <v/>
      </c>
      <c r="AO101" s="53" t="str">
        <f t="shared" si="79"/>
        <v/>
      </c>
      <c r="AP101" s="61" t="str">
        <f t="shared" si="80"/>
        <v/>
      </c>
      <c r="AQ101" s="29" t="str">
        <f t="shared" si="81"/>
        <v/>
      </c>
      <c r="AR101" s="62" t="str">
        <f t="shared" si="82"/>
        <v/>
      </c>
      <c r="AS101" s="55" t="str">
        <f t="shared" si="83"/>
        <v/>
      </c>
      <c r="AT101" s="239"/>
      <c r="AU101" s="63" t="str">
        <f t="shared" si="84"/>
        <v/>
      </c>
      <c r="AV101" s="63" t="str">
        <f t="shared" si="85"/>
        <v/>
      </c>
      <c r="AW101" s="63" t="str">
        <f t="shared" si="86"/>
        <v/>
      </c>
      <c r="AX101" s="110" t="str" cm="1">
        <f t="array" ref="AX101">IF($AB101="","",IF((IFERROR(_xlfn.IFS($AS101="Devis 1",(IFERROR(VALUE(TRIM(SUBSTITUTE(AJ101,CHAR(160),""))),0)),$AS101="Devis 2",(IFERROR(VALUE(TRIM(SUBSTITUTE(AM101,CHAR(160),""))),0)),$AS101="Devis 3",(IFERROR(VALUE(TRIM(SUBSTITUTE(AP101,CHAR(160),""))),0))),0))*(IFERROR(VALUE(TRIM(SUBSTITUTE($AB101,CHAR(160),""))),0))=0,"",(IFERROR(_xlfn.IFS($AS101="Devis 1",(IFERROR(VALUE(TRIM(SUBSTITUTE(AJ101,CHAR(160),""))),0)),$AS101="Devis 2",(IFERROR(VALUE(TRIM(SUBSTITUTE(AM101,CHAR(160),""))),0)),$AS101="Devis 3",(IFERROR(VALUE(TRIM(SUBSTITUTE(AP101,CHAR(160),""))),0))),0))*(IFERROR(VALUE(TRIM(SUBSTITUTE($AB101,CHAR(160),""))),0))))</f>
        <v/>
      </c>
      <c r="AY101" s="110" t="str" cm="1">
        <f t="array" ref="AY101">IF($AB101="","",IF((IFERROR(_xlfn.IFS(TRIM(SUBSTITUTE($AS101,CHAR(160),""))="Devis 1", IFERROR(VALUE(TRIM(SUBSTITUTE(AK101,CHAR(160),""))),0),TRIM(SUBSTITUTE($AS101,CHAR(160),""))="Devis 2", IFERROR(VALUE(TRIM(SUBSTITUTE(AN101,CHAR(160),""))),0),TRIM(SUBSTITUTE($AS101,CHAR(160),""))="Devis 3", IFERROR(VALUE(TRIM(SUBSTITUTE(AQ101,CHAR(160),""))),0)),0) * IFERROR(VALUE(TRIM(SUBSTITUTE($AB101,CHAR(160),""))),0)) = 0,IF(AX101&lt;&gt;"",0,""),(IFERROR(_xlfn.IFS(TRIM(SUBSTITUTE($AS101,CHAR(160),""))="Devis 1", IFERROR(VALUE(TRIM(SUBSTITUTE(AK101,CHAR(160),""))),0),TRIM(SUBSTITUTE($AS101,CHAR(160),""))="Devis 2", IFERROR(VALUE(TRIM(SUBSTITUTE(AN101,CHAR(160),""))),0),TRIM(SUBSTITUTE($AS101,CHAR(160),""))="Devis 3", IFERROR(VALUE(TRIM(SUBSTITUTE(AQ101,CHAR(160),""))),0)),0) * IFERROR(VALUE(TRIM(SUBSTITUTE($AB101,CHAR(160),""))),0))))</f>
        <v/>
      </c>
      <c r="AZ101" s="110" t="str" cm="1">
        <f t="array" ref="AZ101">IF($AB101="","",IF(IFERROR(_xlfn.IFS($AS101="Devis 1",IFERROR(VALUE(TRIM(SUBSTITUTE(AL101,CHAR(160),""))),0),$AS101="Devis 2",IFERROR(VALUE(TRIM(SUBSTITUTE(AO101,CHAR(160),""))),0),$AS101="Devis 3",IFERROR(VALUE(TRIM(SUBSTITUTE(AR101,CHAR(160),""))),0)),0)*IFERROR(VALUE(TRIM(SUBSTITUTE($AB101,CHAR(160),""))),0)=0,"",IFERROR(_xlfn.IFS($AS101="Devis 1",IFERROR(VALUE(TRIM(SUBSTITUTE(AL101,CHAR(160),""))),0),$AS101="Devis 2",IFERROR(VALUE(TRIM(SUBSTITUTE(AO101,CHAR(160),""))),0),$AS101="Devis 3",IFERROR(VALUE(TRIM(SUBSTITUTE(AR101,CHAR(160),""))),0)),0)*IFERROR(VALUE(TRIM(SUBSTITUTE($AB101,CHAR(160),""))),0)))</f>
        <v/>
      </c>
      <c r="BA101" s="64"/>
      <c r="BB101" s="21"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242" t="str" cm="1">
        <f t="array" ref="BC101">IF(OR(AZ101="",X101="",AX101="",V101="",AY101="",W101=""),"",_xlfn.IFS((IFERROR(VALUE(TRIM(SUBSTITUTE(AZ101,CHAR(160),""))),0))&gt;(IFERROR(VALUE(TRIM(SUBSTITUTE(X101,CHAR(160),""))),0)),"KO : Le montant retenu TTC est supérieur au montant présenté TTC. Merci de revoir la ligne de dépense ou plafonner son montant.",(IFERROR(VALUE(TRIM(SUBSTITUTE(AX101,CHAR(160),""))),0))&gt;(IFERROR(VALUE(TRIM(SUBSTITUTE(V101,CHAR(160),""))),0)),"Attention : Le montant retenu HT est supérieur au montant HT présenté. Merci de revoir la ligne de dépense,plafonner son montant,ou justifier la reventillation HT/TVA.",(IFERROR(VALUE(TRIM(SUBSTITUTE(AY101,CHAR(160),""))),0))&gt;(IFERROR(VALUE(TRIM(SUBSTITUTE(W101,CHAR(160),""))),0)),"Attention : Le montant TVA retenu est supérieur au montant TVA présenté. Merci de revoir la ligne de dépense,plafonner son montant,ou justifier la reventillation HT/TVA.",(IFERROR(VALUE(TRIM(SUBSTITUTE(X101,CHAR(160),""))),0))=0,"",(IFERROR(VALUE(TRIM(SUBSTITUTE(AZ101,CHAR(160),""))),0))=(IFERROR(VALUE(TRIM(SUBSTITUTE(X101,CHAR(160),""))),0)),"OK",
OR((IFERROR(VALUE(TRIM(SUBSTITUTE(AZ101,CHAR(160),""))),0))=0,(IFERROR(VALUE(TRIM(SUBSTITUTE(AX101,CHAR(160),""))),0))=0),"Attention : montant présenté entièrement écarté",(IFERROR(VALUE(TRIM(SUBSTITUTE(AZ101,CHAR(160),""))),0))&lt;(IFERROR(VALUE(TRIM(SUBSTITUTE(X101,CHAR(160),""))),0)),"Attention : montant présenté partiellement écarté",TRUE,""))</f>
        <v/>
      </c>
      <c r="BD101" s="63" t="str">
        <f t="shared" si="87"/>
        <v/>
      </c>
      <c r="BE101" s="63" t="str">
        <f t="shared" si="88"/>
        <v/>
      </c>
      <c r="BF101" s="30" t="str">
        <f t="shared" si="89"/>
        <v/>
      </c>
    </row>
    <row r="102" spans="1:58" ht="15" customHeight="1">
      <c r="A102" s="100">
        <v>93</v>
      </c>
      <c r="B102" s="7"/>
      <c r="C102" s="7"/>
      <c r="D102" s="18"/>
      <c r="E102" s="7"/>
      <c r="F102" s="7"/>
      <c r="G102" s="7"/>
      <c r="H102" s="7"/>
      <c r="I102" s="26"/>
      <c r="J102" s="7"/>
      <c r="K102" s="183"/>
      <c r="L102" s="189"/>
      <c r="M102" s="9"/>
      <c r="N102" s="53" t="str">
        <f t="shared" si="60"/>
        <v/>
      </c>
      <c r="O102" s="13"/>
      <c r="P102" s="9"/>
      <c r="Q102" s="53" t="str">
        <f t="shared" si="61"/>
        <v/>
      </c>
      <c r="R102" s="16"/>
      <c r="S102" s="9"/>
      <c r="T102" s="190" t="str">
        <f t="shared" si="62"/>
        <v/>
      </c>
      <c r="U102" s="199"/>
      <c r="V102" s="198" t="str" cm="1">
        <f t="array" ref="V102">IF((_xlfn.IFS(TRIM(SUBSTITUTE(U102,CHAR(160),""))="Devis 1",IFERROR(VALUE(TRIM(SUBSTITUTE(L102,CHAR(160),""))),0),TRIM(SUBSTITUTE(U102,CHAR(160),""))="Devis 2",IFERROR(VALUE(TRIM(SUBSTITUTE(O102,CHAR(160),""))),0),TRIM(SUBSTITUTE(U102,CHAR(160),""))="Devis 3",IFERROR(VALUE(TRIM(SUBSTITUTE(R102,CHAR(160),""))),0),TRUE,0)*IFERROR(VALUE(TRIM(SUBSTITUTE(D102,CHAR(160),""))),0))=0,"",_xlfn.IFS(TRIM(SUBSTITUTE(U102,CHAR(160),""))="Devis 1",IFERROR(VALUE(TRIM(SUBSTITUTE(L102,CHAR(160),""))),0),TRIM(SUBSTITUTE(U102,CHAR(160),""))="Devis 2",IFERROR(VALUE(TRIM(SUBSTITUTE(O102,CHAR(160),""))),0),TRIM(SUBSTITUTE(U102,CHAR(160),""))="Devis 3",IFERROR(VALUE(TRIM(SUBSTITUTE(R102,CHAR(160),""))),0),TRUE,0)*IFERROR(VALUE(TRIM(SUBSTITUTE(D102,CHAR(160),""))),0))</f>
        <v/>
      </c>
      <c r="W102" s="109" t="str" cm="1">
        <f t="array" ref="W102">IF(_xlfn.IFS(TRIM(SUBSTITUTE(U102,CHAR(160),""))="Devis 1",IFERROR(VALUE(TRIM(SUBSTITUTE(M102,CHAR(160),""))),0),TRIM(SUBSTITUTE(U102,CHAR(160),""))="Devis 2",IFERROR(VALUE(TRIM(SUBSTITUTE(P102,CHAR(160),""))),0),TRIM(SUBSTITUTE(U102,CHAR(160),""))="Devis 3",IFERROR(VALUE(TRIM(SUBSTITUTE(S102,CHAR(160),""))),0),TRUE,0)*IFERROR(VALUE(TRIM(SUBSTITUTE(D102,CHAR(160),""))),0)=0,IF(V102&lt;&gt;"",0,""),_xlfn.IFS(TRIM(SUBSTITUTE(U102,CHAR(160),""))="Devis 1",IFERROR(VALUE(TRIM(SUBSTITUTE(M102,CHAR(160),""))),0),TRIM(SUBSTITUTE(U102,CHAR(160),""))="Devis 2",IFERROR(VALUE(TRIM(SUBSTITUTE(P102,CHAR(160),""))),0),TRIM(SUBSTITUTE(U102,CHAR(160),""))="Devis 3",IFERROR(VALUE(TRIM(SUBSTITUTE(S102,CHAR(160),""))),0),TRUE,0)*IFERROR(VALUE(TRIM(SUBSTITUTE(D102,CHAR(160),""))),0))</f>
        <v/>
      </c>
      <c r="X102" s="201" t="str">
        <f t="shared" si="63"/>
        <v/>
      </c>
      <c r="Y102" s="202"/>
      <c r="Z102" s="55" t="str">
        <f t="shared" si="64"/>
        <v/>
      </c>
      <c r="AA102" s="55" t="str">
        <f t="shared" si="65"/>
        <v/>
      </c>
      <c r="AB102" s="56" t="str">
        <f t="shared" si="66"/>
        <v/>
      </c>
      <c r="AC102" s="22" t="str">
        <f t="shared" si="67"/>
        <v/>
      </c>
      <c r="AD102" s="22" t="str">
        <f t="shared" si="68"/>
        <v/>
      </c>
      <c r="AE102" s="22" t="str">
        <f t="shared" si="69"/>
        <v/>
      </c>
      <c r="AF102" s="22" t="str">
        <f t="shared" si="70"/>
        <v/>
      </c>
      <c r="AG102" s="57" t="str">
        <f t="shared" si="71"/>
        <v/>
      </c>
      <c r="AH102" s="22" t="str">
        <f t="shared" si="72"/>
        <v/>
      </c>
      <c r="AI102" s="58" t="str">
        <f t="shared" si="73"/>
        <v/>
      </c>
      <c r="AJ102" s="59" t="str">
        <f t="shared" si="74"/>
        <v/>
      </c>
      <c r="AK102" s="29" t="str">
        <f t="shared" si="75"/>
        <v/>
      </c>
      <c r="AL102" s="53" t="str">
        <f t="shared" si="76"/>
        <v/>
      </c>
      <c r="AM102" s="60" t="str">
        <f t="shared" si="77"/>
        <v/>
      </c>
      <c r="AN102" s="29" t="str">
        <f t="shared" si="78"/>
        <v/>
      </c>
      <c r="AO102" s="53" t="str">
        <f t="shared" si="79"/>
        <v/>
      </c>
      <c r="AP102" s="61" t="str">
        <f t="shared" si="80"/>
        <v/>
      </c>
      <c r="AQ102" s="29" t="str">
        <f t="shared" si="81"/>
        <v/>
      </c>
      <c r="AR102" s="62" t="str">
        <f t="shared" si="82"/>
        <v/>
      </c>
      <c r="AS102" s="55" t="str">
        <f t="shared" si="83"/>
        <v/>
      </c>
      <c r="AT102" s="239"/>
      <c r="AU102" s="63" t="str">
        <f t="shared" si="84"/>
        <v/>
      </c>
      <c r="AV102" s="63" t="str">
        <f t="shared" si="85"/>
        <v/>
      </c>
      <c r="AW102" s="63" t="str">
        <f t="shared" si="86"/>
        <v/>
      </c>
      <c r="AX102" s="110" t="str" cm="1">
        <f t="array" ref="AX102">IF($AB102="","",IF((IFERROR(_xlfn.IFS($AS102="Devis 1",(IFERROR(VALUE(TRIM(SUBSTITUTE(AJ102,CHAR(160),""))),0)),$AS102="Devis 2",(IFERROR(VALUE(TRIM(SUBSTITUTE(AM102,CHAR(160),""))),0)),$AS102="Devis 3",(IFERROR(VALUE(TRIM(SUBSTITUTE(AP102,CHAR(160),""))),0))),0))*(IFERROR(VALUE(TRIM(SUBSTITUTE($AB102,CHAR(160),""))),0))=0,"",(IFERROR(_xlfn.IFS($AS102="Devis 1",(IFERROR(VALUE(TRIM(SUBSTITUTE(AJ102,CHAR(160),""))),0)),$AS102="Devis 2",(IFERROR(VALUE(TRIM(SUBSTITUTE(AM102,CHAR(160),""))),0)),$AS102="Devis 3",(IFERROR(VALUE(TRIM(SUBSTITUTE(AP102,CHAR(160),""))),0))),0))*(IFERROR(VALUE(TRIM(SUBSTITUTE($AB102,CHAR(160),""))),0))))</f>
        <v/>
      </c>
      <c r="AY102" s="110" t="str" cm="1">
        <f t="array" ref="AY102">IF($AB102="","",IF((IFERROR(_xlfn.IFS(TRIM(SUBSTITUTE($AS102,CHAR(160),""))="Devis 1", IFERROR(VALUE(TRIM(SUBSTITUTE(AK102,CHAR(160),""))),0),TRIM(SUBSTITUTE($AS102,CHAR(160),""))="Devis 2", IFERROR(VALUE(TRIM(SUBSTITUTE(AN102,CHAR(160),""))),0),TRIM(SUBSTITUTE($AS102,CHAR(160),""))="Devis 3", IFERROR(VALUE(TRIM(SUBSTITUTE(AQ102,CHAR(160),""))),0)),0) * IFERROR(VALUE(TRIM(SUBSTITUTE($AB102,CHAR(160),""))),0)) = 0,IF(AX102&lt;&gt;"",0,""),(IFERROR(_xlfn.IFS(TRIM(SUBSTITUTE($AS102,CHAR(160),""))="Devis 1", IFERROR(VALUE(TRIM(SUBSTITUTE(AK102,CHAR(160),""))),0),TRIM(SUBSTITUTE($AS102,CHAR(160),""))="Devis 2", IFERROR(VALUE(TRIM(SUBSTITUTE(AN102,CHAR(160),""))),0),TRIM(SUBSTITUTE($AS102,CHAR(160),""))="Devis 3", IFERROR(VALUE(TRIM(SUBSTITUTE(AQ102,CHAR(160),""))),0)),0) * IFERROR(VALUE(TRIM(SUBSTITUTE($AB102,CHAR(160),""))),0))))</f>
        <v/>
      </c>
      <c r="AZ102" s="110" t="str" cm="1">
        <f t="array" ref="AZ102">IF($AB102="","",IF(IFERROR(_xlfn.IFS($AS102="Devis 1",IFERROR(VALUE(TRIM(SUBSTITUTE(AL102,CHAR(160),""))),0),$AS102="Devis 2",IFERROR(VALUE(TRIM(SUBSTITUTE(AO102,CHAR(160),""))),0),$AS102="Devis 3",IFERROR(VALUE(TRIM(SUBSTITUTE(AR102,CHAR(160),""))),0)),0)*IFERROR(VALUE(TRIM(SUBSTITUTE($AB102,CHAR(160),""))),0)=0,"",IFERROR(_xlfn.IFS($AS102="Devis 1",IFERROR(VALUE(TRIM(SUBSTITUTE(AL102,CHAR(160),""))),0),$AS102="Devis 2",IFERROR(VALUE(TRIM(SUBSTITUTE(AO102,CHAR(160),""))),0),$AS102="Devis 3",IFERROR(VALUE(TRIM(SUBSTITUTE(AR102,CHAR(160),""))),0)),0)*IFERROR(VALUE(TRIM(SUBSTITUTE($AB102,CHAR(160),""))),0)))</f>
        <v/>
      </c>
      <c r="BA102" s="64"/>
      <c r="BB102" s="21"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242" t="str" cm="1">
        <f t="array" ref="BC102">IF(OR(AZ102="",X102="",AX102="",V102="",AY102="",W102=""),"",_xlfn.IFS((IFERROR(VALUE(TRIM(SUBSTITUTE(AZ102,CHAR(160),""))),0))&gt;(IFERROR(VALUE(TRIM(SUBSTITUTE(X102,CHAR(160),""))),0)),"KO : Le montant retenu TTC est supérieur au montant présenté TTC. Merci de revoir la ligne de dépense ou plafonner son montant.",(IFERROR(VALUE(TRIM(SUBSTITUTE(AX102,CHAR(160),""))),0))&gt;(IFERROR(VALUE(TRIM(SUBSTITUTE(V102,CHAR(160),""))),0)),"Attention : Le montant retenu HT est supérieur au montant HT présenté. Merci de revoir la ligne de dépense,plafonner son montant,ou justifier la reventillation HT/TVA.",(IFERROR(VALUE(TRIM(SUBSTITUTE(AY102,CHAR(160),""))),0))&gt;(IFERROR(VALUE(TRIM(SUBSTITUTE(W102,CHAR(160),""))),0)),"Attention : Le montant TVA retenu est supérieur au montant TVA présenté. Merci de revoir la ligne de dépense,plafonner son montant,ou justifier la reventillation HT/TVA.",(IFERROR(VALUE(TRIM(SUBSTITUTE(X102,CHAR(160),""))),0))=0,"",(IFERROR(VALUE(TRIM(SUBSTITUTE(AZ102,CHAR(160),""))),0))=(IFERROR(VALUE(TRIM(SUBSTITUTE(X102,CHAR(160),""))),0)),"OK",
OR((IFERROR(VALUE(TRIM(SUBSTITUTE(AZ102,CHAR(160),""))),0))=0,(IFERROR(VALUE(TRIM(SUBSTITUTE(AX102,CHAR(160),""))),0))=0),"Attention : montant présenté entièrement écarté",(IFERROR(VALUE(TRIM(SUBSTITUTE(AZ102,CHAR(160),""))),0))&lt;(IFERROR(VALUE(TRIM(SUBSTITUTE(X102,CHAR(160),""))),0)),"Attention : montant présenté partiellement écarté",TRUE,""))</f>
        <v/>
      </c>
      <c r="BD102" s="63" t="str">
        <f t="shared" si="87"/>
        <v/>
      </c>
      <c r="BE102" s="63" t="str">
        <f t="shared" si="88"/>
        <v/>
      </c>
      <c r="BF102" s="30" t="str">
        <f t="shared" si="89"/>
        <v/>
      </c>
    </row>
    <row r="103" spans="1:58" ht="15" customHeight="1">
      <c r="A103" s="100">
        <v>94</v>
      </c>
      <c r="B103" s="7"/>
      <c r="C103" s="7"/>
      <c r="D103" s="18"/>
      <c r="E103" s="7"/>
      <c r="F103" s="7"/>
      <c r="G103" s="7"/>
      <c r="H103" s="7"/>
      <c r="I103" s="26"/>
      <c r="J103" s="7"/>
      <c r="K103" s="183"/>
      <c r="L103" s="189"/>
      <c r="M103" s="9"/>
      <c r="N103" s="53" t="str">
        <f t="shared" si="60"/>
        <v/>
      </c>
      <c r="O103" s="13"/>
      <c r="P103" s="9"/>
      <c r="Q103" s="53" t="str">
        <f t="shared" si="61"/>
        <v/>
      </c>
      <c r="R103" s="16"/>
      <c r="S103" s="9"/>
      <c r="T103" s="190" t="str">
        <f t="shared" si="62"/>
        <v/>
      </c>
      <c r="U103" s="199"/>
      <c r="V103" s="198" t="str" cm="1">
        <f t="array" ref="V103">IF((_xlfn.IFS(TRIM(SUBSTITUTE(U103,CHAR(160),""))="Devis 1",IFERROR(VALUE(TRIM(SUBSTITUTE(L103,CHAR(160),""))),0),TRIM(SUBSTITUTE(U103,CHAR(160),""))="Devis 2",IFERROR(VALUE(TRIM(SUBSTITUTE(O103,CHAR(160),""))),0),TRIM(SUBSTITUTE(U103,CHAR(160),""))="Devis 3",IFERROR(VALUE(TRIM(SUBSTITUTE(R103,CHAR(160),""))),0),TRUE,0)*IFERROR(VALUE(TRIM(SUBSTITUTE(D103,CHAR(160),""))),0))=0,"",_xlfn.IFS(TRIM(SUBSTITUTE(U103,CHAR(160),""))="Devis 1",IFERROR(VALUE(TRIM(SUBSTITUTE(L103,CHAR(160),""))),0),TRIM(SUBSTITUTE(U103,CHAR(160),""))="Devis 2",IFERROR(VALUE(TRIM(SUBSTITUTE(O103,CHAR(160),""))),0),TRIM(SUBSTITUTE(U103,CHAR(160),""))="Devis 3",IFERROR(VALUE(TRIM(SUBSTITUTE(R103,CHAR(160),""))),0),TRUE,0)*IFERROR(VALUE(TRIM(SUBSTITUTE(D103,CHAR(160),""))),0))</f>
        <v/>
      </c>
      <c r="W103" s="109" t="str" cm="1">
        <f t="array" ref="W103">IF(_xlfn.IFS(TRIM(SUBSTITUTE(U103,CHAR(160),""))="Devis 1",IFERROR(VALUE(TRIM(SUBSTITUTE(M103,CHAR(160),""))),0),TRIM(SUBSTITUTE(U103,CHAR(160),""))="Devis 2",IFERROR(VALUE(TRIM(SUBSTITUTE(P103,CHAR(160),""))),0),TRIM(SUBSTITUTE(U103,CHAR(160),""))="Devis 3",IFERROR(VALUE(TRIM(SUBSTITUTE(S103,CHAR(160),""))),0),TRUE,0)*IFERROR(VALUE(TRIM(SUBSTITUTE(D103,CHAR(160),""))),0)=0,IF(V103&lt;&gt;"",0,""),_xlfn.IFS(TRIM(SUBSTITUTE(U103,CHAR(160),""))="Devis 1",IFERROR(VALUE(TRIM(SUBSTITUTE(M103,CHAR(160),""))),0),TRIM(SUBSTITUTE(U103,CHAR(160),""))="Devis 2",IFERROR(VALUE(TRIM(SUBSTITUTE(P103,CHAR(160),""))),0),TRIM(SUBSTITUTE(U103,CHAR(160),""))="Devis 3",IFERROR(VALUE(TRIM(SUBSTITUTE(S103,CHAR(160),""))),0),TRUE,0)*IFERROR(VALUE(TRIM(SUBSTITUTE(D103,CHAR(160),""))),0))</f>
        <v/>
      </c>
      <c r="X103" s="201" t="str">
        <f t="shared" si="63"/>
        <v/>
      </c>
      <c r="Y103" s="202"/>
      <c r="Z103" s="55" t="str">
        <f t="shared" si="64"/>
        <v/>
      </c>
      <c r="AA103" s="55" t="str">
        <f t="shared" si="65"/>
        <v/>
      </c>
      <c r="AB103" s="56" t="str">
        <f t="shared" si="66"/>
        <v/>
      </c>
      <c r="AC103" s="22" t="str">
        <f t="shared" si="67"/>
        <v/>
      </c>
      <c r="AD103" s="22" t="str">
        <f t="shared" si="68"/>
        <v/>
      </c>
      <c r="AE103" s="22" t="str">
        <f t="shared" si="69"/>
        <v/>
      </c>
      <c r="AF103" s="22" t="str">
        <f t="shared" si="70"/>
        <v/>
      </c>
      <c r="AG103" s="57" t="str">
        <f t="shared" si="71"/>
        <v/>
      </c>
      <c r="AH103" s="22" t="str">
        <f t="shared" si="72"/>
        <v/>
      </c>
      <c r="AI103" s="58" t="str">
        <f t="shared" si="73"/>
        <v/>
      </c>
      <c r="AJ103" s="59" t="str">
        <f t="shared" si="74"/>
        <v/>
      </c>
      <c r="AK103" s="29" t="str">
        <f t="shared" si="75"/>
        <v/>
      </c>
      <c r="AL103" s="53" t="str">
        <f t="shared" si="76"/>
        <v/>
      </c>
      <c r="AM103" s="60" t="str">
        <f t="shared" si="77"/>
        <v/>
      </c>
      <c r="AN103" s="29" t="str">
        <f t="shared" si="78"/>
        <v/>
      </c>
      <c r="AO103" s="53" t="str">
        <f t="shared" si="79"/>
        <v/>
      </c>
      <c r="AP103" s="61" t="str">
        <f t="shared" si="80"/>
        <v/>
      </c>
      <c r="AQ103" s="29" t="str">
        <f t="shared" si="81"/>
        <v/>
      </c>
      <c r="AR103" s="62" t="str">
        <f t="shared" si="82"/>
        <v/>
      </c>
      <c r="AS103" s="55" t="str">
        <f t="shared" si="83"/>
        <v/>
      </c>
      <c r="AT103" s="239"/>
      <c r="AU103" s="63" t="str">
        <f t="shared" si="84"/>
        <v/>
      </c>
      <c r="AV103" s="63" t="str">
        <f t="shared" si="85"/>
        <v/>
      </c>
      <c r="AW103" s="63" t="str">
        <f t="shared" si="86"/>
        <v/>
      </c>
      <c r="AX103" s="110" t="str" cm="1">
        <f t="array" ref="AX103">IF($AB103="","",IF((IFERROR(_xlfn.IFS($AS103="Devis 1",(IFERROR(VALUE(TRIM(SUBSTITUTE(AJ103,CHAR(160),""))),0)),$AS103="Devis 2",(IFERROR(VALUE(TRIM(SUBSTITUTE(AM103,CHAR(160),""))),0)),$AS103="Devis 3",(IFERROR(VALUE(TRIM(SUBSTITUTE(AP103,CHAR(160),""))),0))),0))*(IFERROR(VALUE(TRIM(SUBSTITUTE($AB103,CHAR(160),""))),0))=0,"",(IFERROR(_xlfn.IFS($AS103="Devis 1",(IFERROR(VALUE(TRIM(SUBSTITUTE(AJ103,CHAR(160),""))),0)),$AS103="Devis 2",(IFERROR(VALUE(TRIM(SUBSTITUTE(AM103,CHAR(160),""))),0)),$AS103="Devis 3",(IFERROR(VALUE(TRIM(SUBSTITUTE(AP103,CHAR(160),""))),0))),0))*(IFERROR(VALUE(TRIM(SUBSTITUTE($AB103,CHAR(160),""))),0))))</f>
        <v/>
      </c>
      <c r="AY103" s="110" t="str" cm="1">
        <f t="array" ref="AY103">IF($AB103="","",IF((IFERROR(_xlfn.IFS(TRIM(SUBSTITUTE($AS103,CHAR(160),""))="Devis 1", IFERROR(VALUE(TRIM(SUBSTITUTE(AK103,CHAR(160),""))),0),TRIM(SUBSTITUTE($AS103,CHAR(160),""))="Devis 2", IFERROR(VALUE(TRIM(SUBSTITUTE(AN103,CHAR(160),""))),0),TRIM(SUBSTITUTE($AS103,CHAR(160),""))="Devis 3", IFERROR(VALUE(TRIM(SUBSTITUTE(AQ103,CHAR(160),""))),0)),0) * IFERROR(VALUE(TRIM(SUBSTITUTE($AB103,CHAR(160),""))),0)) = 0,IF(AX103&lt;&gt;"",0,""),(IFERROR(_xlfn.IFS(TRIM(SUBSTITUTE($AS103,CHAR(160),""))="Devis 1", IFERROR(VALUE(TRIM(SUBSTITUTE(AK103,CHAR(160),""))),0),TRIM(SUBSTITUTE($AS103,CHAR(160),""))="Devis 2", IFERROR(VALUE(TRIM(SUBSTITUTE(AN103,CHAR(160),""))),0),TRIM(SUBSTITUTE($AS103,CHAR(160),""))="Devis 3", IFERROR(VALUE(TRIM(SUBSTITUTE(AQ103,CHAR(160),""))),0)),0) * IFERROR(VALUE(TRIM(SUBSTITUTE($AB103,CHAR(160),""))),0))))</f>
        <v/>
      </c>
      <c r="AZ103" s="110" t="str" cm="1">
        <f t="array" ref="AZ103">IF($AB103="","",IF(IFERROR(_xlfn.IFS($AS103="Devis 1",IFERROR(VALUE(TRIM(SUBSTITUTE(AL103,CHAR(160),""))),0),$AS103="Devis 2",IFERROR(VALUE(TRIM(SUBSTITUTE(AO103,CHAR(160),""))),0),$AS103="Devis 3",IFERROR(VALUE(TRIM(SUBSTITUTE(AR103,CHAR(160),""))),0)),0)*IFERROR(VALUE(TRIM(SUBSTITUTE($AB103,CHAR(160),""))),0)=0,"",IFERROR(_xlfn.IFS($AS103="Devis 1",IFERROR(VALUE(TRIM(SUBSTITUTE(AL103,CHAR(160),""))),0),$AS103="Devis 2",IFERROR(VALUE(TRIM(SUBSTITUTE(AO103,CHAR(160),""))),0),$AS103="Devis 3",IFERROR(VALUE(TRIM(SUBSTITUTE(AR103,CHAR(160),""))),0)),0)*IFERROR(VALUE(TRIM(SUBSTITUTE($AB103,CHAR(160),""))),0)))</f>
        <v/>
      </c>
      <c r="BA103" s="64"/>
      <c r="BB103" s="21"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242" t="str" cm="1">
        <f t="array" ref="BC103">IF(OR(AZ103="",X103="",AX103="",V103="",AY103="",W103=""),"",_xlfn.IFS((IFERROR(VALUE(TRIM(SUBSTITUTE(AZ103,CHAR(160),""))),0))&gt;(IFERROR(VALUE(TRIM(SUBSTITUTE(X103,CHAR(160),""))),0)),"KO : Le montant retenu TTC est supérieur au montant présenté TTC. Merci de revoir la ligne de dépense ou plafonner son montant.",(IFERROR(VALUE(TRIM(SUBSTITUTE(AX103,CHAR(160),""))),0))&gt;(IFERROR(VALUE(TRIM(SUBSTITUTE(V103,CHAR(160),""))),0)),"Attention : Le montant retenu HT est supérieur au montant HT présenté. Merci de revoir la ligne de dépense,plafonner son montant,ou justifier la reventillation HT/TVA.",(IFERROR(VALUE(TRIM(SUBSTITUTE(AY103,CHAR(160),""))),0))&gt;(IFERROR(VALUE(TRIM(SUBSTITUTE(W103,CHAR(160),""))),0)),"Attention : Le montant TVA retenu est supérieur au montant TVA présenté. Merci de revoir la ligne de dépense,plafonner son montant,ou justifier la reventillation HT/TVA.",(IFERROR(VALUE(TRIM(SUBSTITUTE(X103,CHAR(160),""))),0))=0,"",(IFERROR(VALUE(TRIM(SUBSTITUTE(AZ103,CHAR(160),""))),0))=(IFERROR(VALUE(TRIM(SUBSTITUTE(X103,CHAR(160),""))),0)),"OK",
OR((IFERROR(VALUE(TRIM(SUBSTITUTE(AZ103,CHAR(160),""))),0))=0,(IFERROR(VALUE(TRIM(SUBSTITUTE(AX103,CHAR(160),""))),0))=0),"Attention : montant présenté entièrement écarté",(IFERROR(VALUE(TRIM(SUBSTITUTE(AZ103,CHAR(160),""))),0))&lt;(IFERROR(VALUE(TRIM(SUBSTITUTE(X103,CHAR(160),""))),0)),"Attention : montant présenté partiellement écarté",TRUE,""))</f>
        <v/>
      </c>
      <c r="BD103" s="63" t="str">
        <f t="shared" si="87"/>
        <v/>
      </c>
      <c r="BE103" s="63" t="str">
        <f t="shared" si="88"/>
        <v/>
      </c>
      <c r="BF103" s="30" t="str">
        <f t="shared" si="89"/>
        <v/>
      </c>
    </row>
    <row r="104" spans="1:58" ht="15" customHeight="1">
      <c r="A104" s="100">
        <v>95</v>
      </c>
      <c r="B104" s="7"/>
      <c r="C104" s="7"/>
      <c r="D104" s="18"/>
      <c r="E104" s="7"/>
      <c r="F104" s="7"/>
      <c r="G104" s="7"/>
      <c r="H104" s="7"/>
      <c r="I104" s="26"/>
      <c r="J104" s="7"/>
      <c r="K104" s="183"/>
      <c r="L104" s="189"/>
      <c r="M104" s="9"/>
      <c r="N104" s="53" t="str">
        <f t="shared" si="60"/>
        <v/>
      </c>
      <c r="O104" s="13"/>
      <c r="P104" s="9"/>
      <c r="Q104" s="53" t="str">
        <f t="shared" si="61"/>
        <v/>
      </c>
      <c r="R104" s="16"/>
      <c r="S104" s="9"/>
      <c r="T104" s="190" t="str">
        <f t="shared" si="62"/>
        <v/>
      </c>
      <c r="U104" s="199"/>
      <c r="V104" s="198" t="str" cm="1">
        <f t="array" ref="V104">IF((_xlfn.IFS(TRIM(SUBSTITUTE(U104,CHAR(160),""))="Devis 1",IFERROR(VALUE(TRIM(SUBSTITUTE(L104,CHAR(160),""))),0),TRIM(SUBSTITUTE(U104,CHAR(160),""))="Devis 2",IFERROR(VALUE(TRIM(SUBSTITUTE(O104,CHAR(160),""))),0),TRIM(SUBSTITUTE(U104,CHAR(160),""))="Devis 3",IFERROR(VALUE(TRIM(SUBSTITUTE(R104,CHAR(160),""))),0),TRUE,0)*IFERROR(VALUE(TRIM(SUBSTITUTE(D104,CHAR(160),""))),0))=0,"",_xlfn.IFS(TRIM(SUBSTITUTE(U104,CHAR(160),""))="Devis 1",IFERROR(VALUE(TRIM(SUBSTITUTE(L104,CHAR(160),""))),0),TRIM(SUBSTITUTE(U104,CHAR(160),""))="Devis 2",IFERROR(VALUE(TRIM(SUBSTITUTE(O104,CHAR(160),""))),0),TRIM(SUBSTITUTE(U104,CHAR(160),""))="Devis 3",IFERROR(VALUE(TRIM(SUBSTITUTE(R104,CHAR(160),""))),0),TRUE,0)*IFERROR(VALUE(TRIM(SUBSTITUTE(D104,CHAR(160),""))),0))</f>
        <v/>
      </c>
      <c r="W104" s="109" t="str" cm="1">
        <f t="array" ref="W104">IF(_xlfn.IFS(TRIM(SUBSTITUTE(U104,CHAR(160),""))="Devis 1",IFERROR(VALUE(TRIM(SUBSTITUTE(M104,CHAR(160),""))),0),TRIM(SUBSTITUTE(U104,CHAR(160),""))="Devis 2",IFERROR(VALUE(TRIM(SUBSTITUTE(P104,CHAR(160),""))),0),TRIM(SUBSTITUTE(U104,CHAR(160),""))="Devis 3",IFERROR(VALUE(TRIM(SUBSTITUTE(S104,CHAR(160),""))),0),TRUE,0)*IFERROR(VALUE(TRIM(SUBSTITUTE(D104,CHAR(160),""))),0)=0,IF(V104&lt;&gt;"",0,""),_xlfn.IFS(TRIM(SUBSTITUTE(U104,CHAR(160),""))="Devis 1",IFERROR(VALUE(TRIM(SUBSTITUTE(M104,CHAR(160),""))),0),TRIM(SUBSTITUTE(U104,CHAR(160),""))="Devis 2",IFERROR(VALUE(TRIM(SUBSTITUTE(P104,CHAR(160),""))),0),TRIM(SUBSTITUTE(U104,CHAR(160),""))="Devis 3",IFERROR(VALUE(TRIM(SUBSTITUTE(S104,CHAR(160),""))),0),TRUE,0)*IFERROR(VALUE(TRIM(SUBSTITUTE(D104,CHAR(160),""))),0))</f>
        <v/>
      </c>
      <c r="X104" s="201" t="str">
        <f t="shared" si="63"/>
        <v/>
      </c>
      <c r="Y104" s="202"/>
      <c r="Z104" s="55" t="str">
        <f t="shared" si="64"/>
        <v/>
      </c>
      <c r="AA104" s="55" t="str">
        <f t="shared" si="65"/>
        <v/>
      </c>
      <c r="AB104" s="56" t="str">
        <f t="shared" si="66"/>
        <v/>
      </c>
      <c r="AC104" s="22" t="str">
        <f t="shared" si="67"/>
        <v/>
      </c>
      <c r="AD104" s="22" t="str">
        <f t="shared" si="68"/>
        <v/>
      </c>
      <c r="AE104" s="22" t="str">
        <f t="shared" si="69"/>
        <v/>
      </c>
      <c r="AF104" s="22" t="str">
        <f t="shared" si="70"/>
        <v/>
      </c>
      <c r="AG104" s="57" t="str">
        <f t="shared" si="71"/>
        <v/>
      </c>
      <c r="AH104" s="22" t="str">
        <f t="shared" si="72"/>
        <v/>
      </c>
      <c r="AI104" s="58" t="str">
        <f t="shared" si="73"/>
        <v/>
      </c>
      <c r="AJ104" s="59" t="str">
        <f t="shared" si="74"/>
        <v/>
      </c>
      <c r="AK104" s="29" t="str">
        <f t="shared" si="75"/>
        <v/>
      </c>
      <c r="AL104" s="53" t="str">
        <f t="shared" si="76"/>
        <v/>
      </c>
      <c r="AM104" s="60" t="str">
        <f t="shared" si="77"/>
        <v/>
      </c>
      <c r="AN104" s="29" t="str">
        <f t="shared" si="78"/>
        <v/>
      </c>
      <c r="AO104" s="53" t="str">
        <f t="shared" si="79"/>
        <v/>
      </c>
      <c r="AP104" s="61" t="str">
        <f t="shared" si="80"/>
        <v/>
      </c>
      <c r="AQ104" s="29" t="str">
        <f t="shared" si="81"/>
        <v/>
      </c>
      <c r="AR104" s="62" t="str">
        <f t="shared" si="82"/>
        <v/>
      </c>
      <c r="AS104" s="55" t="str">
        <f t="shared" si="83"/>
        <v/>
      </c>
      <c r="AT104" s="239"/>
      <c r="AU104" s="63" t="str">
        <f t="shared" si="84"/>
        <v/>
      </c>
      <c r="AV104" s="63" t="str">
        <f t="shared" si="85"/>
        <v/>
      </c>
      <c r="AW104" s="63" t="str">
        <f t="shared" si="86"/>
        <v/>
      </c>
      <c r="AX104" s="110" t="str" cm="1">
        <f t="array" ref="AX104">IF($AB104="","",IF((IFERROR(_xlfn.IFS($AS104="Devis 1",(IFERROR(VALUE(TRIM(SUBSTITUTE(AJ104,CHAR(160),""))),0)),$AS104="Devis 2",(IFERROR(VALUE(TRIM(SUBSTITUTE(AM104,CHAR(160),""))),0)),$AS104="Devis 3",(IFERROR(VALUE(TRIM(SUBSTITUTE(AP104,CHAR(160),""))),0))),0))*(IFERROR(VALUE(TRIM(SUBSTITUTE($AB104,CHAR(160),""))),0))=0,"",(IFERROR(_xlfn.IFS($AS104="Devis 1",(IFERROR(VALUE(TRIM(SUBSTITUTE(AJ104,CHAR(160),""))),0)),$AS104="Devis 2",(IFERROR(VALUE(TRIM(SUBSTITUTE(AM104,CHAR(160),""))),0)),$AS104="Devis 3",(IFERROR(VALUE(TRIM(SUBSTITUTE(AP104,CHAR(160),""))),0))),0))*(IFERROR(VALUE(TRIM(SUBSTITUTE($AB104,CHAR(160),""))),0))))</f>
        <v/>
      </c>
      <c r="AY104" s="110" t="str" cm="1">
        <f t="array" ref="AY104">IF($AB104="","",IF((IFERROR(_xlfn.IFS(TRIM(SUBSTITUTE($AS104,CHAR(160),""))="Devis 1", IFERROR(VALUE(TRIM(SUBSTITUTE(AK104,CHAR(160),""))),0),TRIM(SUBSTITUTE($AS104,CHAR(160),""))="Devis 2", IFERROR(VALUE(TRIM(SUBSTITUTE(AN104,CHAR(160),""))),0),TRIM(SUBSTITUTE($AS104,CHAR(160),""))="Devis 3", IFERROR(VALUE(TRIM(SUBSTITUTE(AQ104,CHAR(160),""))),0)),0) * IFERROR(VALUE(TRIM(SUBSTITUTE($AB104,CHAR(160),""))),0)) = 0,IF(AX104&lt;&gt;"",0,""),(IFERROR(_xlfn.IFS(TRIM(SUBSTITUTE($AS104,CHAR(160),""))="Devis 1", IFERROR(VALUE(TRIM(SUBSTITUTE(AK104,CHAR(160),""))),0),TRIM(SUBSTITUTE($AS104,CHAR(160),""))="Devis 2", IFERROR(VALUE(TRIM(SUBSTITUTE(AN104,CHAR(160),""))),0),TRIM(SUBSTITUTE($AS104,CHAR(160),""))="Devis 3", IFERROR(VALUE(TRIM(SUBSTITUTE(AQ104,CHAR(160),""))),0)),0) * IFERROR(VALUE(TRIM(SUBSTITUTE($AB104,CHAR(160),""))),0))))</f>
        <v/>
      </c>
      <c r="AZ104" s="110" t="str" cm="1">
        <f t="array" ref="AZ104">IF($AB104="","",IF(IFERROR(_xlfn.IFS($AS104="Devis 1",IFERROR(VALUE(TRIM(SUBSTITUTE(AL104,CHAR(160),""))),0),$AS104="Devis 2",IFERROR(VALUE(TRIM(SUBSTITUTE(AO104,CHAR(160),""))),0),$AS104="Devis 3",IFERROR(VALUE(TRIM(SUBSTITUTE(AR104,CHAR(160),""))),0)),0)*IFERROR(VALUE(TRIM(SUBSTITUTE($AB104,CHAR(160),""))),0)=0,"",IFERROR(_xlfn.IFS($AS104="Devis 1",IFERROR(VALUE(TRIM(SUBSTITUTE(AL104,CHAR(160),""))),0),$AS104="Devis 2",IFERROR(VALUE(TRIM(SUBSTITUTE(AO104,CHAR(160),""))),0),$AS104="Devis 3",IFERROR(VALUE(TRIM(SUBSTITUTE(AR104,CHAR(160),""))),0)),0)*IFERROR(VALUE(TRIM(SUBSTITUTE($AB104,CHAR(160),""))),0)))</f>
        <v/>
      </c>
      <c r="BA104" s="64"/>
      <c r="BB104" s="21"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242" t="str" cm="1">
        <f t="array" ref="BC104">IF(OR(AZ104="",X104="",AX104="",V104="",AY104="",W104=""),"",_xlfn.IFS((IFERROR(VALUE(TRIM(SUBSTITUTE(AZ104,CHAR(160),""))),0))&gt;(IFERROR(VALUE(TRIM(SUBSTITUTE(X104,CHAR(160),""))),0)),"KO : Le montant retenu TTC est supérieur au montant présenté TTC. Merci de revoir la ligne de dépense ou plafonner son montant.",(IFERROR(VALUE(TRIM(SUBSTITUTE(AX104,CHAR(160),""))),0))&gt;(IFERROR(VALUE(TRIM(SUBSTITUTE(V104,CHAR(160),""))),0)),"Attention : Le montant retenu HT est supérieur au montant HT présenté. Merci de revoir la ligne de dépense,plafonner son montant,ou justifier la reventillation HT/TVA.",(IFERROR(VALUE(TRIM(SUBSTITUTE(AY104,CHAR(160),""))),0))&gt;(IFERROR(VALUE(TRIM(SUBSTITUTE(W104,CHAR(160),""))),0)),"Attention : Le montant TVA retenu est supérieur au montant TVA présenté. Merci de revoir la ligne de dépense,plafonner son montant,ou justifier la reventillation HT/TVA.",(IFERROR(VALUE(TRIM(SUBSTITUTE(X104,CHAR(160),""))),0))=0,"",(IFERROR(VALUE(TRIM(SUBSTITUTE(AZ104,CHAR(160),""))),0))=(IFERROR(VALUE(TRIM(SUBSTITUTE(X104,CHAR(160),""))),0)),"OK",
OR((IFERROR(VALUE(TRIM(SUBSTITUTE(AZ104,CHAR(160),""))),0))=0,(IFERROR(VALUE(TRIM(SUBSTITUTE(AX104,CHAR(160),""))),0))=0),"Attention : montant présenté entièrement écarté",(IFERROR(VALUE(TRIM(SUBSTITUTE(AZ104,CHAR(160),""))),0))&lt;(IFERROR(VALUE(TRIM(SUBSTITUTE(X104,CHAR(160),""))),0)),"Attention : montant présenté partiellement écarté",TRUE,""))</f>
        <v/>
      </c>
      <c r="BD104" s="63" t="str">
        <f t="shared" si="87"/>
        <v/>
      </c>
      <c r="BE104" s="63" t="str">
        <f t="shared" si="88"/>
        <v/>
      </c>
      <c r="BF104" s="30" t="str">
        <f t="shared" si="89"/>
        <v/>
      </c>
    </row>
    <row r="105" spans="1:58" ht="15" customHeight="1">
      <c r="A105" s="100">
        <v>96</v>
      </c>
      <c r="B105" s="7"/>
      <c r="C105" s="7"/>
      <c r="D105" s="18"/>
      <c r="E105" s="7"/>
      <c r="F105" s="7"/>
      <c r="G105" s="7"/>
      <c r="H105" s="7"/>
      <c r="I105" s="26"/>
      <c r="J105" s="7"/>
      <c r="K105" s="183"/>
      <c r="L105" s="189"/>
      <c r="M105" s="9"/>
      <c r="N105" s="53" t="str">
        <f t="shared" ref="N105:N109" si="90">IF(OR(L105="", M105=""), "", IFERROR(VALUE(TRIM(SUBSTITUTE(L105,CHAR(160),""))),0) + IFERROR(VALUE(TRIM(SUBSTITUTE(M105,CHAR(160),""))),0))</f>
        <v/>
      </c>
      <c r="O105" s="13"/>
      <c r="P105" s="9"/>
      <c r="Q105" s="53" t="str">
        <f t="shared" ref="Q105:Q109" si="91">IF(OR(O105="", P105=""), "", IFERROR(VALUE(TRIM(SUBSTITUTE(O105,CHAR(160),""))),0) + IFERROR(VALUE(TRIM(SUBSTITUTE(P105,CHAR(160),""))),0))</f>
        <v/>
      </c>
      <c r="R105" s="16"/>
      <c r="S105" s="9"/>
      <c r="T105" s="190" t="str">
        <f t="shared" ref="T105:T109" si="92">IF(OR(R105="", S105=""), "", IFERROR(VALUE(TRIM(SUBSTITUTE(R105,CHAR(160),""))),0) + IFERROR(VALUE(TRIM(SUBSTITUTE(S105,CHAR(160),""))),0))</f>
        <v/>
      </c>
      <c r="U105" s="199"/>
      <c r="V105" s="198" t="str" cm="1">
        <f t="array" ref="V105">IF((_xlfn.IFS(TRIM(SUBSTITUTE(U105,CHAR(160),""))="Devis 1",IFERROR(VALUE(TRIM(SUBSTITUTE(L105,CHAR(160),""))),0),TRIM(SUBSTITUTE(U105,CHAR(160),""))="Devis 2",IFERROR(VALUE(TRIM(SUBSTITUTE(O105,CHAR(160),""))),0),TRIM(SUBSTITUTE(U105,CHAR(160),""))="Devis 3",IFERROR(VALUE(TRIM(SUBSTITUTE(R105,CHAR(160),""))),0),TRUE,0)*IFERROR(VALUE(TRIM(SUBSTITUTE(D105,CHAR(160),""))),0))=0,"",_xlfn.IFS(TRIM(SUBSTITUTE(U105,CHAR(160),""))="Devis 1",IFERROR(VALUE(TRIM(SUBSTITUTE(L105,CHAR(160),""))),0),TRIM(SUBSTITUTE(U105,CHAR(160),""))="Devis 2",IFERROR(VALUE(TRIM(SUBSTITUTE(O105,CHAR(160),""))),0),TRIM(SUBSTITUTE(U105,CHAR(160),""))="Devis 3",IFERROR(VALUE(TRIM(SUBSTITUTE(R105,CHAR(160),""))),0),TRUE,0)*IFERROR(VALUE(TRIM(SUBSTITUTE(D105,CHAR(160),""))),0))</f>
        <v/>
      </c>
      <c r="W105" s="109" t="str" cm="1">
        <f t="array" ref="W105">IF(_xlfn.IFS(TRIM(SUBSTITUTE(U105,CHAR(160),""))="Devis 1",IFERROR(VALUE(TRIM(SUBSTITUTE(M105,CHAR(160),""))),0),TRIM(SUBSTITUTE(U105,CHAR(160),""))="Devis 2",IFERROR(VALUE(TRIM(SUBSTITUTE(P105,CHAR(160),""))),0),TRIM(SUBSTITUTE(U105,CHAR(160),""))="Devis 3",IFERROR(VALUE(TRIM(SUBSTITUTE(S105,CHAR(160),""))),0),TRUE,0)*IFERROR(VALUE(TRIM(SUBSTITUTE(D105,CHAR(160),""))),0)=0,IF(V105&lt;&gt;"",0,""),_xlfn.IFS(TRIM(SUBSTITUTE(U105,CHAR(160),""))="Devis 1",IFERROR(VALUE(TRIM(SUBSTITUTE(M105,CHAR(160),""))),0),TRIM(SUBSTITUTE(U105,CHAR(160),""))="Devis 2",IFERROR(VALUE(TRIM(SUBSTITUTE(P105,CHAR(160),""))),0),TRIM(SUBSTITUTE(U105,CHAR(160),""))="Devis 3",IFERROR(VALUE(TRIM(SUBSTITUTE(S105,CHAR(160),""))),0),TRUE,0)*IFERROR(VALUE(TRIM(SUBSTITUTE(D105,CHAR(160),""))),0))</f>
        <v/>
      </c>
      <c r="X105" s="201" t="str">
        <f t="shared" ref="X105:X109" si="93">IF(OR(V105="", W105=""), "", IFERROR(VALUE(TRIM(SUBSTITUTE(V105,CHAR(160),""))),0) + IFERROR(VALUE(TRIM(SUBSTITUTE(W105,CHAR(160),""))),0))</f>
        <v/>
      </c>
      <c r="Y105" s="202"/>
      <c r="Z105" s="55" t="str">
        <f t="shared" si="64"/>
        <v/>
      </c>
      <c r="AA105" s="55" t="str">
        <f t="shared" si="65"/>
        <v/>
      </c>
      <c r="AB105" s="56" t="str">
        <f t="shared" si="66"/>
        <v/>
      </c>
      <c r="AC105" s="22" t="str">
        <f t="shared" si="67"/>
        <v/>
      </c>
      <c r="AD105" s="22" t="str">
        <f t="shared" si="68"/>
        <v/>
      </c>
      <c r="AE105" s="22" t="str">
        <f t="shared" si="69"/>
        <v/>
      </c>
      <c r="AF105" s="22" t="str">
        <f t="shared" si="70"/>
        <v/>
      </c>
      <c r="AG105" s="57" t="str">
        <f t="shared" si="71"/>
        <v/>
      </c>
      <c r="AH105" s="22" t="str">
        <f t="shared" si="72"/>
        <v/>
      </c>
      <c r="AI105" s="58" t="str">
        <f t="shared" si="73"/>
        <v/>
      </c>
      <c r="AJ105" s="59" t="str">
        <f t="shared" si="74"/>
        <v/>
      </c>
      <c r="AK105" s="29" t="str">
        <f t="shared" si="75"/>
        <v/>
      </c>
      <c r="AL105" s="53" t="str">
        <f t="shared" ref="AL105:AL109" si="94">IF(OR(AJ105="", AK105=""), "", IFERROR(VALUE(TRIM(SUBSTITUTE(AJ105,CHAR(160),""))),0) + IFERROR(VALUE(TRIM(SUBSTITUTE(AK105,CHAR(160),""))),0))</f>
        <v/>
      </c>
      <c r="AM105" s="60" t="str">
        <f t="shared" si="77"/>
        <v/>
      </c>
      <c r="AN105" s="29" t="str">
        <f t="shared" si="78"/>
        <v/>
      </c>
      <c r="AO105" s="53" t="str">
        <f t="shared" ref="AO105:AO109" si="95">IF(OR(AM105="",AN105=""),"",IFERROR(VALUE(TRIM(SUBSTITUTE(AM105,CHAR(160),""))),0)+IFERROR(VALUE(TRIM(SUBSTITUTE(AN105,CHAR(160),""))),0))</f>
        <v/>
      </c>
      <c r="AP105" s="61" t="str">
        <f t="shared" si="80"/>
        <v/>
      </c>
      <c r="AQ105" s="29" t="str">
        <f t="shared" si="81"/>
        <v/>
      </c>
      <c r="AR105" s="62" t="str">
        <f t="shared" ref="AR105:AR109" si="96">IF(OR(AP105="",AQ105=""),"",IFERROR(VALUE(TRIM(SUBSTITUTE(AP105,CHAR(160),""))),0)+IFERROR(VALUE(TRIM(SUBSTITUTE(AQ105,CHAR(160),""))),0))</f>
        <v/>
      </c>
      <c r="AS105" s="55" t="str">
        <f t="shared" si="83"/>
        <v/>
      </c>
      <c r="AT105" s="239"/>
      <c r="AU105" s="63" t="str">
        <f t="shared" si="84"/>
        <v/>
      </c>
      <c r="AV105" s="63" t="str">
        <f t="shared" ref="AV105:AV109" si="97">IF(AU105="","",IF( AND(IFERROR(VALUE(TRIM(SUBSTITUTE(AK105,CHAR(160),""))),0)=0,IFERROR(VALUE(TRIM(SUBSTITUTE(AN105,CHAR(160),""))),0)=0,IFERROR(VALUE(TRIM(SUBSTITUTE(AQ105,CHAR(160),""))),0)=0),0,1.15*MIN(IF(IFERROR(VALUE(TRIM(SUBSTITUTE(AK105,CHAR(160),""))),0)=0, 1E+30, IFERROR(VALUE(TRIM(SUBSTITUTE(AK105,CHAR(160),""))),0)),IF(IFERROR(VALUE(TRIM(SUBSTITUTE(AN105,CHAR(160),""))),0)=0, 1E+30, IFERROR(VALUE(TRIM(SUBSTITUTE(AN105,CHAR(160),""))),0)),IF(IFERROR(VALUE(TRIM(SUBSTITUTE(AQ105,CHAR(160),""))),0)=0, 1E+30, IFERROR(VALUE(TRIM(SUBSTITUTE(AQ105,CHAR(160),""))),0))) *IFERROR(VALUE(TRIM(SUBSTITUTE(AB105,CHAR(160),""))),0)))</f>
        <v/>
      </c>
      <c r="AW105" s="63" t="str">
        <f t="shared" ref="AW105:AW109" si="98">IF(AU105="","",AU105+AV105)</f>
        <v/>
      </c>
      <c r="AX105" s="110" t="str" cm="1">
        <f t="array" ref="AX105">IF($AB105="","",IF((IFERROR(_xlfn.IFS($AS105="Devis 1",(IFERROR(VALUE(TRIM(SUBSTITUTE(AJ105,CHAR(160),""))),0)),$AS105="Devis 2",(IFERROR(VALUE(TRIM(SUBSTITUTE(AM105,CHAR(160),""))),0)),$AS105="Devis 3",(IFERROR(VALUE(TRIM(SUBSTITUTE(AP105,CHAR(160),""))),0))),0))*(IFERROR(VALUE(TRIM(SUBSTITUTE($AB105,CHAR(160),""))),0))=0,"",(IFERROR(_xlfn.IFS($AS105="Devis 1",(IFERROR(VALUE(TRIM(SUBSTITUTE(AJ105,CHAR(160),""))),0)),$AS105="Devis 2",(IFERROR(VALUE(TRIM(SUBSTITUTE(AM105,CHAR(160),""))),0)),$AS105="Devis 3",(IFERROR(VALUE(TRIM(SUBSTITUTE(AP105,CHAR(160),""))),0))),0))*(IFERROR(VALUE(TRIM(SUBSTITUTE($AB105,CHAR(160),""))),0))))</f>
        <v/>
      </c>
      <c r="AY105" s="110" t="str" cm="1">
        <f t="array" ref="AY105">IF($AB105="","",IF((IFERROR(_xlfn.IFS(TRIM(SUBSTITUTE($AS105,CHAR(160),""))="Devis 1", IFERROR(VALUE(TRIM(SUBSTITUTE(AK105,CHAR(160),""))),0),TRIM(SUBSTITUTE($AS105,CHAR(160),""))="Devis 2", IFERROR(VALUE(TRIM(SUBSTITUTE(AN105,CHAR(160),""))),0),TRIM(SUBSTITUTE($AS105,CHAR(160),""))="Devis 3", IFERROR(VALUE(TRIM(SUBSTITUTE(AQ105,CHAR(160),""))),0)),0) * IFERROR(VALUE(TRIM(SUBSTITUTE($AB105,CHAR(160),""))),0)) = 0,IF(AX105&lt;&gt;"",0,""),(IFERROR(_xlfn.IFS(TRIM(SUBSTITUTE($AS105,CHAR(160),""))="Devis 1", IFERROR(VALUE(TRIM(SUBSTITUTE(AK105,CHAR(160),""))),0),TRIM(SUBSTITUTE($AS105,CHAR(160),""))="Devis 2", IFERROR(VALUE(TRIM(SUBSTITUTE(AN105,CHAR(160),""))),0),TRIM(SUBSTITUTE($AS105,CHAR(160),""))="Devis 3", IFERROR(VALUE(TRIM(SUBSTITUTE(AQ105,CHAR(160),""))),0)),0) * IFERROR(VALUE(TRIM(SUBSTITUTE($AB105,CHAR(160),""))),0))))</f>
        <v/>
      </c>
      <c r="AZ105" s="110" t="str" cm="1">
        <f t="array" ref="AZ105">IF($AB105="","",IF(IFERROR(_xlfn.IFS($AS105="Devis 1",IFERROR(VALUE(TRIM(SUBSTITUTE(AL105,CHAR(160),""))),0),$AS105="Devis 2",IFERROR(VALUE(TRIM(SUBSTITUTE(AO105,CHAR(160),""))),0),$AS105="Devis 3",IFERROR(VALUE(TRIM(SUBSTITUTE(AR105,CHAR(160),""))),0)),0)*IFERROR(VALUE(TRIM(SUBSTITUTE($AB105,CHAR(160),""))),0)=0,"",IFERROR(_xlfn.IFS($AS105="Devis 1",IFERROR(VALUE(TRIM(SUBSTITUTE(AL105,CHAR(160),""))),0),$AS105="Devis 2",IFERROR(VALUE(TRIM(SUBSTITUTE(AO105,CHAR(160),""))),0),$AS105="Devis 3",IFERROR(VALUE(TRIM(SUBSTITUTE(AR105,CHAR(160),""))),0)),0)*IFERROR(VALUE(TRIM(SUBSTITUTE($AB105,CHAR(160),""))),0)))</f>
        <v/>
      </c>
      <c r="BA105" s="64"/>
      <c r="BB105" s="21"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242" t="str" cm="1">
        <f t="array" ref="BC105">IF(OR(AZ105="",X105="",AX105="",V105="",AY105="",W105=""),"",_xlfn.IFS((IFERROR(VALUE(TRIM(SUBSTITUTE(AZ105,CHAR(160),""))),0))&gt;(IFERROR(VALUE(TRIM(SUBSTITUTE(X105,CHAR(160),""))),0)),"KO : Le montant retenu TTC est supérieur au montant présenté TTC. Merci de revoir la ligne de dépense ou plafonner son montant.",(IFERROR(VALUE(TRIM(SUBSTITUTE(AX105,CHAR(160),""))),0))&gt;(IFERROR(VALUE(TRIM(SUBSTITUTE(V105,CHAR(160),""))),0)),"Attention : Le montant retenu HT est supérieur au montant HT présenté. Merci de revoir la ligne de dépense,plafonner son montant,ou justifier la reventillation HT/TVA.",(IFERROR(VALUE(TRIM(SUBSTITUTE(AY105,CHAR(160),""))),0))&gt;(IFERROR(VALUE(TRIM(SUBSTITUTE(W105,CHAR(160),""))),0)),"Attention : Le montant TVA retenu est supérieur au montant TVA présenté. Merci de revoir la ligne de dépense,plafonner son montant,ou justifier la reventillation HT/TVA.",(IFERROR(VALUE(TRIM(SUBSTITUTE(X105,CHAR(160),""))),0))=0,"",(IFERROR(VALUE(TRIM(SUBSTITUTE(AZ105,CHAR(160),""))),0))=(IFERROR(VALUE(TRIM(SUBSTITUTE(X105,CHAR(160),""))),0)),"OK",
OR((IFERROR(VALUE(TRIM(SUBSTITUTE(AZ105,CHAR(160),""))),0))=0,(IFERROR(VALUE(TRIM(SUBSTITUTE(AX105,CHAR(160),""))),0))=0),"Attention : montant présenté entièrement écarté",(IFERROR(VALUE(TRIM(SUBSTITUTE(AZ105,CHAR(160),""))),0))&lt;(IFERROR(VALUE(TRIM(SUBSTITUTE(X105,CHAR(160),""))),0)),"Attention : montant présenté partiellement écarté",TRUE,""))</f>
        <v/>
      </c>
      <c r="BD105" s="63" t="str">
        <f t="shared" si="87"/>
        <v/>
      </c>
      <c r="BE105" s="63" t="str">
        <f t="shared" si="88"/>
        <v/>
      </c>
      <c r="BF105" s="30" t="str">
        <f t="shared" si="89"/>
        <v/>
      </c>
    </row>
    <row r="106" spans="1:58" ht="15" customHeight="1">
      <c r="A106" s="100">
        <v>97</v>
      </c>
      <c r="B106" s="7"/>
      <c r="C106" s="7"/>
      <c r="D106" s="18"/>
      <c r="E106" s="7"/>
      <c r="F106" s="7"/>
      <c r="G106" s="7"/>
      <c r="H106" s="7"/>
      <c r="I106" s="26"/>
      <c r="J106" s="7"/>
      <c r="K106" s="183"/>
      <c r="L106" s="189"/>
      <c r="M106" s="9"/>
      <c r="N106" s="53" t="str">
        <f t="shared" si="90"/>
        <v/>
      </c>
      <c r="O106" s="13"/>
      <c r="P106" s="9"/>
      <c r="Q106" s="53" t="str">
        <f t="shared" si="91"/>
        <v/>
      </c>
      <c r="R106" s="16"/>
      <c r="S106" s="9"/>
      <c r="T106" s="190" t="str">
        <f t="shared" si="92"/>
        <v/>
      </c>
      <c r="U106" s="199"/>
      <c r="V106" s="198" t="str" cm="1">
        <f t="array" ref="V106">IF((_xlfn.IFS(TRIM(SUBSTITUTE(U106,CHAR(160),""))="Devis 1",IFERROR(VALUE(TRIM(SUBSTITUTE(L106,CHAR(160),""))),0),TRIM(SUBSTITUTE(U106,CHAR(160),""))="Devis 2",IFERROR(VALUE(TRIM(SUBSTITUTE(O106,CHAR(160),""))),0),TRIM(SUBSTITUTE(U106,CHAR(160),""))="Devis 3",IFERROR(VALUE(TRIM(SUBSTITUTE(R106,CHAR(160),""))),0),TRUE,0)*IFERROR(VALUE(TRIM(SUBSTITUTE(D106,CHAR(160),""))),0))=0,"",_xlfn.IFS(TRIM(SUBSTITUTE(U106,CHAR(160),""))="Devis 1",IFERROR(VALUE(TRIM(SUBSTITUTE(L106,CHAR(160),""))),0),TRIM(SUBSTITUTE(U106,CHAR(160),""))="Devis 2",IFERROR(VALUE(TRIM(SUBSTITUTE(O106,CHAR(160),""))),0),TRIM(SUBSTITUTE(U106,CHAR(160),""))="Devis 3",IFERROR(VALUE(TRIM(SUBSTITUTE(R106,CHAR(160),""))),0),TRUE,0)*IFERROR(VALUE(TRIM(SUBSTITUTE(D106,CHAR(160),""))),0))</f>
        <v/>
      </c>
      <c r="W106" s="109" t="str" cm="1">
        <f t="array" ref="W106">IF(_xlfn.IFS(TRIM(SUBSTITUTE(U106,CHAR(160),""))="Devis 1",IFERROR(VALUE(TRIM(SUBSTITUTE(M106,CHAR(160),""))),0),TRIM(SUBSTITUTE(U106,CHAR(160),""))="Devis 2",IFERROR(VALUE(TRIM(SUBSTITUTE(P106,CHAR(160),""))),0),TRIM(SUBSTITUTE(U106,CHAR(160),""))="Devis 3",IFERROR(VALUE(TRIM(SUBSTITUTE(S106,CHAR(160),""))),0),TRUE,0)*IFERROR(VALUE(TRIM(SUBSTITUTE(D106,CHAR(160),""))),0)=0,IF(V106&lt;&gt;"",0,""),_xlfn.IFS(TRIM(SUBSTITUTE(U106,CHAR(160),""))="Devis 1",IFERROR(VALUE(TRIM(SUBSTITUTE(M106,CHAR(160),""))),0),TRIM(SUBSTITUTE(U106,CHAR(160),""))="Devis 2",IFERROR(VALUE(TRIM(SUBSTITUTE(P106,CHAR(160),""))),0),TRIM(SUBSTITUTE(U106,CHAR(160),""))="Devis 3",IFERROR(VALUE(TRIM(SUBSTITUTE(S106,CHAR(160),""))),0),TRUE,0)*IFERROR(VALUE(TRIM(SUBSTITUTE(D106,CHAR(160),""))),0))</f>
        <v/>
      </c>
      <c r="X106" s="201" t="str">
        <f t="shared" si="93"/>
        <v/>
      </c>
      <c r="Y106" s="202"/>
      <c r="Z106" s="55" t="str">
        <f t="shared" si="64"/>
        <v/>
      </c>
      <c r="AA106" s="55" t="str">
        <f t="shared" si="65"/>
        <v/>
      </c>
      <c r="AB106" s="56" t="str">
        <f t="shared" si="66"/>
        <v/>
      </c>
      <c r="AC106" s="22" t="str">
        <f t="shared" si="67"/>
        <v/>
      </c>
      <c r="AD106" s="22" t="str">
        <f t="shared" si="68"/>
        <v/>
      </c>
      <c r="AE106" s="22" t="str">
        <f t="shared" si="69"/>
        <v/>
      </c>
      <c r="AF106" s="22" t="str">
        <f t="shared" si="70"/>
        <v/>
      </c>
      <c r="AG106" s="57" t="str">
        <f t="shared" si="71"/>
        <v/>
      </c>
      <c r="AH106" s="22" t="str">
        <f t="shared" si="72"/>
        <v/>
      </c>
      <c r="AI106" s="58" t="str">
        <f t="shared" si="73"/>
        <v/>
      </c>
      <c r="AJ106" s="59" t="str">
        <f t="shared" si="74"/>
        <v/>
      </c>
      <c r="AK106" s="29" t="str">
        <f t="shared" si="75"/>
        <v/>
      </c>
      <c r="AL106" s="53" t="str">
        <f t="shared" si="94"/>
        <v/>
      </c>
      <c r="AM106" s="60" t="str">
        <f t="shared" si="77"/>
        <v/>
      </c>
      <c r="AN106" s="29" t="str">
        <f t="shared" si="78"/>
        <v/>
      </c>
      <c r="AO106" s="53" t="str">
        <f t="shared" si="95"/>
        <v/>
      </c>
      <c r="AP106" s="61" t="str">
        <f t="shared" si="80"/>
        <v/>
      </c>
      <c r="AQ106" s="29" t="str">
        <f t="shared" si="81"/>
        <v/>
      </c>
      <c r="AR106" s="62" t="str">
        <f t="shared" si="96"/>
        <v/>
      </c>
      <c r="AS106" s="55" t="str">
        <f t="shared" si="83"/>
        <v/>
      </c>
      <c r="AT106" s="239"/>
      <c r="AU106" s="63" t="str">
        <f t="shared" si="84"/>
        <v/>
      </c>
      <c r="AV106" s="63" t="str">
        <f t="shared" si="97"/>
        <v/>
      </c>
      <c r="AW106" s="63" t="str">
        <f t="shared" si="98"/>
        <v/>
      </c>
      <c r="AX106" s="110" t="str" cm="1">
        <f t="array" ref="AX106">IF($AB106="","",IF((IFERROR(_xlfn.IFS($AS106="Devis 1",(IFERROR(VALUE(TRIM(SUBSTITUTE(AJ106,CHAR(160),""))),0)),$AS106="Devis 2",(IFERROR(VALUE(TRIM(SUBSTITUTE(AM106,CHAR(160),""))),0)),$AS106="Devis 3",(IFERROR(VALUE(TRIM(SUBSTITUTE(AP106,CHAR(160),""))),0))),0))*(IFERROR(VALUE(TRIM(SUBSTITUTE($AB106,CHAR(160),""))),0))=0,"",(IFERROR(_xlfn.IFS($AS106="Devis 1",(IFERROR(VALUE(TRIM(SUBSTITUTE(AJ106,CHAR(160),""))),0)),$AS106="Devis 2",(IFERROR(VALUE(TRIM(SUBSTITUTE(AM106,CHAR(160),""))),0)),$AS106="Devis 3",(IFERROR(VALUE(TRIM(SUBSTITUTE(AP106,CHAR(160),""))),0))),0))*(IFERROR(VALUE(TRIM(SUBSTITUTE($AB106,CHAR(160),""))),0))))</f>
        <v/>
      </c>
      <c r="AY106" s="110" t="str" cm="1">
        <f t="array" ref="AY106">IF($AB106="","",IF((IFERROR(_xlfn.IFS(TRIM(SUBSTITUTE($AS106,CHAR(160),""))="Devis 1", IFERROR(VALUE(TRIM(SUBSTITUTE(AK106,CHAR(160),""))),0),TRIM(SUBSTITUTE($AS106,CHAR(160),""))="Devis 2", IFERROR(VALUE(TRIM(SUBSTITUTE(AN106,CHAR(160),""))),0),TRIM(SUBSTITUTE($AS106,CHAR(160),""))="Devis 3", IFERROR(VALUE(TRIM(SUBSTITUTE(AQ106,CHAR(160),""))),0)),0) * IFERROR(VALUE(TRIM(SUBSTITUTE($AB106,CHAR(160),""))),0)) = 0,IF(AX106&lt;&gt;"",0,""),(IFERROR(_xlfn.IFS(TRIM(SUBSTITUTE($AS106,CHAR(160),""))="Devis 1", IFERROR(VALUE(TRIM(SUBSTITUTE(AK106,CHAR(160),""))),0),TRIM(SUBSTITUTE($AS106,CHAR(160),""))="Devis 2", IFERROR(VALUE(TRIM(SUBSTITUTE(AN106,CHAR(160),""))),0),TRIM(SUBSTITUTE($AS106,CHAR(160),""))="Devis 3", IFERROR(VALUE(TRIM(SUBSTITUTE(AQ106,CHAR(160),""))),0)),0) * IFERROR(VALUE(TRIM(SUBSTITUTE($AB106,CHAR(160),""))),0))))</f>
        <v/>
      </c>
      <c r="AZ106" s="110" t="str" cm="1">
        <f t="array" ref="AZ106">IF($AB106="","",IF(IFERROR(_xlfn.IFS($AS106="Devis 1",IFERROR(VALUE(TRIM(SUBSTITUTE(AL106,CHAR(160),""))),0),$AS106="Devis 2",IFERROR(VALUE(TRIM(SUBSTITUTE(AO106,CHAR(160),""))),0),$AS106="Devis 3",IFERROR(VALUE(TRIM(SUBSTITUTE(AR106,CHAR(160),""))),0)),0)*IFERROR(VALUE(TRIM(SUBSTITUTE($AB106,CHAR(160),""))),0)=0,"",IFERROR(_xlfn.IFS($AS106="Devis 1",IFERROR(VALUE(TRIM(SUBSTITUTE(AL106,CHAR(160),""))),0),$AS106="Devis 2",IFERROR(VALUE(TRIM(SUBSTITUTE(AO106,CHAR(160),""))),0),$AS106="Devis 3",IFERROR(VALUE(TRIM(SUBSTITUTE(AR106,CHAR(160),""))),0)),0)*IFERROR(VALUE(TRIM(SUBSTITUTE($AB106,CHAR(160),""))),0)))</f>
        <v/>
      </c>
      <c r="BA106" s="64"/>
      <c r="BB106" s="21"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242" t="str" cm="1">
        <f t="array" ref="BC106">IF(OR(AZ106="",X106="",AX106="",V106="",AY106="",W106=""),"",_xlfn.IFS((IFERROR(VALUE(TRIM(SUBSTITUTE(AZ106,CHAR(160),""))),0))&gt;(IFERROR(VALUE(TRIM(SUBSTITUTE(X106,CHAR(160),""))),0)),"KO : Le montant retenu TTC est supérieur au montant présenté TTC. Merci de revoir la ligne de dépense ou plafonner son montant.",(IFERROR(VALUE(TRIM(SUBSTITUTE(AX106,CHAR(160),""))),0))&gt;(IFERROR(VALUE(TRIM(SUBSTITUTE(V106,CHAR(160),""))),0)),"Attention : Le montant retenu HT est supérieur au montant HT présenté. Merci de revoir la ligne de dépense,plafonner son montant,ou justifier la reventillation HT/TVA.",(IFERROR(VALUE(TRIM(SUBSTITUTE(AY106,CHAR(160),""))),0))&gt;(IFERROR(VALUE(TRIM(SUBSTITUTE(W106,CHAR(160),""))),0)),"Attention : Le montant TVA retenu est supérieur au montant TVA présenté. Merci de revoir la ligne de dépense,plafonner son montant,ou justifier la reventillation HT/TVA.",(IFERROR(VALUE(TRIM(SUBSTITUTE(X106,CHAR(160),""))),0))=0,"",(IFERROR(VALUE(TRIM(SUBSTITUTE(AZ106,CHAR(160),""))),0))=(IFERROR(VALUE(TRIM(SUBSTITUTE(X106,CHAR(160),""))),0)),"OK",
OR((IFERROR(VALUE(TRIM(SUBSTITUTE(AZ106,CHAR(160),""))),0))=0,(IFERROR(VALUE(TRIM(SUBSTITUTE(AX106,CHAR(160),""))),0))=0),"Attention : montant présenté entièrement écarté",(IFERROR(VALUE(TRIM(SUBSTITUTE(AZ106,CHAR(160),""))),0))&lt;(IFERROR(VALUE(TRIM(SUBSTITUTE(X106,CHAR(160),""))),0)),"Attention : montant présenté partiellement écarté",TRUE,""))</f>
        <v/>
      </c>
      <c r="BD106" s="63" t="str">
        <f t="shared" si="87"/>
        <v/>
      </c>
      <c r="BE106" s="63" t="str">
        <f t="shared" si="88"/>
        <v/>
      </c>
      <c r="BF106" s="30" t="str">
        <f t="shared" si="89"/>
        <v/>
      </c>
    </row>
    <row r="107" spans="1:58" ht="15" customHeight="1">
      <c r="A107" s="100">
        <v>98</v>
      </c>
      <c r="B107" s="7"/>
      <c r="C107" s="7"/>
      <c r="D107" s="18"/>
      <c r="E107" s="7"/>
      <c r="F107" s="7"/>
      <c r="G107" s="7"/>
      <c r="H107" s="7"/>
      <c r="I107" s="26"/>
      <c r="J107" s="7"/>
      <c r="K107" s="183"/>
      <c r="L107" s="189"/>
      <c r="M107" s="9"/>
      <c r="N107" s="53" t="str">
        <f t="shared" si="90"/>
        <v/>
      </c>
      <c r="O107" s="13"/>
      <c r="P107" s="9"/>
      <c r="Q107" s="53" t="str">
        <f t="shared" si="91"/>
        <v/>
      </c>
      <c r="R107" s="16"/>
      <c r="S107" s="9"/>
      <c r="T107" s="190" t="str">
        <f t="shared" si="92"/>
        <v/>
      </c>
      <c r="U107" s="199"/>
      <c r="V107" s="198" t="str" cm="1">
        <f t="array" ref="V107">IF((_xlfn.IFS(TRIM(SUBSTITUTE(U107,CHAR(160),""))="Devis 1",IFERROR(VALUE(TRIM(SUBSTITUTE(L107,CHAR(160),""))),0),TRIM(SUBSTITUTE(U107,CHAR(160),""))="Devis 2",IFERROR(VALUE(TRIM(SUBSTITUTE(O107,CHAR(160),""))),0),TRIM(SUBSTITUTE(U107,CHAR(160),""))="Devis 3",IFERROR(VALUE(TRIM(SUBSTITUTE(R107,CHAR(160),""))),0),TRUE,0)*IFERROR(VALUE(TRIM(SUBSTITUTE(D107,CHAR(160),""))),0))=0,"",_xlfn.IFS(TRIM(SUBSTITUTE(U107,CHAR(160),""))="Devis 1",IFERROR(VALUE(TRIM(SUBSTITUTE(L107,CHAR(160),""))),0),TRIM(SUBSTITUTE(U107,CHAR(160),""))="Devis 2",IFERROR(VALUE(TRIM(SUBSTITUTE(O107,CHAR(160),""))),0),TRIM(SUBSTITUTE(U107,CHAR(160),""))="Devis 3",IFERROR(VALUE(TRIM(SUBSTITUTE(R107,CHAR(160),""))),0),TRUE,0)*IFERROR(VALUE(TRIM(SUBSTITUTE(D107,CHAR(160),""))),0))</f>
        <v/>
      </c>
      <c r="W107" s="109" t="str" cm="1">
        <f t="array" ref="W107">IF(_xlfn.IFS(TRIM(SUBSTITUTE(U107,CHAR(160),""))="Devis 1",IFERROR(VALUE(TRIM(SUBSTITUTE(M107,CHAR(160),""))),0),TRIM(SUBSTITUTE(U107,CHAR(160),""))="Devis 2",IFERROR(VALUE(TRIM(SUBSTITUTE(P107,CHAR(160),""))),0),TRIM(SUBSTITUTE(U107,CHAR(160),""))="Devis 3",IFERROR(VALUE(TRIM(SUBSTITUTE(S107,CHAR(160),""))),0),TRUE,0)*IFERROR(VALUE(TRIM(SUBSTITUTE(D107,CHAR(160),""))),0)=0,IF(V107&lt;&gt;"",0,""),_xlfn.IFS(TRIM(SUBSTITUTE(U107,CHAR(160),""))="Devis 1",IFERROR(VALUE(TRIM(SUBSTITUTE(M107,CHAR(160),""))),0),TRIM(SUBSTITUTE(U107,CHAR(160),""))="Devis 2",IFERROR(VALUE(TRIM(SUBSTITUTE(P107,CHAR(160),""))),0),TRIM(SUBSTITUTE(U107,CHAR(160),""))="Devis 3",IFERROR(VALUE(TRIM(SUBSTITUTE(S107,CHAR(160),""))),0),TRUE,0)*IFERROR(VALUE(TRIM(SUBSTITUTE(D107,CHAR(160),""))),0))</f>
        <v/>
      </c>
      <c r="X107" s="201" t="str">
        <f t="shared" si="93"/>
        <v/>
      </c>
      <c r="Y107" s="202"/>
      <c r="Z107" s="55" t="str">
        <f t="shared" si="64"/>
        <v/>
      </c>
      <c r="AA107" s="55" t="str">
        <f t="shared" si="65"/>
        <v/>
      </c>
      <c r="AB107" s="56" t="str">
        <f t="shared" si="66"/>
        <v/>
      </c>
      <c r="AC107" s="22" t="str">
        <f t="shared" si="67"/>
        <v/>
      </c>
      <c r="AD107" s="22" t="str">
        <f t="shared" si="68"/>
        <v/>
      </c>
      <c r="AE107" s="22" t="str">
        <f t="shared" si="69"/>
        <v/>
      </c>
      <c r="AF107" s="22" t="str">
        <f t="shared" si="70"/>
        <v/>
      </c>
      <c r="AG107" s="57" t="str">
        <f t="shared" si="71"/>
        <v/>
      </c>
      <c r="AH107" s="22" t="str">
        <f t="shared" si="72"/>
        <v/>
      </c>
      <c r="AI107" s="58" t="str">
        <f t="shared" si="73"/>
        <v/>
      </c>
      <c r="AJ107" s="59" t="str">
        <f t="shared" si="74"/>
        <v/>
      </c>
      <c r="AK107" s="29" t="str">
        <f t="shared" si="75"/>
        <v/>
      </c>
      <c r="AL107" s="53" t="str">
        <f t="shared" si="94"/>
        <v/>
      </c>
      <c r="AM107" s="60" t="str">
        <f t="shared" si="77"/>
        <v/>
      </c>
      <c r="AN107" s="29" t="str">
        <f t="shared" si="78"/>
        <v/>
      </c>
      <c r="AO107" s="53" t="str">
        <f t="shared" si="95"/>
        <v/>
      </c>
      <c r="AP107" s="61" t="str">
        <f t="shared" si="80"/>
        <v/>
      </c>
      <c r="AQ107" s="29" t="str">
        <f t="shared" si="81"/>
        <v/>
      </c>
      <c r="AR107" s="62" t="str">
        <f t="shared" si="96"/>
        <v/>
      </c>
      <c r="AS107" s="55" t="str">
        <f t="shared" si="83"/>
        <v/>
      </c>
      <c r="AT107" s="239"/>
      <c r="AU107" s="63" t="str">
        <f t="shared" si="84"/>
        <v/>
      </c>
      <c r="AV107" s="63" t="str">
        <f t="shared" si="97"/>
        <v/>
      </c>
      <c r="AW107" s="63" t="str">
        <f t="shared" si="98"/>
        <v/>
      </c>
      <c r="AX107" s="110" t="str" cm="1">
        <f t="array" ref="AX107">IF($AB107="","",IF((IFERROR(_xlfn.IFS($AS107="Devis 1",(IFERROR(VALUE(TRIM(SUBSTITUTE(AJ107,CHAR(160),""))),0)),$AS107="Devis 2",(IFERROR(VALUE(TRIM(SUBSTITUTE(AM107,CHAR(160),""))),0)),$AS107="Devis 3",(IFERROR(VALUE(TRIM(SUBSTITUTE(AP107,CHAR(160),""))),0))),0))*(IFERROR(VALUE(TRIM(SUBSTITUTE($AB107,CHAR(160),""))),0))=0,"",(IFERROR(_xlfn.IFS($AS107="Devis 1",(IFERROR(VALUE(TRIM(SUBSTITUTE(AJ107,CHAR(160),""))),0)),$AS107="Devis 2",(IFERROR(VALUE(TRIM(SUBSTITUTE(AM107,CHAR(160),""))),0)),$AS107="Devis 3",(IFERROR(VALUE(TRIM(SUBSTITUTE(AP107,CHAR(160),""))),0))),0))*(IFERROR(VALUE(TRIM(SUBSTITUTE($AB107,CHAR(160),""))),0))))</f>
        <v/>
      </c>
      <c r="AY107" s="110" t="str" cm="1">
        <f t="array" ref="AY107">IF($AB107="","",IF((IFERROR(_xlfn.IFS(TRIM(SUBSTITUTE($AS107,CHAR(160),""))="Devis 1", IFERROR(VALUE(TRIM(SUBSTITUTE(AK107,CHAR(160),""))),0),TRIM(SUBSTITUTE($AS107,CHAR(160),""))="Devis 2", IFERROR(VALUE(TRIM(SUBSTITUTE(AN107,CHAR(160),""))),0),TRIM(SUBSTITUTE($AS107,CHAR(160),""))="Devis 3", IFERROR(VALUE(TRIM(SUBSTITUTE(AQ107,CHAR(160),""))),0)),0) * IFERROR(VALUE(TRIM(SUBSTITUTE($AB107,CHAR(160),""))),0)) = 0,IF(AX107&lt;&gt;"",0,""),(IFERROR(_xlfn.IFS(TRIM(SUBSTITUTE($AS107,CHAR(160),""))="Devis 1", IFERROR(VALUE(TRIM(SUBSTITUTE(AK107,CHAR(160),""))),0),TRIM(SUBSTITUTE($AS107,CHAR(160),""))="Devis 2", IFERROR(VALUE(TRIM(SUBSTITUTE(AN107,CHAR(160),""))),0),TRIM(SUBSTITUTE($AS107,CHAR(160),""))="Devis 3", IFERROR(VALUE(TRIM(SUBSTITUTE(AQ107,CHAR(160),""))),0)),0) * IFERROR(VALUE(TRIM(SUBSTITUTE($AB107,CHAR(160),""))),0))))</f>
        <v/>
      </c>
      <c r="AZ107" s="110" t="str" cm="1">
        <f t="array" ref="AZ107">IF($AB107="","",IF(IFERROR(_xlfn.IFS($AS107="Devis 1",IFERROR(VALUE(TRIM(SUBSTITUTE(AL107,CHAR(160),""))),0),$AS107="Devis 2",IFERROR(VALUE(TRIM(SUBSTITUTE(AO107,CHAR(160),""))),0),$AS107="Devis 3",IFERROR(VALUE(TRIM(SUBSTITUTE(AR107,CHAR(160),""))),0)),0)*IFERROR(VALUE(TRIM(SUBSTITUTE($AB107,CHAR(160),""))),0)=0,"",IFERROR(_xlfn.IFS($AS107="Devis 1",IFERROR(VALUE(TRIM(SUBSTITUTE(AL107,CHAR(160),""))),0),$AS107="Devis 2",IFERROR(VALUE(TRIM(SUBSTITUTE(AO107,CHAR(160),""))),0),$AS107="Devis 3",IFERROR(VALUE(TRIM(SUBSTITUTE(AR107,CHAR(160),""))),0)),0)*IFERROR(VALUE(TRIM(SUBSTITUTE($AB107,CHAR(160),""))),0)))</f>
        <v/>
      </c>
      <c r="BA107" s="64"/>
      <c r="BB107" s="21"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242" t="str" cm="1">
        <f t="array" ref="BC107">IF(OR(AZ107="",X107="",AX107="",V107="",AY107="",W107=""),"",_xlfn.IFS((IFERROR(VALUE(TRIM(SUBSTITUTE(AZ107,CHAR(160),""))),0))&gt;(IFERROR(VALUE(TRIM(SUBSTITUTE(X107,CHAR(160),""))),0)),"KO : Le montant retenu TTC est supérieur au montant présenté TTC. Merci de revoir la ligne de dépense ou plafonner son montant.",(IFERROR(VALUE(TRIM(SUBSTITUTE(AX107,CHAR(160),""))),0))&gt;(IFERROR(VALUE(TRIM(SUBSTITUTE(V107,CHAR(160),""))),0)),"Attention : Le montant retenu HT est supérieur au montant HT présenté. Merci de revoir la ligne de dépense,plafonner son montant,ou justifier la reventillation HT/TVA.",(IFERROR(VALUE(TRIM(SUBSTITUTE(AY107,CHAR(160),""))),0))&gt;(IFERROR(VALUE(TRIM(SUBSTITUTE(W107,CHAR(160),""))),0)),"Attention : Le montant TVA retenu est supérieur au montant TVA présenté. Merci de revoir la ligne de dépense,plafonner son montant,ou justifier la reventillation HT/TVA.",(IFERROR(VALUE(TRIM(SUBSTITUTE(X107,CHAR(160),""))),0))=0,"",(IFERROR(VALUE(TRIM(SUBSTITUTE(AZ107,CHAR(160),""))),0))=(IFERROR(VALUE(TRIM(SUBSTITUTE(X107,CHAR(160),""))),0)),"OK",
OR((IFERROR(VALUE(TRIM(SUBSTITUTE(AZ107,CHAR(160),""))),0))=0,(IFERROR(VALUE(TRIM(SUBSTITUTE(AX107,CHAR(160),""))),0))=0),"Attention : montant présenté entièrement écarté",(IFERROR(VALUE(TRIM(SUBSTITUTE(AZ107,CHAR(160),""))),0))&lt;(IFERROR(VALUE(TRIM(SUBSTITUTE(X107,CHAR(160),""))),0)),"Attention : montant présenté partiellement écarté",TRUE,""))</f>
        <v/>
      </c>
      <c r="BD107" s="63" t="str">
        <f t="shared" si="87"/>
        <v/>
      </c>
      <c r="BE107" s="63" t="str">
        <f t="shared" si="88"/>
        <v/>
      </c>
      <c r="BF107" s="30" t="str">
        <f t="shared" si="89"/>
        <v/>
      </c>
    </row>
    <row r="108" spans="1:58" ht="15" customHeight="1">
      <c r="A108" s="100">
        <v>99</v>
      </c>
      <c r="B108" s="7"/>
      <c r="C108" s="7"/>
      <c r="D108" s="18"/>
      <c r="E108" s="7"/>
      <c r="F108" s="7"/>
      <c r="G108" s="7"/>
      <c r="H108" s="7"/>
      <c r="I108" s="26"/>
      <c r="J108" s="7"/>
      <c r="K108" s="183"/>
      <c r="L108" s="189"/>
      <c r="M108" s="9"/>
      <c r="N108" s="53" t="str">
        <f t="shared" si="90"/>
        <v/>
      </c>
      <c r="O108" s="13"/>
      <c r="P108" s="9"/>
      <c r="Q108" s="53" t="str">
        <f t="shared" si="91"/>
        <v/>
      </c>
      <c r="R108" s="16"/>
      <c r="S108" s="9"/>
      <c r="T108" s="190" t="str">
        <f t="shared" si="92"/>
        <v/>
      </c>
      <c r="U108" s="199"/>
      <c r="V108" s="198" t="str" cm="1">
        <f t="array" ref="V108">IF((_xlfn.IFS(TRIM(SUBSTITUTE(U108,CHAR(160),""))="Devis 1",IFERROR(VALUE(TRIM(SUBSTITUTE(L108,CHAR(160),""))),0),TRIM(SUBSTITUTE(U108,CHAR(160),""))="Devis 2",IFERROR(VALUE(TRIM(SUBSTITUTE(O108,CHAR(160),""))),0),TRIM(SUBSTITUTE(U108,CHAR(160),""))="Devis 3",IFERROR(VALUE(TRIM(SUBSTITUTE(R108,CHAR(160),""))),0),TRUE,0)*IFERROR(VALUE(TRIM(SUBSTITUTE(D108,CHAR(160),""))),0))=0,"",_xlfn.IFS(TRIM(SUBSTITUTE(U108,CHAR(160),""))="Devis 1",IFERROR(VALUE(TRIM(SUBSTITUTE(L108,CHAR(160),""))),0),TRIM(SUBSTITUTE(U108,CHAR(160),""))="Devis 2",IFERROR(VALUE(TRIM(SUBSTITUTE(O108,CHAR(160),""))),0),TRIM(SUBSTITUTE(U108,CHAR(160),""))="Devis 3",IFERROR(VALUE(TRIM(SUBSTITUTE(R108,CHAR(160),""))),0),TRUE,0)*IFERROR(VALUE(TRIM(SUBSTITUTE(D108,CHAR(160),""))),0))</f>
        <v/>
      </c>
      <c r="W108" s="109" t="str" cm="1">
        <f t="array" ref="W108">IF(_xlfn.IFS(TRIM(SUBSTITUTE(U108,CHAR(160),""))="Devis 1",IFERROR(VALUE(TRIM(SUBSTITUTE(M108,CHAR(160),""))),0),TRIM(SUBSTITUTE(U108,CHAR(160),""))="Devis 2",IFERROR(VALUE(TRIM(SUBSTITUTE(P108,CHAR(160),""))),0),TRIM(SUBSTITUTE(U108,CHAR(160),""))="Devis 3",IFERROR(VALUE(TRIM(SUBSTITUTE(S108,CHAR(160),""))),0),TRUE,0)*IFERROR(VALUE(TRIM(SUBSTITUTE(D108,CHAR(160),""))),0)=0,IF(V108&lt;&gt;"",0,""),_xlfn.IFS(TRIM(SUBSTITUTE(U108,CHAR(160),""))="Devis 1",IFERROR(VALUE(TRIM(SUBSTITUTE(M108,CHAR(160),""))),0),TRIM(SUBSTITUTE(U108,CHAR(160),""))="Devis 2",IFERROR(VALUE(TRIM(SUBSTITUTE(P108,CHAR(160),""))),0),TRIM(SUBSTITUTE(U108,CHAR(160),""))="Devis 3",IFERROR(VALUE(TRIM(SUBSTITUTE(S108,CHAR(160),""))),0),TRUE,0)*IFERROR(VALUE(TRIM(SUBSTITUTE(D108,CHAR(160),""))),0))</f>
        <v/>
      </c>
      <c r="X108" s="201" t="str">
        <f t="shared" si="93"/>
        <v/>
      </c>
      <c r="Y108" s="202"/>
      <c r="Z108" s="55" t="str">
        <f t="shared" si="64"/>
        <v/>
      </c>
      <c r="AA108" s="55" t="str">
        <f t="shared" si="65"/>
        <v/>
      </c>
      <c r="AB108" s="56" t="str">
        <f t="shared" si="66"/>
        <v/>
      </c>
      <c r="AC108" s="22" t="str">
        <f t="shared" si="67"/>
        <v/>
      </c>
      <c r="AD108" s="22" t="str">
        <f t="shared" si="68"/>
        <v/>
      </c>
      <c r="AE108" s="22" t="str">
        <f t="shared" si="69"/>
        <v/>
      </c>
      <c r="AF108" s="22" t="str">
        <f t="shared" si="70"/>
        <v/>
      </c>
      <c r="AG108" s="57" t="str">
        <f t="shared" si="71"/>
        <v/>
      </c>
      <c r="AH108" s="22" t="str">
        <f t="shared" si="72"/>
        <v/>
      </c>
      <c r="AI108" s="58" t="str">
        <f t="shared" si="73"/>
        <v/>
      </c>
      <c r="AJ108" s="59" t="str">
        <f t="shared" si="74"/>
        <v/>
      </c>
      <c r="AK108" s="29" t="str">
        <f t="shared" si="75"/>
        <v/>
      </c>
      <c r="AL108" s="53" t="str">
        <f t="shared" si="94"/>
        <v/>
      </c>
      <c r="AM108" s="60" t="str">
        <f t="shared" si="77"/>
        <v/>
      </c>
      <c r="AN108" s="29" t="str">
        <f t="shared" si="78"/>
        <v/>
      </c>
      <c r="AO108" s="53" t="str">
        <f t="shared" si="95"/>
        <v/>
      </c>
      <c r="AP108" s="61" t="str">
        <f t="shared" si="80"/>
        <v/>
      </c>
      <c r="AQ108" s="29" t="str">
        <f t="shared" si="81"/>
        <v/>
      </c>
      <c r="AR108" s="62" t="str">
        <f t="shared" si="96"/>
        <v/>
      </c>
      <c r="AS108" s="55" t="str">
        <f t="shared" si="83"/>
        <v/>
      </c>
      <c r="AT108" s="239"/>
      <c r="AU108" s="63" t="str">
        <f t="shared" si="84"/>
        <v/>
      </c>
      <c r="AV108" s="63" t="str">
        <f t="shared" si="97"/>
        <v/>
      </c>
      <c r="AW108" s="63" t="str">
        <f t="shared" si="98"/>
        <v/>
      </c>
      <c r="AX108" s="110" t="str" cm="1">
        <f t="array" ref="AX108">IF($AB108="","",IF((IFERROR(_xlfn.IFS($AS108="Devis 1",(IFERROR(VALUE(TRIM(SUBSTITUTE(AJ108,CHAR(160),""))),0)),$AS108="Devis 2",(IFERROR(VALUE(TRIM(SUBSTITUTE(AM108,CHAR(160),""))),0)),$AS108="Devis 3",(IFERROR(VALUE(TRIM(SUBSTITUTE(AP108,CHAR(160),""))),0))),0))*(IFERROR(VALUE(TRIM(SUBSTITUTE($AB108,CHAR(160),""))),0))=0,"",(IFERROR(_xlfn.IFS($AS108="Devis 1",(IFERROR(VALUE(TRIM(SUBSTITUTE(AJ108,CHAR(160),""))),0)),$AS108="Devis 2",(IFERROR(VALUE(TRIM(SUBSTITUTE(AM108,CHAR(160),""))),0)),$AS108="Devis 3",(IFERROR(VALUE(TRIM(SUBSTITUTE(AP108,CHAR(160),""))),0))),0))*(IFERROR(VALUE(TRIM(SUBSTITUTE($AB108,CHAR(160),""))),0))))</f>
        <v/>
      </c>
      <c r="AY108" s="110" t="str" cm="1">
        <f t="array" ref="AY108">IF($AB108="","",IF((IFERROR(_xlfn.IFS(TRIM(SUBSTITUTE($AS108,CHAR(160),""))="Devis 1", IFERROR(VALUE(TRIM(SUBSTITUTE(AK108,CHAR(160),""))),0),TRIM(SUBSTITUTE($AS108,CHAR(160),""))="Devis 2", IFERROR(VALUE(TRIM(SUBSTITUTE(AN108,CHAR(160),""))),0),TRIM(SUBSTITUTE($AS108,CHAR(160),""))="Devis 3", IFERROR(VALUE(TRIM(SUBSTITUTE(AQ108,CHAR(160),""))),0)),0) * IFERROR(VALUE(TRIM(SUBSTITUTE($AB108,CHAR(160),""))),0)) = 0,IF(AX108&lt;&gt;"",0,""),(IFERROR(_xlfn.IFS(TRIM(SUBSTITUTE($AS108,CHAR(160),""))="Devis 1", IFERROR(VALUE(TRIM(SUBSTITUTE(AK108,CHAR(160),""))),0),TRIM(SUBSTITUTE($AS108,CHAR(160),""))="Devis 2", IFERROR(VALUE(TRIM(SUBSTITUTE(AN108,CHAR(160),""))),0),TRIM(SUBSTITUTE($AS108,CHAR(160),""))="Devis 3", IFERROR(VALUE(TRIM(SUBSTITUTE(AQ108,CHAR(160),""))),0)),0) * IFERROR(VALUE(TRIM(SUBSTITUTE($AB108,CHAR(160),""))),0))))</f>
        <v/>
      </c>
      <c r="AZ108" s="110" t="str" cm="1">
        <f t="array" ref="AZ108">IF($AB108="","",IF(IFERROR(_xlfn.IFS($AS108="Devis 1",IFERROR(VALUE(TRIM(SUBSTITUTE(AL108,CHAR(160),""))),0),$AS108="Devis 2",IFERROR(VALUE(TRIM(SUBSTITUTE(AO108,CHAR(160),""))),0),$AS108="Devis 3",IFERROR(VALUE(TRIM(SUBSTITUTE(AR108,CHAR(160),""))),0)),0)*IFERROR(VALUE(TRIM(SUBSTITUTE($AB108,CHAR(160),""))),0)=0,"",IFERROR(_xlfn.IFS($AS108="Devis 1",IFERROR(VALUE(TRIM(SUBSTITUTE(AL108,CHAR(160),""))),0),$AS108="Devis 2",IFERROR(VALUE(TRIM(SUBSTITUTE(AO108,CHAR(160),""))),0),$AS108="Devis 3",IFERROR(VALUE(TRIM(SUBSTITUTE(AR108,CHAR(160),""))),0)),0)*IFERROR(VALUE(TRIM(SUBSTITUTE($AB108,CHAR(160),""))),0)))</f>
        <v/>
      </c>
      <c r="BA108" s="64"/>
      <c r="BB108" s="21"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242" t="str" cm="1">
        <f t="array" ref="BC108">IF(OR(AZ108="",X108="",AX108="",V108="",AY108="",W108=""),"",_xlfn.IFS((IFERROR(VALUE(TRIM(SUBSTITUTE(AZ108,CHAR(160),""))),0))&gt;(IFERROR(VALUE(TRIM(SUBSTITUTE(X108,CHAR(160),""))),0)),"KO : Le montant retenu TTC est supérieur au montant présenté TTC. Merci de revoir la ligne de dépense ou plafonner son montant.",(IFERROR(VALUE(TRIM(SUBSTITUTE(AX108,CHAR(160),""))),0))&gt;(IFERROR(VALUE(TRIM(SUBSTITUTE(V108,CHAR(160),""))),0)),"Attention : Le montant retenu HT est supérieur au montant HT présenté. Merci de revoir la ligne de dépense,plafonner son montant,ou justifier la reventillation HT/TVA.",(IFERROR(VALUE(TRIM(SUBSTITUTE(AY108,CHAR(160),""))),0))&gt;(IFERROR(VALUE(TRIM(SUBSTITUTE(W108,CHAR(160),""))),0)),"Attention : Le montant TVA retenu est supérieur au montant TVA présenté. Merci de revoir la ligne de dépense,plafonner son montant,ou justifier la reventillation HT/TVA.",(IFERROR(VALUE(TRIM(SUBSTITUTE(X108,CHAR(160),""))),0))=0,"",(IFERROR(VALUE(TRIM(SUBSTITUTE(AZ108,CHAR(160),""))),0))=(IFERROR(VALUE(TRIM(SUBSTITUTE(X108,CHAR(160),""))),0)),"OK",
OR((IFERROR(VALUE(TRIM(SUBSTITUTE(AZ108,CHAR(160),""))),0))=0,(IFERROR(VALUE(TRIM(SUBSTITUTE(AX108,CHAR(160),""))),0))=0),"Attention : montant présenté entièrement écarté",(IFERROR(VALUE(TRIM(SUBSTITUTE(AZ108,CHAR(160),""))),0))&lt;(IFERROR(VALUE(TRIM(SUBSTITUTE(X108,CHAR(160),""))),0)),"Attention : montant présenté partiellement écarté",TRUE,""))</f>
        <v/>
      </c>
      <c r="BD108" s="63" t="str">
        <f t="shared" si="87"/>
        <v/>
      </c>
      <c r="BE108" s="63" t="str">
        <f t="shared" si="88"/>
        <v/>
      </c>
      <c r="BF108" s="30" t="str">
        <f t="shared" si="89"/>
        <v/>
      </c>
    </row>
    <row r="109" spans="1:58" ht="15" customHeight="1" thickBot="1">
      <c r="A109" s="184">
        <v>100</v>
      </c>
      <c r="B109" s="185"/>
      <c r="C109" s="185"/>
      <c r="D109" s="186"/>
      <c r="E109" s="185"/>
      <c r="F109" s="185"/>
      <c r="G109" s="185"/>
      <c r="H109" s="185"/>
      <c r="I109" s="187"/>
      <c r="J109" s="185"/>
      <c r="K109" s="188"/>
      <c r="L109" s="191"/>
      <c r="M109" s="192"/>
      <c r="N109" s="193" t="str">
        <f t="shared" si="90"/>
        <v/>
      </c>
      <c r="O109" s="194"/>
      <c r="P109" s="192"/>
      <c r="Q109" s="195" t="str">
        <f t="shared" si="91"/>
        <v/>
      </c>
      <c r="R109" s="196"/>
      <c r="S109" s="192"/>
      <c r="T109" s="197" t="str">
        <f t="shared" si="92"/>
        <v/>
      </c>
      <c r="U109" s="200"/>
      <c r="V109" s="198" t="str" cm="1">
        <f t="array" ref="V109">IF((_xlfn.IFS(TRIM(SUBSTITUTE(U109,CHAR(160),""))="Devis 1",IFERROR(VALUE(TRIM(SUBSTITUTE(L109,CHAR(160),""))),0),TRIM(SUBSTITUTE(U109,CHAR(160),""))="Devis 2",IFERROR(VALUE(TRIM(SUBSTITUTE(O109,CHAR(160),""))),0),TRIM(SUBSTITUTE(U109,CHAR(160),""))="Devis 3",IFERROR(VALUE(TRIM(SUBSTITUTE(R109,CHAR(160),""))),0),TRUE,0)*IFERROR(VALUE(TRIM(SUBSTITUTE(D109,CHAR(160),""))),0))=0,"",_xlfn.IFS(TRIM(SUBSTITUTE(U109,CHAR(160),""))="Devis 1",IFERROR(VALUE(TRIM(SUBSTITUTE(L109,CHAR(160),""))),0),TRIM(SUBSTITUTE(U109,CHAR(160),""))="Devis 2",IFERROR(VALUE(TRIM(SUBSTITUTE(O109,CHAR(160),""))),0),TRIM(SUBSTITUTE(U109,CHAR(160),""))="Devis 3",IFERROR(VALUE(TRIM(SUBSTITUTE(R109,CHAR(160),""))),0),TRUE,0)*IFERROR(VALUE(TRIM(SUBSTITUTE(D109,CHAR(160),""))),0))</f>
        <v/>
      </c>
      <c r="W109" s="109" t="str" cm="1">
        <f t="array" ref="W109">IF(_xlfn.IFS(TRIM(SUBSTITUTE(U109,CHAR(160),""))="Devis 1",IFERROR(VALUE(TRIM(SUBSTITUTE(M109,CHAR(160),""))),0),TRIM(SUBSTITUTE(U109,CHAR(160),""))="Devis 2",IFERROR(VALUE(TRIM(SUBSTITUTE(P109,CHAR(160),""))),0),TRIM(SUBSTITUTE(U109,CHAR(160),""))="Devis 3",IFERROR(VALUE(TRIM(SUBSTITUTE(S109,CHAR(160),""))),0),TRUE,0)*IFERROR(VALUE(TRIM(SUBSTITUTE(D109,CHAR(160),""))),0)=0,IF(V109&lt;&gt;"",0,""),_xlfn.IFS(TRIM(SUBSTITUTE(U109,CHAR(160),""))="Devis 1",IFERROR(VALUE(TRIM(SUBSTITUTE(M109,CHAR(160),""))),0),TRIM(SUBSTITUTE(U109,CHAR(160),""))="Devis 2",IFERROR(VALUE(TRIM(SUBSTITUTE(P109,CHAR(160),""))),0),TRIM(SUBSTITUTE(U109,CHAR(160),""))="Devis 3",IFERROR(VALUE(TRIM(SUBSTITUTE(S109,CHAR(160),""))),0),TRUE,0)*IFERROR(VALUE(TRIM(SUBSTITUTE(D109,CHAR(160),""))),0))</f>
        <v/>
      </c>
      <c r="X109" s="201" t="str">
        <f t="shared" si="93"/>
        <v/>
      </c>
      <c r="Y109" s="203"/>
      <c r="Z109" s="55" t="str">
        <f t="shared" si="64"/>
        <v/>
      </c>
      <c r="AA109" s="55" t="str">
        <f t="shared" si="65"/>
        <v/>
      </c>
      <c r="AB109" s="56" t="str">
        <f t="shared" si="66"/>
        <v/>
      </c>
      <c r="AC109" s="22" t="str">
        <f t="shared" si="67"/>
        <v/>
      </c>
      <c r="AD109" s="22" t="str">
        <f t="shared" si="68"/>
        <v/>
      </c>
      <c r="AE109" s="22" t="str">
        <f t="shared" si="69"/>
        <v/>
      </c>
      <c r="AF109" s="22" t="str">
        <f t="shared" si="70"/>
        <v/>
      </c>
      <c r="AG109" s="57" t="str">
        <f t="shared" si="71"/>
        <v/>
      </c>
      <c r="AH109" s="22" t="str">
        <f t="shared" si="72"/>
        <v/>
      </c>
      <c r="AI109" s="58" t="str">
        <f t="shared" si="73"/>
        <v/>
      </c>
      <c r="AJ109" s="71" t="str">
        <f t="shared" si="74"/>
        <v/>
      </c>
      <c r="AK109" s="72" t="str">
        <f t="shared" si="75"/>
        <v/>
      </c>
      <c r="AL109" s="73" t="str">
        <f t="shared" si="94"/>
        <v/>
      </c>
      <c r="AM109" s="74" t="str">
        <f t="shared" si="77"/>
        <v/>
      </c>
      <c r="AN109" s="67" t="str">
        <f t="shared" si="78"/>
        <v/>
      </c>
      <c r="AO109" s="75" t="str">
        <f t="shared" si="95"/>
        <v/>
      </c>
      <c r="AP109" s="76" t="str">
        <f t="shared" si="80"/>
        <v/>
      </c>
      <c r="AQ109" s="70" t="str">
        <f t="shared" si="81"/>
        <v/>
      </c>
      <c r="AR109" s="62" t="str">
        <f t="shared" si="96"/>
        <v/>
      </c>
      <c r="AS109" s="55" t="str">
        <f t="shared" si="83"/>
        <v/>
      </c>
      <c r="AT109" s="239"/>
      <c r="AU109" s="63" t="str">
        <f t="shared" si="84"/>
        <v/>
      </c>
      <c r="AV109" s="63" t="str">
        <f t="shared" si="97"/>
        <v/>
      </c>
      <c r="AW109" s="63" t="str">
        <f t="shared" si="98"/>
        <v/>
      </c>
      <c r="AX109" s="110" t="str" cm="1">
        <f t="array" ref="AX109">IF($AB109="","",IF((IFERROR(_xlfn.IFS($AS109="Devis 1",(IFERROR(VALUE(TRIM(SUBSTITUTE(AJ109,CHAR(160),""))),0)),$AS109="Devis 2",(IFERROR(VALUE(TRIM(SUBSTITUTE(AM109,CHAR(160),""))),0)),$AS109="Devis 3",(IFERROR(VALUE(TRIM(SUBSTITUTE(AP109,CHAR(160),""))),0))),0))*(IFERROR(VALUE(TRIM(SUBSTITUTE($AB109,CHAR(160),""))),0))=0,"",(IFERROR(_xlfn.IFS($AS109="Devis 1",(IFERROR(VALUE(TRIM(SUBSTITUTE(AJ109,CHAR(160),""))),0)),$AS109="Devis 2",(IFERROR(VALUE(TRIM(SUBSTITUTE(AM109,CHAR(160),""))),0)),$AS109="Devis 3",(IFERROR(VALUE(TRIM(SUBSTITUTE(AP109,CHAR(160),""))),0))),0))*(IFERROR(VALUE(TRIM(SUBSTITUTE($AB109,CHAR(160),""))),0))))</f>
        <v/>
      </c>
      <c r="AY109" s="110" t="str" cm="1">
        <f t="array" ref="AY109">IF($AB109="","",IF((IFERROR(_xlfn.IFS(TRIM(SUBSTITUTE($AS109,CHAR(160),""))="Devis 1", IFERROR(VALUE(TRIM(SUBSTITUTE(AK109,CHAR(160),""))),0),TRIM(SUBSTITUTE($AS109,CHAR(160),""))="Devis 2", IFERROR(VALUE(TRIM(SUBSTITUTE(AN109,CHAR(160),""))),0),TRIM(SUBSTITUTE($AS109,CHAR(160),""))="Devis 3", IFERROR(VALUE(TRIM(SUBSTITUTE(AQ109,CHAR(160),""))),0)),0) * IFERROR(VALUE(TRIM(SUBSTITUTE($AB109,CHAR(160),""))),0)) = 0,IF(AX109&lt;&gt;"",0,""),(IFERROR(_xlfn.IFS(TRIM(SUBSTITUTE($AS109,CHAR(160),""))="Devis 1", IFERROR(VALUE(TRIM(SUBSTITUTE(AK109,CHAR(160),""))),0),TRIM(SUBSTITUTE($AS109,CHAR(160),""))="Devis 2", IFERROR(VALUE(TRIM(SUBSTITUTE(AN109,CHAR(160),""))),0),TRIM(SUBSTITUTE($AS109,CHAR(160),""))="Devis 3", IFERROR(VALUE(TRIM(SUBSTITUTE(AQ109,CHAR(160),""))),0)),0) * IFERROR(VALUE(TRIM(SUBSTITUTE($AB109,CHAR(160),""))),0))))</f>
        <v/>
      </c>
      <c r="AZ109" s="110" t="str" cm="1">
        <f t="array" ref="AZ109">IF($AB109="","",IF(IFERROR(_xlfn.IFS($AS109="Devis 1",IFERROR(VALUE(TRIM(SUBSTITUTE(AL109,CHAR(160),""))),0),$AS109="Devis 2",IFERROR(VALUE(TRIM(SUBSTITUTE(AO109,CHAR(160),""))),0),$AS109="Devis 3",IFERROR(VALUE(TRIM(SUBSTITUTE(AR109,CHAR(160),""))),0)),0)*IFERROR(VALUE(TRIM(SUBSTITUTE($AB109,CHAR(160),""))),0)=0,"",IFERROR(_xlfn.IFS($AS109="Devis 1",IFERROR(VALUE(TRIM(SUBSTITUTE(AL109,CHAR(160),""))),0),$AS109="Devis 2",IFERROR(VALUE(TRIM(SUBSTITUTE(AO109,CHAR(160),""))),0),$AS109="Devis 3",IFERROR(VALUE(TRIM(SUBSTITUTE(AR109,CHAR(160),""))),0)),0)*IFERROR(VALUE(TRIM(SUBSTITUTE($AB109,CHAR(160),""))),0)))</f>
        <v/>
      </c>
      <c r="BA109" s="64"/>
      <c r="BB109" s="21"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242" t="str" cm="1">
        <f t="array" ref="BC109">IF(OR(AZ109="",X109="",AX109="",V109="",AY109="",W109=""),"",_xlfn.IFS((IFERROR(VALUE(TRIM(SUBSTITUTE(AZ109,CHAR(160),""))),0))&gt;(IFERROR(VALUE(TRIM(SUBSTITUTE(X109,CHAR(160),""))),0)),"KO : Le montant retenu TTC est supérieur au montant présenté TTC. Merci de revoir la ligne de dépense ou plafonner son montant.",(IFERROR(VALUE(TRIM(SUBSTITUTE(AX109,CHAR(160),""))),0))&gt;(IFERROR(VALUE(TRIM(SUBSTITUTE(V109,CHAR(160),""))),0)),"Attention : Le montant retenu HT est supérieur au montant HT présenté. Merci de revoir la ligne de dépense,plafonner son montant,ou justifier la reventillation HT/TVA.",(IFERROR(VALUE(TRIM(SUBSTITUTE(AY109,CHAR(160),""))),0))&gt;(IFERROR(VALUE(TRIM(SUBSTITUTE(W109,CHAR(160),""))),0)),"Attention : Le montant TVA retenu est supérieur au montant TVA présenté. Merci de revoir la ligne de dépense,plafonner son montant,ou justifier la reventillation HT/TVA.",(IFERROR(VALUE(TRIM(SUBSTITUTE(X109,CHAR(160),""))),0))=0,"",(IFERROR(VALUE(TRIM(SUBSTITUTE(AZ109,CHAR(160),""))),0))=(IFERROR(VALUE(TRIM(SUBSTITUTE(X109,CHAR(160),""))),0)),"OK",
OR((IFERROR(VALUE(TRIM(SUBSTITUTE(AZ109,CHAR(160),""))),0))=0,(IFERROR(VALUE(TRIM(SUBSTITUTE(AX109,CHAR(160),""))),0))=0),"Attention : montant présenté entièrement écarté",(IFERROR(VALUE(TRIM(SUBSTITUTE(AZ109,CHAR(160),""))),0))&lt;(IFERROR(VALUE(TRIM(SUBSTITUTE(X109,CHAR(160),""))),0)),"Attention : montant présenté partiellement écarté",TRUE,""))</f>
        <v/>
      </c>
      <c r="BD109" s="63" t="str">
        <f t="shared" si="87"/>
        <v/>
      </c>
      <c r="BE109" s="63" t="str">
        <f t="shared" si="88"/>
        <v/>
      </c>
      <c r="BF109" s="30" t="str">
        <f t="shared" si="89"/>
        <v/>
      </c>
    </row>
    <row r="110" spans="1:58">
      <c r="A110" s="773" t="s">
        <v>138</v>
      </c>
      <c r="B110" s="774"/>
      <c r="C110" s="774"/>
      <c r="D110" s="774"/>
      <c r="E110" s="774"/>
      <c r="F110" s="774"/>
      <c r="G110" s="774"/>
      <c r="H110" s="774"/>
      <c r="I110" s="774"/>
      <c r="J110" s="774"/>
      <c r="K110" s="774"/>
      <c r="L110" s="774"/>
      <c r="M110" s="774"/>
      <c r="N110" s="774"/>
      <c r="O110" s="774"/>
      <c r="P110" s="774"/>
      <c r="Q110" s="774"/>
      <c r="R110" s="774"/>
      <c r="S110" s="774"/>
      <c r="T110" s="774"/>
      <c r="U110" s="775"/>
      <c r="V110" s="77">
        <f>SUM(V10:V109)</f>
        <v>0</v>
      </c>
      <c r="W110" s="77">
        <f>SUM(W10:W109)</f>
        <v>0</v>
      </c>
      <c r="X110" s="77">
        <f>SUM(X10:X109)</f>
        <v>0</v>
      </c>
      <c r="Y110" s="776"/>
      <c r="Z110" s="777"/>
      <c r="AA110" s="777"/>
      <c r="AB110" s="777"/>
      <c r="AC110" s="777"/>
      <c r="AD110" s="777"/>
      <c r="AE110" s="777"/>
      <c r="AF110" s="777"/>
      <c r="AG110" s="777"/>
      <c r="AH110" s="777"/>
      <c r="AI110" s="777"/>
      <c r="AJ110" s="777"/>
      <c r="AK110" s="777"/>
      <c r="AL110" s="777"/>
      <c r="AM110" s="777"/>
      <c r="AN110" s="777"/>
      <c r="AO110" s="777"/>
      <c r="AP110" s="777"/>
      <c r="AQ110" s="777"/>
      <c r="AR110" s="777"/>
      <c r="AS110" s="777"/>
      <c r="AT110" s="777"/>
      <c r="AU110" s="777"/>
      <c r="AV110" s="778"/>
      <c r="AW110" s="78" t="s">
        <v>139</v>
      </c>
      <c r="AX110" s="77">
        <f>SUM(AX10:AX109)</f>
        <v>0</v>
      </c>
      <c r="AY110" s="77">
        <f>SUM(AY10:AY109)</f>
        <v>0</v>
      </c>
      <c r="AZ110" s="77">
        <f>SUM(AZ10:AZ109)</f>
        <v>0</v>
      </c>
      <c r="BA110" s="79"/>
      <c r="BB110" s="80"/>
      <c r="BC110" s="78" t="s">
        <v>139</v>
      </c>
      <c r="BD110" s="77">
        <f>SUM(BD10:BD109)</f>
        <v>0</v>
      </c>
      <c r="BE110" s="77">
        <f>SUM(BE10:BE109)</f>
        <v>0</v>
      </c>
      <c r="BF110" s="105">
        <f>SUM(BF10:BF109)</f>
        <v>0</v>
      </c>
    </row>
    <row r="112" spans="1:58">
      <c r="AZ112" s="339"/>
    </row>
    <row r="114" spans="52:52">
      <c r="AZ114" s="339"/>
    </row>
  </sheetData>
  <sheetProtection sheet="1" objects="1" scenarios="1" formatColumns="0" formatRows="0" insertRows="0" autoFilter="0"/>
  <mergeCells count="22">
    <mergeCell ref="A110:U110"/>
    <mergeCell ref="Y110:AV110"/>
    <mergeCell ref="L5:T5"/>
    <mergeCell ref="A3:Y3"/>
    <mergeCell ref="Z3:BF3"/>
    <mergeCell ref="A7:A8"/>
    <mergeCell ref="A5:K6"/>
    <mergeCell ref="L6:N6"/>
    <mergeCell ref="O6:Q6"/>
    <mergeCell ref="R6:T6"/>
    <mergeCell ref="U5:U6"/>
    <mergeCell ref="Y5:Y6"/>
    <mergeCell ref="V5:X6"/>
    <mergeCell ref="AT5:AT6"/>
    <mergeCell ref="AJ5:AS6"/>
    <mergeCell ref="Z5:AI6"/>
    <mergeCell ref="BA5:BA6"/>
    <mergeCell ref="BD5:BF6"/>
    <mergeCell ref="BB5:BC6"/>
    <mergeCell ref="AU6:AW6"/>
    <mergeCell ref="AX6:AZ6"/>
    <mergeCell ref="AU5:AZ5"/>
  </mergeCells>
  <conditionalFormatting sqref="Z10:AS109">
    <cfRule type="expression" dxfId="35" priority="270" stopIfTrue="1">
      <formula>Z10&lt;&gt;B10</formula>
    </cfRule>
  </conditionalFormatting>
  <conditionalFormatting sqref="AT10:AT109">
    <cfRule type="containsText" dxfId="34" priority="1" stopIfTrue="1" operator="containsText" text="NON">
      <formula>NOT(ISERROR(SEARCH("NON",AT10)))</formula>
    </cfRule>
  </conditionalFormatting>
  <conditionalFormatting sqref="BB9:BC109">
    <cfRule type="containsText" dxfId="33" priority="3" operator="containsText" text="OK">
      <formula>NOT(ISERROR(SEARCH("OK",BB9)))</formula>
    </cfRule>
    <cfRule type="containsText" dxfId="32" priority="4" stopIfTrue="1" operator="containsText" text="KO">
      <formula>NOT(ISERROR(SEARCH("KO",BB9)))</formula>
    </cfRule>
    <cfRule type="containsText" dxfId="31" priority="5" stopIfTrue="1" operator="containsText" text="Attention">
      <formula>NOT(ISERROR(SEARCH("Attention",BB9)))</formula>
    </cfRule>
  </conditionalFormatting>
  <dataValidations count="6">
    <dataValidation type="list" allowBlank="1" showInputMessage="1" showErrorMessage="1" sqref="AA9:AA109 C9:C109" xr:uid="{FF5BE3DD-4AB7-4261-B174-79B968BCA677}">
      <formula1>"Oui,Non"</formula1>
    </dataValidation>
    <dataValidation type="list" allowBlank="1" showInputMessage="1" showErrorMessage="1" sqref="AF9:AF109 H9:H109" xr:uid="{25833405-3747-4587-8C50-8FFCAF027227}">
      <formula1>"Pas de marché public , Marché à procédure adaptée (MAPA) , Marché innovant , Marché à procédure formalisée"</formula1>
    </dataValidation>
    <dataValidation type="list" allowBlank="1" showInputMessage="1" showErrorMessage="1" sqref="AT9" xr:uid="{F5C749B0-F8C0-4843-9284-FD76A1CBDD83}">
      <formula1>"OUI,NON,SO"</formula1>
    </dataValidation>
    <dataValidation type="list" allowBlank="1" showInputMessage="1" showErrorMessage="1" sqref="U9 AS9:AS109" xr:uid="{F035D3B8-8A14-4EB8-9877-E1FC394EFD7F}">
      <formula1>"Devis 1,Devis 2,Devis 3"</formula1>
    </dataValidation>
    <dataValidation type="list" allowBlank="1" showInputMessage="1" showErrorMessage="1" sqref="U10:U109" xr:uid="{833F0F20-2B2C-4D70-B336-716FD9C41032}">
      <formula1>"Devis 1,,Devis 2,Devis 3"</formula1>
    </dataValidation>
    <dataValidation type="list" allowBlank="1" showInputMessage="1" showErrorMessage="1" sqref="AT10:AT109" xr:uid="{232E8072-1E5C-42F1-AD0A-8A06B8ABDBC9}">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CA7EE35A-3D09-4FCA-943D-E0117B7B2A73}">
          <x14:formula1>
            <xm:f>'0-Présentation typeaction'!$H$7:$H$8</xm:f>
          </x14:formula1>
          <xm:sqref>G9:G109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6BB41-1524-4721-92B4-FB0B7A243B8B}">
  <sheetPr>
    <tabColor rgb="FF227A56"/>
    <pageSetUpPr fitToPage="1"/>
  </sheetPr>
  <dimension ref="A1:BC110"/>
  <sheetViews>
    <sheetView showGridLines="0" topLeftCell="A4" zoomScale="35" zoomScaleNormal="70" workbookViewId="0">
      <selection activeCell="O14" sqref="O14"/>
    </sheetView>
  </sheetViews>
  <sheetFormatPr baseColWidth="10" defaultColWidth="11.42578125" defaultRowHeight="15" outlineLevelCol="1"/>
  <cols>
    <col min="1" max="1" width="11.42578125" customWidth="1"/>
    <col min="2" max="2" width="27.42578125" customWidth="1"/>
    <col min="3" max="3" width="27.42578125" bestFit="1" customWidth="1"/>
    <col min="4" max="4" width="28.42578125" bestFit="1" customWidth="1"/>
    <col min="5" max="5" width="27.42578125" bestFit="1" customWidth="1"/>
    <col min="6" max="6" width="45.85546875" bestFit="1" customWidth="1"/>
    <col min="7" max="7" width="19.85546875" bestFit="1" customWidth="1"/>
    <col min="8" max="8" width="21.42578125" bestFit="1" customWidth="1"/>
    <col min="9" max="9" width="28" customWidth="1"/>
    <col min="10" max="10" width="17.42578125" bestFit="1" customWidth="1"/>
    <col min="11" max="11" width="21.140625" bestFit="1" customWidth="1"/>
    <col min="12" max="12" width="19.85546875" bestFit="1" customWidth="1"/>
    <col min="13" max="13" width="20" customWidth="1"/>
    <col min="14" max="14" width="19.85546875" customWidth="1"/>
    <col min="15" max="15" width="37.5703125" customWidth="1"/>
    <col min="16" max="16" width="39.140625" customWidth="1"/>
    <col min="17" max="31" width="30.42578125" hidden="1" customWidth="1" outlineLevel="1"/>
    <col min="32" max="32" width="46.42578125" hidden="1" customWidth="1" outlineLevel="1"/>
    <col min="33" max="34" width="30.42578125" hidden="1" customWidth="1" outlineLevel="1"/>
    <col min="35" max="35" width="12.42578125" customWidth="1" collapsed="1"/>
    <col min="36" max="37" width="18.42578125" customWidth="1"/>
    <col min="38" max="41" width="17.42578125" customWidth="1"/>
    <col min="42" max="42" width="12.42578125" customWidth="1"/>
    <col min="43" max="43" width="15" customWidth="1"/>
    <col min="44" max="44" width="20" customWidth="1"/>
    <col min="45" max="45" width="21" customWidth="1"/>
    <col min="46" max="46" width="20" customWidth="1"/>
    <col min="47" max="47" width="20.42578125" customWidth="1"/>
    <col min="48" max="48" width="19.85546875" customWidth="1"/>
    <col min="49" max="49" width="22.140625" customWidth="1"/>
    <col min="50" max="50" width="33.42578125" customWidth="1"/>
    <col min="51" max="51" width="49.42578125" customWidth="1"/>
    <col min="52" max="52" width="44.140625" customWidth="1"/>
    <col min="53" max="53" width="16.85546875" customWidth="1"/>
    <col min="54" max="54" width="14.85546875" customWidth="1"/>
    <col min="55" max="55" width="13.85546875" customWidth="1"/>
  </cols>
  <sheetData>
    <row r="1" spans="1:55" ht="44.25" customHeight="1"/>
    <row r="2" spans="1:55" ht="72.75" customHeight="1">
      <c r="A2" s="823" t="s">
        <v>140</v>
      </c>
      <c r="B2" s="824"/>
      <c r="C2" s="824"/>
      <c r="D2" s="824"/>
      <c r="E2" s="824"/>
      <c r="F2" s="824"/>
      <c r="G2" s="824"/>
      <c r="H2" s="824"/>
      <c r="I2" s="824"/>
      <c r="J2" s="824"/>
      <c r="K2" s="824"/>
      <c r="L2" s="824"/>
      <c r="M2" s="824"/>
      <c r="N2" s="824"/>
      <c r="O2" s="824"/>
      <c r="P2" s="825"/>
      <c r="Q2" s="798" t="s">
        <v>141</v>
      </c>
      <c r="R2" s="798"/>
      <c r="S2" s="798"/>
      <c r="T2" s="798"/>
      <c r="U2" s="798"/>
      <c r="V2" s="798"/>
      <c r="W2" s="798"/>
      <c r="X2" s="798"/>
      <c r="Y2" s="798"/>
      <c r="Z2" s="798"/>
      <c r="AA2" s="798"/>
      <c r="AB2" s="798"/>
      <c r="AC2" s="798"/>
      <c r="AD2" s="798"/>
      <c r="AE2" s="798"/>
      <c r="AF2" s="798"/>
      <c r="AG2" s="798"/>
      <c r="AH2" s="798"/>
    </row>
    <row r="3" spans="1:55" ht="72.75" customHeight="1">
      <c r="A3" s="207"/>
      <c r="B3" s="206"/>
      <c r="C3" s="206"/>
      <c r="D3" s="206"/>
      <c r="E3" s="206"/>
      <c r="F3" s="206"/>
      <c r="G3" s="206"/>
      <c r="H3" s="206"/>
      <c r="I3" s="206"/>
      <c r="J3" s="206"/>
      <c r="K3" s="206"/>
      <c r="L3" s="206"/>
      <c r="M3" s="206"/>
      <c r="N3" s="206"/>
      <c r="O3" s="206"/>
      <c r="P3" s="206"/>
      <c r="Q3" s="206"/>
      <c r="R3" s="206"/>
      <c r="S3" s="206"/>
      <c r="T3" s="206"/>
      <c r="U3" s="206"/>
      <c r="V3" s="206"/>
      <c r="W3" s="206"/>
      <c r="X3" s="207"/>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row>
    <row r="4" spans="1:55" ht="72.75" customHeight="1">
      <c r="A4" s="207"/>
      <c r="B4" s="206"/>
      <c r="C4" s="206"/>
      <c r="D4" s="206"/>
      <c r="E4" s="206"/>
      <c r="F4" s="206"/>
      <c r="G4" s="206"/>
      <c r="H4" s="206"/>
      <c r="I4" s="206"/>
      <c r="J4" s="206"/>
      <c r="K4" s="206"/>
      <c r="L4" s="206"/>
      <c r="M4" s="206"/>
      <c r="N4" s="206"/>
      <c r="O4" s="206"/>
      <c r="P4" s="206"/>
      <c r="Q4" s="206"/>
      <c r="R4" s="206"/>
      <c r="S4" s="206"/>
      <c r="T4" s="206"/>
      <c r="U4" s="206"/>
      <c r="V4" s="206"/>
      <c r="W4" s="206"/>
      <c r="X4" s="207"/>
      <c r="Y4" s="20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row>
    <row r="5" spans="1:55" ht="179.1" customHeight="1">
      <c r="A5" s="787" t="s">
        <v>47</v>
      </c>
      <c r="B5" s="787"/>
      <c r="C5" s="787"/>
      <c r="D5" s="787"/>
      <c r="E5" s="787"/>
      <c r="F5" s="787"/>
      <c r="G5" s="787"/>
      <c r="H5" s="826" t="s">
        <v>142</v>
      </c>
      <c r="I5" s="826"/>
      <c r="J5" s="826"/>
      <c r="K5" s="826"/>
      <c r="L5" s="826"/>
      <c r="M5" s="779" t="s">
        <v>143</v>
      </c>
      <c r="N5" s="779"/>
      <c r="O5" s="827" t="s">
        <v>50</v>
      </c>
      <c r="P5" s="794" t="s">
        <v>51</v>
      </c>
      <c r="Q5" s="817" t="s">
        <v>52</v>
      </c>
      <c r="R5" s="818"/>
      <c r="S5" s="818"/>
      <c r="T5" s="818"/>
      <c r="U5" s="818"/>
      <c r="V5" s="818"/>
      <c r="W5" s="818"/>
      <c r="X5" s="818"/>
      <c r="Y5" s="818"/>
      <c r="Z5" s="818"/>
      <c r="AA5" s="818"/>
      <c r="AB5" s="761" t="s">
        <v>54</v>
      </c>
      <c r="AC5" s="762"/>
      <c r="AD5" s="763"/>
      <c r="AE5" s="822" t="s">
        <v>144</v>
      </c>
      <c r="AF5" s="759" t="s">
        <v>56</v>
      </c>
      <c r="AG5" s="814" t="s">
        <v>57</v>
      </c>
      <c r="AH5" s="814" t="s">
        <v>145</v>
      </c>
      <c r="AI5" s="447"/>
      <c r="AJ5" s="447"/>
      <c r="AK5" s="447"/>
      <c r="AL5" s="447"/>
      <c r="AM5" s="447"/>
      <c r="AN5" s="447"/>
      <c r="AO5" s="447"/>
      <c r="AP5" s="447"/>
      <c r="AQ5" s="809"/>
      <c r="AR5" s="815"/>
      <c r="AS5" s="815"/>
      <c r="AT5" s="815"/>
      <c r="AU5" s="815"/>
      <c r="AV5" s="815"/>
      <c r="AW5" s="815"/>
      <c r="AX5" s="816"/>
      <c r="AY5" s="808"/>
      <c r="AZ5" s="808"/>
      <c r="BA5" s="809"/>
      <c r="BB5" s="809"/>
      <c r="BC5" s="809"/>
    </row>
    <row r="6" spans="1:55" ht="71.099999999999994" customHeight="1">
      <c r="A6" s="787"/>
      <c r="B6" s="788"/>
      <c r="C6" s="787"/>
      <c r="D6" s="787"/>
      <c r="E6" s="787"/>
      <c r="F6" s="787"/>
      <c r="G6" s="787"/>
      <c r="H6" s="826"/>
      <c r="I6" s="826"/>
      <c r="J6" s="826"/>
      <c r="K6" s="826"/>
      <c r="L6" s="826"/>
      <c r="M6" s="779"/>
      <c r="N6" s="779"/>
      <c r="O6" s="827"/>
      <c r="P6" s="794"/>
      <c r="Q6" s="810" t="s">
        <v>146</v>
      </c>
      <c r="R6" s="811"/>
      <c r="S6" s="811"/>
      <c r="T6" s="811"/>
      <c r="U6" s="811"/>
      <c r="V6" s="812"/>
      <c r="W6" s="810" t="s">
        <v>147</v>
      </c>
      <c r="X6" s="811"/>
      <c r="Y6" s="811"/>
      <c r="Z6" s="811"/>
      <c r="AA6" s="811"/>
      <c r="AB6" s="819"/>
      <c r="AC6" s="820"/>
      <c r="AD6" s="821"/>
      <c r="AE6" s="822"/>
      <c r="AF6" s="759"/>
      <c r="AG6" s="814"/>
      <c r="AH6" s="814"/>
      <c r="AI6" s="447"/>
      <c r="AJ6" s="447"/>
      <c r="AK6" s="447"/>
      <c r="AL6" s="447"/>
      <c r="AM6" s="447"/>
      <c r="AN6" s="447"/>
      <c r="AO6" s="447"/>
      <c r="AP6" s="447"/>
      <c r="AQ6" s="809"/>
      <c r="AR6" s="813"/>
      <c r="AS6" s="813"/>
      <c r="AT6" s="813"/>
      <c r="AU6" s="813"/>
      <c r="AV6" s="813"/>
      <c r="AW6" s="813"/>
      <c r="AX6" s="816"/>
      <c r="AY6" s="808"/>
      <c r="AZ6" s="808"/>
      <c r="BA6" s="809"/>
      <c r="BB6" s="809"/>
      <c r="BC6" s="809"/>
    </row>
    <row r="7" spans="1:55" s="45" customFormat="1" ht="69.95" customHeight="1">
      <c r="A7" s="786" t="s">
        <v>64</v>
      </c>
      <c r="B7" s="205" t="s">
        <v>65</v>
      </c>
      <c r="C7" s="205" t="s">
        <v>70</v>
      </c>
      <c r="D7" s="205" t="s">
        <v>148</v>
      </c>
      <c r="E7" s="205" t="s">
        <v>149</v>
      </c>
      <c r="F7" s="205" t="s">
        <v>150</v>
      </c>
      <c r="G7" s="205" t="s">
        <v>151</v>
      </c>
      <c r="H7" s="205" t="s">
        <v>152</v>
      </c>
      <c r="I7" s="205" t="s">
        <v>153</v>
      </c>
      <c r="J7" s="205" t="s">
        <v>154</v>
      </c>
      <c r="K7" s="205" t="s">
        <v>155</v>
      </c>
      <c r="L7" s="205" t="s">
        <v>156</v>
      </c>
      <c r="M7" s="448" t="s">
        <v>157</v>
      </c>
      <c r="N7" s="448" t="s">
        <v>158</v>
      </c>
      <c r="O7" s="81" t="s">
        <v>159</v>
      </c>
      <c r="P7" s="205" t="s">
        <v>88</v>
      </c>
      <c r="Q7" s="82" t="s">
        <v>65</v>
      </c>
      <c r="R7" s="82" t="s">
        <v>70</v>
      </c>
      <c r="S7" s="82" t="s">
        <v>148</v>
      </c>
      <c r="T7" s="82" t="s">
        <v>149</v>
      </c>
      <c r="U7" s="82" t="s">
        <v>150</v>
      </c>
      <c r="V7" s="82" t="s">
        <v>67</v>
      </c>
      <c r="W7" s="82" t="s">
        <v>152</v>
      </c>
      <c r="X7" s="82" t="s">
        <v>153</v>
      </c>
      <c r="Y7" s="82" t="s">
        <v>154</v>
      </c>
      <c r="Z7" s="82" t="s">
        <v>155</v>
      </c>
      <c r="AA7" s="82" t="s">
        <v>160</v>
      </c>
      <c r="AB7" s="82" t="s">
        <v>157</v>
      </c>
      <c r="AC7" s="82" t="s">
        <v>158</v>
      </c>
      <c r="AD7" s="28" t="s">
        <v>161</v>
      </c>
      <c r="AE7" s="345" t="s">
        <v>162</v>
      </c>
      <c r="AF7" s="82" t="s">
        <v>99</v>
      </c>
      <c r="AG7" s="82" t="s">
        <v>101</v>
      </c>
      <c r="AH7" s="345" t="s">
        <v>163</v>
      </c>
      <c r="AI7" s="449"/>
      <c r="AJ7" s="449"/>
      <c r="AK7" s="449"/>
      <c r="AL7" s="449"/>
      <c r="AM7" s="449"/>
      <c r="AN7" s="449"/>
      <c r="AO7" s="449"/>
      <c r="AP7" s="449"/>
      <c r="AQ7" s="449"/>
      <c r="AR7" s="449"/>
      <c r="AS7" s="449"/>
      <c r="AT7" s="449"/>
      <c r="AU7" s="449"/>
      <c r="AV7" s="449"/>
      <c r="AW7" s="449"/>
      <c r="AX7" s="449"/>
      <c r="AY7" s="449"/>
      <c r="AZ7" s="449"/>
      <c r="BA7" s="449"/>
      <c r="BB7" s="449"/>
      <c r="BC7" s="449"/>
    </row>
    <row r="8" spans="1:55" s="1" customFormat="1" ht="195" customHeight="1">
      <c r="A8" s="786"/>
      <c r="B8" s="204" t="s">
        <v>164</v>
      </c>
      <c r="C8" s="204" t="s">
        <v>165</v>
      </c>
      <c r="D8" s="204" t="s">
        <v>166</v>
      </c>
      <c r="E8" s="204" t="s">
        <v>167</v>
      </c>
      <c r="F8" s="204" t="s">
        <v>168</v>
      </c>
      <c r="G8" s="204" t="s">
        <v>169</v>
      </c>
      <c r="H8" s="204" t="s">
        <v>170</v>
      </c>
      <c r="I8" s="204" t="s">
        <v>171</v>
      </c>
      <c r="J8" s="204" t="s">
        <v>170</v>
      </c>
      <c r="K8" s="204" t="s">
        <v>172</v>
      </c>
      <c r="L8" s="204" t="s">
        <v>173</v>
      </c>
      <c r="M8" s="450" t="s">
        <v>174</v>
      </c>
      <c r="N8" s="450" t="s">
        <v>175</v>
      </c>
      <c r="O8" s="20" t="s">
        <v>176</v>
      </c>
      <c r="P8" s="204" t="s">
        <v>122</v>
      </c>
      <c r="Q8" s="4" t="s">
        <v>123</v>
      </c>
      <c r="R8" s="4" t="s">
        <v>121</v>
      </c>
      <c r="S8" s="4" t="s">
        <v>124</v>
      </c>
      <c r="T8" s="4" t="s">
        <v>124</v>
      </c>
      <c r="U8" s="4" t="s">
        <v>124</v>
      </c>
      <c r="V8" s="4" t="s">
        <v>124</v>
      </c>
      <c r="W8" s="4" t="s">
        <v>124</v>
      </c>
      <c r="X8" s="4" t="s">
        <v>124</v>
      </c>
      <c r="Y8" s="4" t="s">
        <v>124</v>
      </c>
      <c r="Z8" s="4" t="s">
        <v>124</v>
      </c>
      <c r="AA8" s="4" t="s">
        <v>124</v>
      </c>
      <c r="AB8" s="4" t="s">
        <v>124</v>
      </c>
      <c r="AC8" s="4" t="s">
        <v>124</v>
      </c>
      <c r="AD8" s="4" t="s">
        <v>177</v>
      </c>
      <c r="AE8" s="346" t="s">
        <v>124</v>
      </c>
      <c r="AF8" s="4" t="s">
        <v>178</v>
      </c>
      <c r="AG8" s="4" t="s">
        <v>128</v>
      </c>
      <c r="AH8" s="346" t="s">
        <v>121</v>
      </c>
    </row>
    <row r="9" spans="1:55" s="1" customFormat="1" ht="48.75" customHeight="1" thickBot="1">
      <c r="A9" s="451" t="s">
        <v>34</v>
      </c>
      <c r="B9" s="249" t="s">
        <v>179</v>
      </c>
      <c r="C9" s="453" t="s">
        <v>31</v>
      </c>
      <c r="D9" s="452" t="s">
        <v>34</v>
      </c>
      <c r="E9" s="452" t="s">
        <v>180</v>
      </c>
      <c r="F9" s="452" t="s">
        <v>181</v>
      </c>
      <c r="G9" s="454">
        <v>1</v>
      </c>
      <c r="H9" s="452" t="s">
        <v>182</v>
      </c>
      <c r="I9" s="452" t="s">
        <v>183</v>
      </c>
      <c r="J9" s="452" t="s">
        <v>182</v>
      </c>
      <c r="K9" s="452" t="s">
        <v>182</v>
      </c>
      <c r="L9" s="455">
        <v>20000</v>
      </c>
      <c r="M9" s="452" t="s">
        <v>184</v>
      </c>
      <c r="N9" s="456" t="s">
        <v>185</v>
      </c>
      <c r="O9" s="457">
        <f t="shared" ref="O9:O72" si="0">IF(J9=0,"",((L9/J9)*K9)*G9)</f>
        <v>20000</v>
      </c>
      <c r="P9" s="458" t="s">
        <v>186</v>
      </c>
      <c r="Q9" s="459" t="str">
        <f t="shared" ref="Q9:Q40" si="1">IF(B9="","",B9)</f>
        <v>Amortissement exemple</v>
      </c>
      <c r="R9" s="460" t="str">
        <f t="shared" ref="R9:R40" si="2">IF(C9="","",C9)</f>
        <v>Opérations d'irrigation collective</v>
      </c>
      <c r="S9" s="460" t="str">
        <f t="shared" ref="S9:S40" si="3">IF(D9="","",D9)</f>
        <v>Exemple</v>
      </c>
      <c r="T9" s="460" t="str">
        <f t="shared" ref="T9:T40" si="4">IF(E9="","",E9)</f>
        <v>Neuf</v>
      </c>
      <c r="U9" s="460" t="str">
        <f t="shared" ref="U9:U40" si="5">IF(F9="","",F9)</f>
        <v>Nécessaire à la réalisation de l'opération - exemple</v>
      </c>
      <c r="V9" s="461">
        <f t="shared" ref="V9:V40" si="6">IF(G9="","",G9)</f>
        <v>1</v>
      </c>
      <c r="W9" s="253" t="str">
        <f t="shared" ref="W9:W40" si="7">IF(H9="","",H9)</f>
        <v>2</v>
      </c>
      <c r="X9" s="460" t="str">
        <f t="shared" ref="X9:X40" si="8">IF(I9="","",I9)</f>
        <v>13/11/2025</v>
      </c>
      <c r="Y9" s="253" t="str">
        <f t="shared" ref="Y9:Y40" si="9">IF(J9="","",J9)</f>
        <v>2</v>
      </c>
      <c r="Z9" s="253" t="str">
        <f t="shared" ref="Z9:Z40" si="10">IF(K9="","",K9)</f>
        <v>2</v>
      </c>
      <c r="AA9" s="255">
        <f t="shared" ref="AA9:AA40" si="11">IF(L9="","",L9)</f>
        <v>20000</v>
      </c>
      <c r="AB9" s="460" t="str">
        <f t="shared" ref="AB9:AB40" si="12">IF(M9="","",M9)</f>
        <v>Justificatif : exemple</v>
      </c>
      <c r="AC9" s="460" t="str">
        <f t="shared" ref="AC9:AC40" si="13">IF(N9="","",N9)</f>
        <v>Attestation sur l'honneur</v>
      </c>
      <c r="AD9" s="462" t="s">
        <v>137</v>
      </c>
      <c r="AE9" s="463">
        <f>IF(Y9="","",((AA9/Y9)*Z9)*V9)</f>
        <v>20000</v>
      </c>
      <c r="AF9" s="332" t="s">
        <v>186</v>
      </c>
      <c r="AG9" s="464" t="str" cm="1">
        <f t="array" ref="AG9">IF(OR(AE9="",O9=""),"",_xlfn.IFS(IFERROR(VALUE(TRIM(SUBSTITUTE(AE9,CHAR(160),""))),0)&gt;IFERROR(VALUE(TRIM(SUBSTITUTE(O9,CHAR(160),""))),0),"KO : Le montant retenu est supérieur au montant présenté. Merci de revoir la ligne de contributions ou plafonner son montant.",IFERROR(VALUE(TRIM(SUBSTITUTE(O9,CHAR(160),""))),0)=0,"",IFERROR(VALUE(TRIM(SUBSTITUTE(AE9,CHAR(160),""))),0)=IFERROR(VALUE(TRIM(SUBSTITUTE(O9,CHAR(160),""))),0),"OK",IFERROR(VALUE(TRIM(SUBSTITUTE(AE9,CHAR(160),""))),0)&lt;IFERROR(VALUE(TRIM(SUBSTITUTE(O9,CHAR(160),""))),0),"Attention : Montant présenté partiellement écarté",TRUE,""))</f>
        <v>OK</v>
      </c>
      <c r="AH9" s="255">
        <f t="shared" ref="AH9:AH40" si="14">IF(OR(O9="",AE9=""),"",IFERROR(VALUE(TRIM(SUBSTITUTE(O9,CHAR(160),""))),0)-IFERROR(VALUE(TRIM(SUBSTITUTE(AE9,CHAR(160),""))),0))</f>
        <v>0</v>
      </c>
    </row>
    <row r="10" spans="1:55" s="1" customFormat="1" ht="48" customHeight="1">
      <c r="A10" s="465">
        <v>1</v>
      </c>
      <c r="B10" s="466"/>
      <c r="C10" s="214"/>
      <c r="D10" s="214"/>
      <c r="E10" s="466"/>
      <c r="F10" s="214"/>
      <c r="G10" s="467"/>
      <c r="H10" s="468"/>
      <c r="I10" s="469"/>
      <c r="J10" s="468"/>
      <c r="K10" s="470"/>
      <c r="L10" s="471"/>
      <c r="M10" s="214"/>
      <c r="N10" s="214"/>
      <c r="O10" s="472" t="str">
        <f>IF(J10=0,"",((L10/J10)*K10)*G10)</f>
        <v/>
      </c>
      <c r="P10" s="473"/>
      <c r="Q10" s="474" t="str">
        <f t="shared" si="1"/>
        <v/>
      </c>
      <c r="R10" s="475" t="str">
        <f t="shared" si="2"/>
        <v/>
      </c>
      <c r="S10" s="475" t="str">
        <f t="shared" si="3"/>
        <v/>
      </c>
      <c r="T10" s="475" t="str">
        <f t="shared" si="4"/>
        <v/>
      </c>
      <c r="U10" s="475" t="str">
        <f t="shared" si="5"/>
        <v/>
      </c>
      <c r="V10" s="230" t="str">
        <f t="shared" si="6"/>
        <v/>
      </c>
      <c r="W10" s="232" t="str">
        <f t="shared" si="7"/>
        <v/>
      </c>
      <c r="X10" s="475" t="str">
        <f t="shared" si="8"/>
        <v/>
      </c>
      <c r="Y10" s="232" t="str">
        <f t="shared" si="9"/>
        <v/>
      </c>
      <c r="Z10" s="232" t="str">
        <f t="shared" si="10"/>
        <v/>
      </c>
      <c r="AA10" s="235" t="str">
        <f t="shared" si="11"/>
        <v/>
      </c>
      <c r="AB10" s="475" t="str">
        <f t="shared" si="12"/>
        <v/>
      </c>
      <c r="AC10" s="475" t="str">
        <f t="shared" si="13"/>
        <v/>
      </c>
      <c r="AD10" s="239"/>
      <c r="AE10" s="476" t="str">
        <f t="shared" ref="AE10:AE74" si="15">IF(Y10="","",((AA10/Y10)*Z10)*V10)</f>
        <v/>
      </c>
      <c r="AF10" s="287"/>
      <c r="AG10" s="242" t="str" cm="1">
        <f t="array" ref="AG10">IF(OR(AE10="",O10=""),"",_xlfn.IFS(IFERROR(VALUE(TRIM(SUBSTITUTE(AE10,CHAR(160),""))),0)&gt;IFERROR(VALUE(TRIM(SUBSTITUTE(O10,CHAR(160),""))),0),"KO : Le montant retenu est supérieur au montant présenté. Merci de revoir la ligne de contributions ou plafonner son montant.",IFERROR(VALUE(TRIM(SUBSTITUTE(O10,CHAR(160),""))),0)=0,"",IFERROR(VALUE(TRIM(SUBSTITUTE(AE10,CHAR(160),""))),0)=IFERROR(VALUE(TRIM(SUBSTITUTE(O10,CHAR(160),""))),0),"OK",IFERROR(VALUE(TRIM(SUBSTITUTE(AE10,CHAR(160),""))),0)&lt;IFERROR(VALUE(TRIM(SUBSTITUTE(O10,CHAR(160),""))),0),"Attention : Montant présenté partiellement écarté",TRUE,""))</f>
        <v/>
      </c>
      <c r="AH10" s="235" t="str">
        <f t="shared" si="14"/>
        <v/>
      </c>
    </row>
    <row r="11" spans="1:55" s="1" customFormat="1" ht="15" customHeight="1">
      <c r="A11" s="97">
        <v>2</v>
      </c>
      <c r="B11" s="477"/>
      <c r="C11" s="214"/>
      <c r="D11" s="7"/>
      <c r="E11" s="466"/>
      <c r="F11" s="7"/>
      <c r="G11" s="478"/>
      <c r="H11" s="468"/>
      <c r="I11" s="469"/>
      <c r="J11" s="468"/>
      <c r="K11" s="468"/>
      <c r="L11" s="471"/>
      <c r="M11" s="7"/>
      <c r="N11" s="7"/>
      <c r="O11" s="472" t="str">
        <f t="shared" si="0"/>
        <v/>
      </c>
      <c r="P11" s="479"/>
      <c r="Q11" s="480" t="str">
        <f t="shared" si="1"/>
        <v/>
      </c>
      <c r="R11" s="481" t="str">
        <f t="shared" si="2"/>
        <v/>
      </c>
      <c r="S11" s="481" t="str">
        <f t="shared" si="3"/>
        <v/>
      </c>
      <c r="T11" s="481" t="str">
        <f t="shared" si="4"/>
        <v/>
      </c>
      <c r="U11" s="481" t="str">
        <f t="shared" si="5"/>
        <v/>
      </c>
      <c r="V11" s="56" t="str">
        <f t="shared" si="6"/>
        <v/>
      </c>
      <c r="W11" s="57" t="str">
        <f t="shared" si="7"/>
        <v/>
      </c>
      <c r="X11" s="481" t="str">
        <f t="shared" si="8"/>
        <v/>
      </c>
      <c r="Y11" s="57" t="str">
        <f t="shared" si="9"/>
        <v/>
      </c>
      <c r="Z11" s="57" t="str">
        <f t="shared" si="10"/>
        <v/>
      </c>
      <c r="AA11" s="29" t="str">
        <f t="shared" si="11"/>
        <v/>
      </c>
      <c r="AB11" s="481" t="str">
        <f t="shared" si="12"/>
        <v/>
      </c>
      <c r="AC11" s="481" t="str">
        <f t="shared" si="13"/>
        <v/>
      </c>
      <c r="AD11" s="239"/>
      <c r="AE11" s="476" t="str">
        <f t="shared" si="15"/>
        <v/>
      </c>
      <c r="AF11" s="88"/>
      <c r="AG11" s="242" t="str" cm="1">
        <f t="array" ref="AG11">IF(OR(AE11="",O11=""),"",_xlfn.IFS(IFERROR(VALUE(TRIM(SUBSTITUTE(AE11,CHAR(160),""))),0)&gt;IFERROR(VALUE(TRIM(SUBSTITUTE(O11,CHAR(160),""))),0),"KO : Le montant retenu est supérieur au montant présenté. Merci de revoir la ligne de contributions ou plafonner son montant.",IFERROR(VALUE(TRIM(SUBSTITUTE(O11,CHAR(160),""))),0)=0,"",IFERROR(VALUE(TRIM(SUBSTITUTE(AE11,CHAR(160),""))),0)=IFERROR(VALUE(TRIM(SUBSTITUTE(O11,CHAR(160),""))),0),"OK",IFERROR(VALUE(TRIM(SUBSTITUTE(AE11,CHAR(160),""))),0)&lt;IFERROR(VALUE(TRIM(SUBSTITUTE(O11,CHAR(160),""))),0),"Montant instruit inférieur au montant présenté.",TRUE,""))</f>
        <v/>
      </c>
      <c r="AH11" s="235" t="str">
        <f t="shared" si="14"/>
        <v/>
      </c>
    </row>
    <row r="12" spans="1:55" ht="15" customHeight="1">
      <c r="A12" s="100">
        <v>3</v>
      </c>
      <c r="B12" s="477"/>
      <c r="C12" s="214"/>
      <c r="D12" s="7"/>
      <c r="E12" s="466"/>
      <c r="F12" s="7"/>
      <c r="G12" s="478"/>
      <c r="H12" s="468"/>
      <c r="I12" s="469"/>
      <c r="J12" s="468"/>
      <c r="K12" s="468"/>
      <c r="L12" s="471"/>
      <c r="M12" s="7"/>
      <c r="N12" s="7"/>
      <c r="O12" s="472" t="str">
        <f t="shared" si="0"/>
        <v/>
      </c>
      <c r="P12" s="479"/>
      <c r="Q12" s="480" t="str">
        <f t="shared" si="1"/>
        <v/>
      </c>
      <c r="R12" s="481" t="str">
        <f t="shared" si="2"/>
        <v/>
      </c>
      <c r="S12" s="481" t="str">
        <f t="shared" si="3"/>
        <v/>
      </c>
      <c r="T12" s="481" t="str">
        <f t="shared" si="4"/>
        <v/>
      </c>
      <c r="U12" s="481" t="str">
        <f t="shared" si="5"/>
        <v/>
      </c>
      <c r="V12" s="56" t="str">
        <f t="shared" si="6"/>
        <v/>
      </c>
      <c r="W12" s="57" t="str">
        <f t="shared" si="7"/>
        <v/>
      </c>
      <c r="X12" s="481" t="str">
        <f t="shared" si="8"/>
        <v/>
      </c>
      <c r="Y12" s="57" t="str">
        <f t="shared" si="9"/>
        <v/>
      </c>
      <c r="Z12" s="57" t="str">
        <f t="shared" si="10"/>
        <v/>
      </c>
      <c r="AA12" s="29" t="str">
        <f t="shared" si="11"/>
        <v/>
      </c>
      <c r="AB12" s="481" t="str">
        <f t="shared" si="12"/>
        <v/>
      </c>
      <c r="AC12" s="481" t="str">
        <f t="shared" si="13"/>
        <v/>
      </c>
      <c r="AD12" s="239"/>
      <c r="AE12" s="476" t="str">
        <f t="shared" si="15"/>
        <v/>
      </c>
      <c r="AF12" s="88"/>
      <c r="AG12" s="242" t="str" cm="1">
        <f t="array" ref="AG12">IF(OR(AE12="",O12=""),"",_xlfn.IFS(IFERROR(VALUE(TRIM(SUBSTITUTE(AE12,CHAR(160),""))),0)&gt;IFERROR(VALUE(TRIM(SUBSTITUTE(O12,CHAR(160),""))),0),"KO : Le montant retenu est supérieur au montant présenté. Merci de revoir la ligne de contributions ou plafonner son montant.",IFERROR(VALUE(TRIM(SUBSTITUTE(O12,CHAR(160),""))),0)=0,"",IFERROR(VALUE(TRIM(SUBSTITUTE(AE12,CHAR(160),""))),0)=IFERROR(VALUE(TRIM(SUBSTITUTE(O12,CHAR(160),""))),0),"OK",IFERROR(VALUE(TRIM(SUBSTITUTE(AE12,CHAR(160),""))),0)&lt;IFERROR(VALUE(TRIM(SUBSTITUTE(O12,CHAR(160),""))),0),"Montant instruit inférieur au montant présenté.",TRUE,""))</f>
        <v/>
      </c>
      <c r="AH12" s="235" t="str">
        <f t="shared" si="14"/>
        <v/>
      </c>
    </row>
    <row r="13" spans="1:55" ht="15" customHeight="1">
      <c r="A13" s="100">
        <v>4</v>
      </c>
      <c r="B13" s="477"/>
      <c r="C13" s="214"/>
      <c r="D13" s="7"/>
      <c r="E13" s="466"/>
      <c r="F13" s="7"/>
      <c r="G13" s="478"/>
      <c r="H13" s="468"/>
      <c r="I13" s="469"/>
      <c r="J13" s="468"/>
      <c r="K13" s="468"/>
      <c r="L13" s="471"/>
      <c r="M13" s="7"/>
      <c r="N13" s="7"/>
      <c r="O13" s="472" t="str">
        <f t="shared" si="0"/>
        <v/>
      </c>
      <c r="P13" s="479"/>
      <c r="Q13" s="480" t="str">
        <f t="shared" si="1"/>
        <v/>
      </c>
      <c r="R13" s="481" t="str">
        <f t="shared" si="2"/>
        <v/>
      </c>
      <c r="S13" s="481" t="str">
        <f t="shared" si="3"/>
        <v/>
      </c>
      <c r="T13" s="481" t="str">
        <f t="shared" si="4"/>
        <v/>
      </c>
      <c r="U13" s="481" t="str">
        <f t="shared" si="5"/>
        <v/>
      </c>
      <c r="V13" s="56" t="str">
        <f t="shared" si="6"/>
        <v/>
      </c>
      <c r="W13" s="57" t="str">
        <f t="shared" si="7"/>
        <v/>
      </c>
      <c r="X13" s="481" t="str">
        <f t="shared" si="8"/>
        <v/>
      </c>
      <c r="Y13" s="57" t="str">
        <f t="shared" si="9"/>
        <v/>
      </c>
      <c r="Z13" s="57" t="str">
        <f t="shared" si="10"/>
        <v/>
      </c>
      <c r="AA13" s="29" t="str">
        <f t="shared" si="11"/>
        <v/>
      </c>
      <c r="AB13" s="481" t="str">
        <f t="shared" si="12"/>
        <v/>
      </c>
      <c r="AC13" s="481" t="str">
        <f t="shared" si="13"/>
        <v/>
      </c>
      <c r="AD13" s="239"/>
      <c r="AE13" s="476" t="str">
        <f t="shared" si="15"/>
        <v/>
      </c>
      <c r="AF13" s="88"/>
      <c r="AG13" s="242" t="str" cm="1">
        <f t="array" ref="AG13">IF(OR(AE13="",O13=""),"",_xlfn.IFS(IFERROR(VALUE(TRIM(SUBSTITUTE(AE13,CHAR(160),""))),0)&gt;IFERROR(VALUE(TRIM(SUBSTITUTE(O13,CHAR(160),""))),0),"KO : Le montant retenu est supérieur au montant présenté. Merci de revoir la ligne de contributions ou plafonner son montant.",IFERROR(VALUE(TRIM(SUBSTITUTE(O13,CHAR(160),""))),0)=0,"",IFERROR(VALUE(TRIM(SUBSTITUTE(AE13,CHAR(160),""))),0)=IFERROR(VALUE(TRIM(SUBSTITUTE(O13,CHAR(160),""))),0),"OK",IFERROR(VALUE(TRIM(SUBSTITUTE(AE13,CHAR(160),""))),0)&lt;IFERROR(VALUE(TRIM(SUBSTITUTE(O13,CHAR(160),""))),0),"Montant instruit inférieur au montant présenté.",TRUE,""))</f>
        <v/>
      </c>
      <c r="AH13" s="235" t="str">
        <f t="shared" si="14"/>
        <v/>
      </c>
    </row>
    <row r="14" spans="1:55" ht="15" customHeight="1">
      <c r="A14" s="100">
        <v>5</v>
      </c>
      <c r="B14" s="477"/>
      <c r="C14" s="214"/>
      <c r="D14" s="7"/>
      <c r="E14" s="466"/>
      <c r="F14" s="7"/>
      <c r="G14" s="478"/>
      <c r="H14" s="468"/>
      <c r="I14" s="469"/>
      <c r="J14" s="468"/>
      <c r="K14" s="468"/>
      <c r="L14" s="471"/>
      <c r="M14" s="7"/>
      <c r="N14" s="7"/>
      <c r="O14" s="472" t="str">
        <f t="shared" si="0"/>
        <v/>
      </c>
      <c r="P14" s="479"/>
      <c r="Q14" s="480" t="str">
        <f t="shared" si="1"/>
        <v/>
      </c>
      <c r="R14" s="481" t="str">
        <f t="shared" si="2"/>
        <v/>
      </c>
      <c r="S14" s="481" t="str">
        <f t="shared" si="3"/>
        <v/>
      </c>
      <c r="T14" s="481" t="str">
        <f t="shared" si="4"/>
        <v/>
      </c>
      <c r="U14" s="481" t="str">
        <f t="shared" si="5"/>
        <v/>
      </c>
      <c r="V14" s="56" t="str">
        <f t="shared" si="6"/>
        <v/>
      </c>
      <c r="W14" s="57" t="str">
        <f t="shared" si="7"/>
        <v/>
      </c>
      <c r="X14" s="481" t="str">
        <f t="shared" si="8"/>
        <v/>
      </c>
      <c r="Y14" s="57" t="str">
        <f t="shared" si="9"/>
        <v/>
      </c>
      <c r="Z14" s="57" t="str">
        <f t="shared" si="10"/>
        <v/>
      </c>
      <c r="AA14" s="29" t="str">
        <f t="shared" si="11"/>
        <v/>
      </c>
      <c r="AB14" s="481" t="str">
        <f t="shared" si="12"/>
        <v/>
      </c>
      <c r="AC14" s="481" t="str">
        <f t="shared" si="13"/>
        <v/>
      </c>
      <c r="AD14" s="239"/>
      <c r="AE14" s="476" t="str">
        <f t="shared" si="15"/>
        <v/>
      </c>
      <c r="AF14" s="88"/>
      <c r="AG14" s="242" t="str" cm="1">
        <f t="array" ref="AG14">IF(OR(AE14="",O14=""),"",_xlfn.IFS(IFERROR(VALUE(TRIM(SUBSTITUTE(AE14,CHAR(160),""))),0)&gt;IFERROR(VALUE(TRIM(SUBSTITUTE(O14,CHAR(160),""))),0),"KO : Le montant retenu est supérieur au montant présenté. Merci de revoir la ligne de contributions ou plafonner son montant.",IFERROR(VALUE(TRIM(SUBSTITUTE(O14,CHAR(160),""))),0)=0,"",IFERROR(VALUE(TRIM(SUBSTITUTE(AE14,CHAR(160),""))),0)=IFERROR(VALUE(TRIM(SUBSTITUTE(O14,CHAR(160),""))),0),"OK",IFERROR(VALUE(TRIM(SUBSTITUTE(AE14,CHAR(160),""))),0)&lt;IFERROR(VALUE(TRIM(SUBSTITUTE(O14,CHAR(160),""))),0),"Montant instruit inférieur au montant présenté.",TRUE,""))</f>
        <v/>
      </c>
      <c r="AH14" s="235" t="str">
        <f t="shared" si="14"/>
        <v/>
      </c>
    </row>
    <row r="15" spans="1:55" ht="15" customHeight="1">
      <c r="A15" s="100">
        <v>6</v>
      </c>
      <c r="B15" s="477"/>
      <c r="C15" s="214"/>
      <c r="D15" s="7"/>
      <c r="E15" s="466"/>
      <c r="F15" s="7"/>
      <c r="G15" s="478"/>
      <c r="H15" s="468"/>
      <c r="I15" s="469"/>
      <c r="J15" s="468"/>
      <c r="K15" s="468"/>
      <c r="L15" s="471"/>
      <c r="M15" s="7"/>
      <c r="N15" s="7"/>
      <c r="O15" s="472" t="str">
        <f t="shared" si="0"/>
        <v/>
      </c>
      <c r="P15" s="479"/>
      <c r="Q15" s="480" t="str">
        <f t="shared" si="1"/>
        <v/>
      </c>
      <c r="R15" s="481" t="str">
        <f t="shared" si="2"/>
        <v/>
      </c>
      <c r="S15" s="481" t="str">
        <f t="shared" si="3"/>
        <v/>
      </c>
      <c r="T15" s="481" t="str">
        <f t="shared" si="4"/>
        <v/>
      </c>
      <c r="U15" s="481" t="str">
        <f t="shared" si="5"/>
        <v/>
      </c>
      <c r="V15" s="56" t="str">
        <f t="shared" si="6"/>
        <v/>
      </c>
      <c r="W15" s="57" t="str">
        <f t="shared" si="7"/>
        <v/>
      </c>
      <c r="X15" s="481" t="str">
        <f t="shared" si="8"/>
        <v/>
      </c>
      <c r="Y15" s="57" t="str">
        <f t="shared" si="9"/>
        <v/>
      </c>
      <c r="Z15" s="57" t="str">
        <f t="shared" si="10"/>
        <v/>
      </c>
      <c r="AA15" s="29" t="str">
        <f t="shared" si="11"/>
        <v/>
      </c>
      <c r="AB15" s="481" t="str">
        <f t="shared" si="12"/>
        <v/>
      </c>
      <c r="AC15" s="481" t="str">
        <f t="shared" si="13"/>
        <v/>
      </c>
      <c r="AD15" s="239"/>
      <c r="AE15" s="476" t="str">
        <f t="shared" si="15"/>
        <v/>
      </c>
      <c r="AF15" s="88"/>
      <c r="AG15" s="242" t="str" cm="1">
        <f t="array" ref="AG15">IF(OR(AE15="",O15=""),"",_xlfn.IFS(IFERROR(VALUE(TRIM(SUBSTITUTE(AE15,CHAR(160),""))),0)&gt;IFERROR(VALUE(TRIM(SUBSTITUTE(O15,CHAR(160),""))),0),"KO : Le montant retenu est supérieur au montant présenté. Merci de revoir la ligne de contributions ou plafonner son montant.",IFERROR(VALUE(TRIM(SUBSTITUTE(O15,CHAR(160),""))),0)=0,"",IFERROR(VALUE(TRIM(SUBSTITUTE(AE15,CHAR(160),""))),0)=IFERROR(VALUE(TRIM(SUBSTITUTE(O15,CHAR(160),""))),0),"OK",IFERROR(VALUE(TRIM(SUBSTITUTE(AE15,CHAR(160),""))),0)&lt;IFERROR(VALUE(TRIM(SUBSTITUTE(O15,CHAR(160),""))),0),"Montant instruit inférieur au montant présenté.",TRUE,""))</f>
        <v/>
      </c>
      <c r="AH15" s="235" t="str">
        <f t="shared" si="14"/>
        <v/>
      </c>
    </row>
    <row r="16" spans="1:55" ht="15" customHeight="1">
      <c r="A16" s="100">
        <v>7</v>
      </c>
      <c r="B16" s="477"/>
      <c r="C16" s="214"/>
      <c r="D16" s="7"/>
      <c r="E16" s="466"/>
      <c r="F16" s="7"/>
      <c r="G16" s="478"/>
      <c r="H16" s="468"/>
      <c r="I16" s="469"/>
      <c r="J16" s="468"/>
      <c r="K16" s="468"/>
      <c r="L16" s="471"/>
      <c r="M16" s="7"/>
      <c r="N16" s="7"/>
      <c r="O16" s="472" t="str">
        <f t="shared" si="0"/>
        <v/>
      </c>
      <c r="P16" s="479"/>
      <c r="Q16" s="480" t="str">
        <f t="shared" si="1"/>
        <v/>
      </c>
      <c r="R16" s="481" t="str">
        <f t="shared" si="2"/>
        <v/>
      </c>
      <c r="S16" s="481" t="str">
        <f t="shared" si="3"/>
        <v/>
      </c>
      <c r="T16" s="481" t="str">
        <f t="shared" si="4"/>
        <v/>
      </c>
      <c r="U16" s="481" t="str">
        <f t="shared" si="5"/>
        <v/>
      </c>
      <c r="V16" s="56" t="str">
        <f t="shared" si="6"/>
        <v/>
      </c>
      <c r="W16" s="57" t="str">
        <f t="shared" si="7"/>
        <v/>
      </c>
      <c r="X16" s="481" t="str">
        <f t="shared" si="8"/>
        <v/>
      </c>
      <c r="Y16" s="57" t="str">
        <f t="shared" si="9"/>
        <v/>
      </c>
      <c r="Z16" s="57" t="str">
        <f t="shared" si="10"/>
        <v/>
      </c>
      <c r="AA16" s="29" t="str">
        <f t="shared" si="11"/>
        <v/>
      </c>
      <c r="AB16" s="481" t="str">
        <f t="shared" si="12"/>
        <v/>
      </c>
      <c r="AC16" s="481" t="str">
        <f t="shared" si="13"/>
        <v/>
      </c>
      <c r="AD16" s="239"/>
      <c r="AE16" s="476" t="str">
        <f t="shared" si="15"/>
        <v/>
      </c>
      <c r="AF16" s="88"/>
      <c r="AG16" s="242" t="str" cm="1">
        <f t="array" ref="AG16">IF(OR(AE16="",O16=""),"",_xlfn.IFS(IFERROR(VALUE(TRIM(SUBSTITUTE(AE16,CHAR(160),""))),0)&gt;IFERROR(VALUE(TRIM(SUBSTITUTE(O16,CHAR(160),""))),0),"KO : Le montant retenu est supérieur au montant présenté. Merci de revoir la ligne de contributions ou plafonner son montant.",IFERROR(VALUE(TRIM(SUBSTITUTE(O16,CHAR(160),""))),0)=0,"",IFERROR(VALUE(TRIM(SUBSTITUTE(AE16,CHAR(160),""))),0)=IFERROR(VALUE(TRIM(SUBSTITUTE(O16,CHAR(160),""))),0),"OK",IFERROR(VALUE(TRIM(SUBSTITUTE(AE16,CHAR(160),""))),0)&lt;IFERROR(VALUE(TRIM(SUBSTITUTE(O16,CHAR(160),""))),0),"Montant instruit inférieur au montant présenté.",TRUE,""))</f>
        <v/>
      </c>
      <c r="AH16" s="235" t="str">
        <f t="shared" si="14"/>
        <v/>
      </c>
    </row>
    <row r="17" spans="1:34" ht="15" customHeight="1">
      <c r="A17" s="100">
        <v>8</v>
      </c>
      <c r="B17" s="477"/>
      <c r="C17" s="214"/>
      <c r="D17" s="7"/>
      <c r="E17" s="466"/>
      <c r="F17" s="7"/>
      <c r="G17" s="478"/>
      <c r="H17" s="468"/>
      <c r="I17" s="469"/>
      <c r="J17" s="468"/>
      <c r="K17" s="468"/>
      <c r="L17" s="471"/>
      <c r="M17" s="7"/>
      <c r="N17" s="7"/>
      <c r="O17" s="472" t="str">
        <f t="shared" si="0"/>
        <v/>
      </c>
      <c r="P17" s="479"/>
      <c r="Q17" s="480" t="str">
        <f t="shared" si="1"/>
        <v/>
      </c>
      <c r="R17" s="481" t="str">
        <f t="shared" si="2"/>
        <v/>
      </c>
      <c r="S17" s="481" t="str">
        <f t="shared" si="3"/>
        <v/>
      </c>
      <c r="T17" s="481" t="str">
        <f t="shared" si="4"/>
        <v/>
      </c>
      <c r="U17" s="481" t="str">
        <f t="shared" si="5"/>
        <v/>
      </c>
      <c r="V17" s="56" t="str">
        <f t="shared" si="6"/>
        <v/>
      </c>
      <c r="W17" s="57" t="str">
        <f t="shared" si="7"/>
        <v/>
      </c>
      <c r="X17" s="481" t="str">
        <f t="shared" si="8"/>
        <v/>
      </c>
      <c r="Y17" s="57" t="str">
        <f t="shared" si="9"/>
        <v/>
      </c>
      <c r="Z17" s="57" t="str">
        <f t="shared" si="10"/>
        <v/>
      </c>
      <c r="AA17" s="29" t="str">
        <f t="shared" si="11"/>
        <v/>
      </c>
      <c r="AB17" s="481" t="str">
        <f t="shared" si="12"/>
        <v/>
      </c>
      <c r="AC17" s="481" t="str">
        <f t="shared" si="13"/>
        <v/>
      </c>
      <c r="AD17" s="239"/>
      <c r="AE17" s="476" t="str">
        <f t="shared" si="15"/>
        <v/>
      </c>
      <c r="AF17" s="88"/>
      <c r="AG17" s="242" t="str" cm="1">
        <f t="array" ref="AG17">IF(OR(AE17="",O17=""),"",_xlfn.IFS(IFERROR(VALUE(TRIM(SUBSTITUTE(AE17,CHAR(160),""))),0)&gt;IFERROR(VALUE(TRIM(SUBSTITUTE(O17,CHAR(160),""))),0),"KO : Le montant retenu est supérieur au montant présenté. Merci de revoir la ligne de contributions ou plafonner son montant.",IFERROR(VALUE(TRIM(SUBSTITUTE(O17,CHAR(160),""))),0)=0,"",IFERROR(VALUE(TRIM(SUBSTITUTE(AE17,CHAR(160),""))),0)=IFERROR(VALUE(TRIM(SUBSTITUTE(O17,CHAR(160),""))),0),"OK",IFERROR(VALUE(TRIM(SUBSTITUTE(AE17,CHAR(160),""))),0)&lt;IFERROR(VALUE(TRIM(SUBSTITUTE(O17,CHAR(160),""))),0),"Montant instruit inférieur au montant présenté.",TRUE,""))</f>
        <v/>
      </c>
      <c r="AH17" s="235" t="str">
        <f t="shared" si="14"/>
        <v/>
      </c>
    </row>
    <row r="18" spans="1:34" ht="15" customHeight="1">
      <c r="A18" s="100">
        <v>9</v>
      </c>
      <c r="B18" s="477"/>
      <c r="C18" s="214"/>
      <c r="D18" s="7"/>
      <c r="E18" s="466"/>
      <c r="F18" s="7"/>
      <c r="G18" s="478"/>
      <c r="H18" s="468"/>
      <c r="I18" s="469"/>
      <c r="J18" s="468"/>
      <c r="K18" s="468"/>
      <c r="L18" s="471"/>
      <c r="M18" s="7"/>
      <c r="N18" s="7"/>
      <c r="O18" s="472" t="str">
        <f t="shared" si="0"/>
        <v/>
      </c>
      <c r="P18" s="479"/>
      <c r="Q18" s="480" t="str">
        <f t="shared" si="1"/>
        <v/>
      </c>
      <c r="R18" s="481" t="str">
        <f t="shared" si="2"/>
        <v/>
      </c>
      <c r="S18" s="481" t="str">
        <f t="shared" si="3"/>
        <v/>
      </c>
      <c r="T18" s="481" t="str">
        <f t="shared" si="4"/>
        <v/>
      </c>
      <c r="U18" s="481" t="str">
        <f t="shared" si="5"/>
        <v/>
      </c>
      <c r="V18" s="56" t="str">
        <f t="shared" si="6"/>
        <v/>
      </c>
      <c r="W18" s="57" t="str">
        <f t="shared" si="7"/>
        <v/>
      </c>
      <c r="X18" s="481" t="str">
        <f t="shared" si="8"/>
        <v/>
      </c>
      <c r="Y18" s="57" t="str">
        <f t="shared" si="9"/>
        <v/>
      </c>
      <c r="Z18" s="57" t="str">
        <f t="shared" si="10"/>
        <v/>
      </c>
      <c r="AA18" s="29" t="str">
        <f t="shared" si="11"/>
        <v/>
      </c>
      <c r="AB18" s="481" t="str">
        <f t="shared" si="12"/>
        <v/>
      </c>
      <c r="AC18" s="481" t="str">
        <f t="shared" si="13"/>
        <v/>
      </c>
      <c r="AD18" s="239"/>
      <c r="AE18" s="476" t="str">
        <f t="shared" si="15"/>
        <v/>
      </c>
      <c r="AF18" s="88"/>
      <c r="AG18" s="242" t="str" cm="1">
        <f t="array" ref="AG18">IF(OR(AE18="",O18=""),"",_xlfn.IFS(IFERROR(VALUE(TRIM(SUBSTITUTE(AE18,CHAR(160),""))),0)&gt;IFERROR(VALUE(TRIM(SUBSTITUTE(O18,CHAR(160),""))),0),"KO : Le montant retenu est supérieur au montant présenté. Merci de revoir la ligne de contributions ou plafonner son montant.",IFERROR(VALUE(TRIM(SUBSTITUTE(O18,CHAR(160),""))),0)=0,"",IFERROR(VALUE(TRIM(SUBSTITUTE(AE18,CHAR(160),""))),0)=IFERROR(VALUE(TRIM(SUBSTITUTE(O18,CHAR(160),""))),0),"OK",IFERROR(VALUE(TRIM(SUBSTITUTE(AE18,CHAR(160),""))),0)&lt;IFERROR(VALUE(TRIM(SUBSTITUTE(O18,CHAR(160),""))),0),"Montant instruit inférieur au montant présenté.",TRUE,""))</f>
        <v/>
      </c>
      <c r="AH18" s="235" t="str">
        <f t="shared" si="14"/>
        <v/>
      </c>
    </row>
    <row r="19" spans="1:34" ht="15" customHeight="1">
      <c r="A19" s="100">
        <v>10</v>
      </c>
      <c r="B19" s="477"/>
      <c r="C19" s="214"/>
      <c r="D19" s="7"/>
      <c r="E19" s="466"/>
      <c r="F19" s="7"/>
      <c r="G19" s="478"/>
      <c r="H19" s="468"/>
      <c r="I19" s="469"/>
      <c r="J19" s="468"/>
      <c r="K19" s="468"/>
      <c r="L19" s="471"/>
      <c r="M19" s="7"/>
      <c r="N19" s="7"/>
      <c r="O19" s="472" t="str">
        <f t="shared" si="0"/>
        <v/>
      </c>
      <c r="P19" s="479"/>
      <c r="Q19" s="480" t="str">
        <f t="shared" si="1"/>
        <v/>
      </c>
      <c r="R19" s="481" t="str">
        <f t="shared" si="2"/>
        <v/>
      </c>
      <c r="S19" s="481" t="str">
        <f t="shared" si="3"/>
        <v/>
      </c>
      <c r="T19" s="481" t="str">
        <f t="shared" si="4"/>
        <v/>
      </c>
      <c r="U19" s="481" t="str">
        <f t="shared" si="5"/>
        <v/>
      </c>
      <c r="V19" s="56" t="str">
        <f t="shared" si="6"/>
        <v/>
      </c>
      <c r="W19" s="57" t="str">
        <f t="shared" si="7"/>
        <v/>
      </c>
      <c r="X19" s="481" t="str">
        <f t="shared" si="8"/>
        <v/>
      </c>
      <c r="Y19" s="57" t="str">
        <f t="shared" si="9"/>
        <v/>
      </c>
      <c r="Z19" s="57" t="str">
        <f t="shared" si="10"/>
        <v/>
      </c>
      <c r="AA19" s="29" t="str">
        <f t="shared" si="11"/>
        <v/>
      </c>
      <c r="AB19" s="481" t="str">
        <f t="shared" si="12"/>
        <v/>
      </c>
      <c r="AC19" s="481" t="str">
        <f t="shared" si="13"/>
        <v/>
      </c>
      <c r="AD19" s="239"/>
      <c r="AE19" s="476" t="str">
        <f t="shared" si="15"/>
        <v/>
      </c>
      <c r="AF19" s="88"/>
      <c r="AG19" s="242" t="str" cm="1">
        <f t="array" ref="AG19">IF(OR(AE19="",O19=""),"",_xlfn.IFS(IFERROR(VALUE(TRIM(SUBSTITUTE(AE19,CHAR(160),""))),0)&gt;IFERROR(VALUE(TRIM(SUBSTITUTE(O19,CHAR(160),""))),0),"KO : Le montant retenu est supérieur au montant présenté. Merci de revoir la ligne de contributions ou plafonner son montant.",IFERROR(VALUE(TRIM(SUBSTITUTE(O19,CHAR(160),""))),0)=0,"",IFERROR(VALUE(TRIM(SUBSTITUTE(AE19,CHAR(160),""))),0)=IFERROR(VALUE(TRIM(SUBSTITUTE(O19,CHAR(160),""))),0),"OK",IFERROR(VALUE(TRIM(SUBSTITUTE(AE19,CHAR(160),""))),0)&lt;IFERROR(VALUE(TRIM(SUBSTITUTE(O19,CHAR(160),""))),0),"Montant instruit inférieur au montant présenté.",TRUE,""))</f>
        <v/>
      </c>
      <c r="AH19" s="235" t="str">
        <f t="shared" si="14"/>
        <v/>
      </c>
    </row>
    <row r="20" spans="1:34" ht="15" customHeight="1">
      <c r="A20" s="100">
        <v>11</v>
      </c>
      <c r="B20" s="477"/>
      <c r="C20" s="214"/>
      <c r="D20" s="7"/>
      <c r="E20" s="466"/>
      <c r="F20" s="7"/>
      <c r="G20" s="478"/>
      <c r="H20" s="468"/>
      <c r="I20" s="469"/>
      <c r="J20" s="468"/>
      <c r="K20" s="468"/>
      <c r="L20" s="471"/>
      <c r="M20" s="7"/>
      <c r="N20" s="7"/>
      <c r="O20" s="472" t="str">
        <f t="shared" si="0"/>
        <v/>
      </c>
      <c r="P20" s="479"/>
      <c r="Q20" s="480" t="str">
        <f t="shared" si="1"/>
        <v/>
      </c>
      <c r="R20" s="481" t="str">
        <f t="shared" si="2"/>
        <v/>
      </c>
      <c r="S20" s="481" t="str">
        <f t="shared" si="3"/>
        <v/>
      </c>
      <c r="T20" s="481" t="str">
        <f t="shared" si="4"/>
        <v/>
      </c>
      <c r="U20" s="481" t="str">
        <f t="shared" si="5"/>
        <v/>
      </c>
      <c r="V20" s="56" t="str">
        <f t="shared" si="6"/>
        <v/>
      </c>
      <c r="W20" s="57" t="str">
        <f t="shared" si="7"/>
        <v/>
      </c>
      <c r="X20" s="481" t="str">
        <f t="shared" si="8"/>
        <v/>
      </c>
      <c r="Y20" s="57" t="str">
        <f t="shared" si="9"/>
        <v/>
      </c>
      <c r="Z20" s="57" t="str">
        <f t="shared" si="10"/>
        <v/>
      </c>
      <c r="AA20" s="29" t="str">
        <f t="shared" si="11"/>
        <v/>
      </c>
      <c r="AB20" s="481" t="str">
        <f t="shared" si="12"/>
        <v/>
      </c>
      <c r="AC20" s="481" t="str">
        <f t="shared" si="13"/>
        <v/>
      </c>
      <c r="AD20" s="239"/>
      <c r="AE20" s="476" t="str">
        <f t="shared" si="15"/>
        <v/>
      </c>
      <c r="AF20" s="88"/>
      <c r="AG20" s="242" t="str" cm="1">
        <f t="array" ref="AG20">IF(OR(AE20="",O20=""),"",_xlfn.IFS(IFERROR(VALUE(TRIM(SUBSTITUTE(AE20,CHAR(160),""))),0)&gt;IFERROR(VALUE(TRIM(SUBSTITUTE(O20,CHAR(160),""))),0),"KO : Le montant retenu est supérieur au montant présenté. Merci de revoir la ligne de contributions ou plafonner son montant.",IFERROR(VALUE(TRIM(SUBSTITUTE(O20,CHAR(160),""))),0)=0,"",IFERROR(VALUE(TRIM(SUBSTITUTE(AE20,CHAR(160),""))),0)=IFERROR(VALUE(TRIM(SUBSTITUTE(O20,CHAR(160),""))),0),"OK",IFERROR(VALUE(TRIM(SUBSTITUTE(AE20,CHAR(160),""))),0)&lt;IFERROR(VALUE(TRIM(SUBSTITUTE(O20,CHAR(160),""))),0),"Montant instruit inférieur au montant présenté.",TRUE,""))</f>
        <v/>
      </c>
      <c r="AH20" s="235" t="str">
        <f t="shared" si="14"/>
        <v/>
      </c>
    </row>
    <row r="21" spans="1:34" ht="15" customHeight="1">
      <c r="A21" s="100">
        <v>12</v>
      </c>
      <c r="B21" s="477"/>
      <c r="C21" s="214"/>
      <c r="D21" s="7"/>
      <c r="E21" s="466"/>
      <c r="F21" s="7"/>
      <c r="G21" s="478"/>
      <c r="H21" s="468"/>
      <c r="I21" s="469"/>
      <c r="J21" s="468"/>
      <c r="K21" s="468"/>
      <c r="L21" s="471"/>
      <c r="M21" s="7"/>
      <c r="N21" s="7"/>
      <c r="O21" s="472" t="str">
        <f t="shared" si="0"/>
        <v/>
      </c>
      <c r="P21" s="479"/>
      <c r="Q21" s="480" t="str">
        <f t="shared" si="1"/>
        <v/>
      </c>
      <c r="R21" s="481" t="str">
        <f t="shared" si="2"/>
        <v/>
      </c>
      <c r="S21" s="481" t="str">
        <f t="shared" si="3"/>
        <v/>
      </c>
      <c r="T21" s="481" t="str">
        <f t="shared" si="4"/>
        <v/>
      </c>
      <c r="U21" s="481" t="str">
        <f t="shared" si="5"/>
        <v/>
      </c>
      <c r="V21" s="56" t="str">
        <f t="shared" si="6"/>
        <v/>
      </c>
      <c r="W21" s="57" t="str">
        <f t="shared" si="7"/>
        <v/>
      </c>
      <c r="X21" s="481" t="str">
        <f t="shared" si="8"/>
        <v/>
      </c>
      <c r="Y21" s="57" t="str">
        <f t="shared" si="9"/>
        <v/>
      </c>
      <c r="Z21" s="57" t="str">
        <f t="shared" si="10"/>
        <v/>
      </c>
      <c r="AA21" s="29" t="str">
        <f t="shared" si="11"/>
        <v/>
      </c>
      <c r="AB21" s="481" t="str">
        <f t="shared" si="12"/>
        <v/>
      </c>
      <c r="AC21" s="481" t="str">
        <f t="shared" si="13"/>
        <v/>
      </c>
      <c r="AD21" s="239"/>
      <c r="AE21" s="476" t="str">
        <f t="shared" si="15"/>
        <v/>
      </c>
      <c r="AF21" s="88"/>
      <c r="AG21" s="242" t="str" cm="1">
        <f t="array" ref="AG21">IF(OR(AE21="",O21=""),"",_xlfn.IFS(IFERROR(VALUE(TRIM(SUBSTITUTE(AE21,CHAR(160),""))),0)&gt;IFERROR(VALUE(TRIM(SUBSTITUTE(O21,CHAR(160),""))),0),"KO : Le montant retenu est supérieur au montant présenté. Merci de revoir la ligne de contributions ou plafonner son montant.",IFERROR(VALUE(TRIM(SUBSTITUTE(O21,CHAR(160),""))),0)=0,"",IFERROR(VALUE(TRIM(SUBSTITUTE(AE21,CHAR(160),""))),0)=IFERROR(VALUE(TRIM(SUBSTITUTE(O21,CHAR(160),""))),0),"OK",IFERROR(VALUE(TRIM(SUBSTITUTE(AE21,CHAR(160),""))),0)&lt;IFERROR(VALUE(TRIM(SUBSTITUTE(O21,CHAR(160),""))),0),"Montant instruit inférieur au montant présenté.",TRUE,""))</f>
        <v/>
      </c>
      <c r="AH21" s="235" t="str">
        <f t="shared" si="14"/>
        <v/>
      </c>
    </row>
    <row r="22" spans="1:34" ht="15" customHeight="1">
      <c r="A22" s="100">
        <v>13</v>
      </c>
      <c r="B22" s="477"/>
      <c r="C22" s="214"/>
      <c r="D22" s="7"/>
      <c r="E22" s="466"/>
      <c r="F22" s="7"/>
      <c r="G22" s="478"/>
      <c r="H22" s="468"/>
      <c r="I22" s="469"/>
      <c r="J22" s="468"/>
      <c r="K22" s="468"/>
      <c r="L22" s="471"/>
      <c r="M22" s="7"/>
      <c r="N22" s="7"/>
      <c r="O22" s="472" t="str">
        <f t="shared" si="0"/>
        <v/>
      </c>
      <c r="P22" s="479"/>
      <c r="Q22" s="480" t="str">
        <f t="shared" si="1"/>
        <v/>
      </c>
      <c r="R22" s="481" t="str">
        <f t="shared" si="2"/>
        <v/>
      </c>
      <c r="S22" s="481" t="str">
        <f t="shared" si="3"/>
        <v/>
      </c>
      <c r="T22" s="481" t="str">
        <f t="shared" si="4"/>
        <v/>
      </c>
      <c r="U22" s="481" t="str">
        <f t="shared" si="5"/>
        <v/>
      </c>
      <c r="V22" s="56" t="str">
        <f t="shared" si="6"/>
        <v/>
      </c>
      <c r="W22" s="57" t="str">
        <f t="shared" si="7"/>
        <v/>
      </c>
      <c r="X22" s="481" t="str">
        <f t="shared" si="8"/>
        <v/>
      </c>
      <c r="Y22" s="57" t="str">
        <f t="shared" si="9"/>
        <v/>
      </c>
      <c r="Z22" s="57" t="str">
        <f t="shared" si="10"/>
        <v/>
      </c>
      <c r="AA22" s="29" t="str">
        <f t="shared" si="11"/>
        <v/>
      </c>
      <c r="AB22" s="481" t="str">
        <f t="shared" si="12"/>
        <v/>
      </c>
      <c r="AC22" s="481" t="str">
        <f t="shared" si="13"/>
        <v/>
      </c>
      <c r="AD22" s="239"/>
      <c r="AE22" s="476" t="str">
        <f t="shared" si="15"/>
        <v/>
      </c>
      <c r="AF22" s="88"/>
      <c r="AG22" s="242" t="str" cm="1">
        <f t="array" ref="AG22">IF(OR(AE22="",O22=""),"",_xlfn.IFS(IFERROR(VALUE(TRIM(SUBSTITUTE(AE22,CHAR(160),""))),0)&gt;IFERROR(VALUE(TRIM(SUBSTITUTE(O22,CHAR(160),""))),0),"KO : Le montant retenu est supérieur au montant présenté. Merci de revoir la ligne de contributions ou plafonner son montant.",IFERROR(VALUE(TRIM(SUBSTITUTE(O22,CHAR(160),""))),0)=0,"",IFERROR(VALUE(TRIM(SUBSTITUTE(AE22,CHAR(160),""))),0)=IFERROR(VALUE(TRIM(SUBSTITUTE(O22,CHAR(160),""))),0),"OK",IFERROR(VALUE(TRIM(SUBSTITUTE(AE22,CHAR(160),""))),0)&lt;IFERROR(VALUE(TRIM(SUBSTITUTE(O22,CHAR(160),""))),0),"Montant instruit inférieur au montant présenté.",TRUE,""))</f>
        <v/>
      </c>
      <c r="AH22" s="235" t="str">
        <f t="shared" si="14"/>
        <v/>
      </c>
    </row>
    <row r="23" spans="1:34" ht="15" customHeight="1">
      <c r="A23" s="100">
        <v>14</v>
      </c>
      <c r="B23" s="477"/>
      <c r="C23" s="214"/>
      <c r="D23" s="7"/>
      <c r="E23" s="466"/>
      <c r="F23" s="7"/>
      <c r="G23" s="478"/>
      <c r="H23" s="468"/>
      <c r="I23" s="469"/>
      <c r="J23" s="468"/>
      <c r="K23" s="468"/>
      <c r="L23" s="471"/>
      <c r="M23" s="7"/>
      <c r="N23" s="7"/>
      <c r="O23" s="472" t="str">
        <f t="shared" si="0"/>
        <v/>
      </c>
      <c r="P23" s="479"/>
      <c r="Q23" s="480" t="str">
        <f t="shared" si="1"/>
        <v/>
      </c>
      <c r="R23" s="481" t="str">
        <f t="shared" si="2"/>
        <v/>
      </c>
      <c r="S23" s="481" t="str">
        <f t="shared" si="3"/>
        <v/>
      </c>
      <c r="T23" s="481" t="str">
        <f t="shared" si="4"/>
        <v/>
      </c>
      <c r="U23" s="481" t="str">
        <f t="shared" si="5"/>
        <v/>
      </c>
      <c r="V23" s="56" t="str">
        <f t="shared" si="6"/>
        <v/>
      </c>
      <c r="W23" s="57" t="str">
        <f t="shared" si="7"/>
        <v/>
      </c>
      <c r="X23" s="481" t="str">
        <f t="shared" si="8"/>
        <v/>
      </c>
      <c r="Y23" s="57" t="str">
        <f t="shared" si="9"/>
        <v/>
      </c>
      <c r="Z23" s="57" t="str">
        <f t="shared" si="10"/>
        <v/>
      </c>
      <c r="AA23" s="29" t="str">
        <f t="shared" si="11"/>
        <v/>
      </c>
      <c r="AB23" s="481" t="str">
        <f t="shared" si="12"/>
        <v/>
      </c>
      <c r="AC23" s="481" t="str">
        <f t="shared" si="13"/>
        <v/>
      </c>
      <c r="AD23" s="239"/>
      <c r="AE23" s="476" t="str">
        <f t="shared" si="15"/>
        <v/>
      </c>
      <c r="AF23" s="88"/>
      <c r="AG23" s="242" t="str" cm="1">
        <f t="array" ref="AG23">IF(OR(AE23="",O23=""),"",_xlfn.IFS(IFERROR(VALUE(TRIM(SUBSTITUTE(AE23,CHAR(160),""))),0)&gt;IFERROR(VALUE(TRIM(SUBSTITUTE(O23,CHAR(160),""))),0),"KO : Le montant retenu est supérieur au montant présenté. Merci de revoir la ligne de contributions ou plafonner son montant.",IFERROR(VALUE(TRIM(SUBSTITUTE(O23,CHAR(160),""))),0)=0,"",IFERROR(VALUE(TRIM(SUBSTITUTE(AE23,CHAR(160),""))),0)=IFERROR(VALUE(TRIM(SUBSTITUTE(O23,CHAR(160),""))),0),"OK",IFERROR(VALUE(TRIM(SUBSTITUTE(AE23,CHAR(160),""))),0)&lt;IFERROR(VALUE(TRIM(SUBSTITUTE(O23,CHAR(160),""))),0),"Montant instruit inférieur au montant présenté.",TRUE,""))</f>
        <v/>
      </c>
      <c r="AH23" s="235" t="str">
        <f t="shared" si="14"/>
        <v/>
      </c>
    </row>
    <row r="24" spans="1:34" ht="15" customHeight="1">
      <c r="A24" s="100">
        <v>15</v>
      </c>
      <c r="B24" s="477"/>
      <c r="C24" s="214"/>
      <c r="D24" s="7"/>
      <c r="E24" s="466"/>
      <c r="F24" s="7"/>
      <c r="G24" s="478"/>
      <c r="H24" s="468"/>
      <c r="I24" s="469"/>
      <c r="J24" s="468"/>
      <c r="K24" s="468"/>
      <c r="L24" s="471"/>
      <c r="M24" s="7"/>
      <c r="N24" s="7"/>
      <c r="O24" s="472" t="str">
        <f t="shared" si="0"/>
        <v/>
      </c>
      <c r="P24" s="479"/>
      <c r="Q24" s="480" t="str">
        <f t="shared" si="1"/>
        <v/>
      </c>
      <c r="R24" s="481" t="str">
        <f t="shared" si="2"/>
        <v/>
      </c>
      <c r="S24" s="481" t="str">
        <f t="shared" si="3"/>
        <v/>
      </c>
      <c r="T24" s="481" t="str">
        <f t="shared" si="4"/>
        <v/>
      </c>
      <c r="U24" s="481" t="str">
        <f t="shared" si="5"/>
        <v/>
      </c>
      <c r="V24" s="56" t="str">
        <f t="shared" si="6"/>
        <v/>
      </c>
      <c r="W24" s="57" t="str">
        <f t="shared" si="7"/>
        <v/>
      </c>
      <c r="X24" s="481" t="str">
        <f t="shared" si="8"/>
        <v/>
      </c>
      <c r="Y24" s="57" t="str">
        <f t="shared" si="9"/>
        <v/>
      </c>
      <c r="Z24" s="57" t="str">
        <f t="shared" si="10"/>
        <v/>
      </c>
      <c r="AA24" s="29" t="str">
        <f t="shared" si="11"/>
        <v/>
      </c>
      <c r="AB24" s="481" t="str">
        <f t="shared" si="12"/>
        <v/>
      </c>
      <c r="AC24" s="481" t="str">
        <f t="shared" si="13"/>
        <v/>
      </c>
      <c r="AD24" s="239"/>
      <c r="AE24" s="476" t="str">
        <f t="shared" si="15"/>
        <v/>
      </c>
      <c r="AF24" s="88"/>
      <c r="AG24" s="242" t="str" cm="1">
        <f t="array" ref="AG24">IF(OR(AE24="",O24=""),"",_xlfn.IFS(IFERROR(VALUE(TRIM(SUBSTITUTE(AE24,CHAR(160),""))),0)&gt;IFERROR(VALUE(TRIM(SUBSTITUTE(O24,CHAR(160),""))),0),"KO : Le montant retenu est supérieur au montant présenté. Merci de revoir la ligne de contributions ou plafonner son montant.",IFERROR(VALUE(TRIM(SUBSTITUTE(O24,CHAR(160),""))),0)=0,"",IFERROR(VALUE(TRIM(SUBSTITUTE(AE24,CHAR(160),""))),0)=IFERROR(VALUE(TRIM(SUBSTITUTE(O24,CHAR(160),""))),0),"OK",IFERROR(VALUE(TRIM(SUBSTITUTE(AE24,CHAR(160),""))),0)&lt;IFERROR(VALUE(TRIM(SUBSTITUTE(O24,CHAR(160),""))),0),"Montant instruit inférieur au montant présenté.",TRUE,""))</f>
        <v/>
      </c>
      <c r="AH24" s="235" t="str">
        <f t="shared" si="14"/>
        <v/>
      </c>
    </row>
    <row r="25" spans="1:34" ht="15" customHeight="1">
      <c r="A25" s="100">
        <v>16</v>
      </c>
      <c r="B25" s="477"/>
      <c r="C25" s="214"/>
      <c r="D25" s="7"/>
      <c r="E25" s="466"/>
      <c r="F25" s="7"/>
      <c r="G25" s="478"/>
      <c r="H25" s="468"/>
      <c r="I25" s="469"/>
      <c r="J25" s="468"/>
      <c r="K25" s="468"/>
      <c r="L25" s="471"/>
      <c r="M25" s="7"/>
      <c r="N25" s="7"/>
      <c r="O25" s="472" t="str">
        <f t="shared" si="0"/>
        <v/>
      </c>
      <c r="P25" s="479"/>
      <c r="Q25" s="480" t="str">
        <f t="shared" si="1"/>
        <v/>
      </c>
      <c r="R25" s="481" t="str">
        <f t="shared" si="2"/>
        <v/>
      </c>
      <c r="S25" s="481" t="str">
        <f t="shared" si="3"/>
        <v/>
      </c>
      <c r="T25" s="481" t="str">
        <f t="shared" si="4"/>
        <v/>
      </c>
      <c r="U25" s="481" t="str">
        <f t="shared" si="5"/>
        <v/>
      </c>
      <c r="V25" s="56" t="str">
        <f t="shared" si="6"/>
        <v/>
      </c>
      <c r="W25" s="57" t="str">
        <f t="shared" si="7"/>
        <v/>
      </c>
      <c r="X25" s="481" t="str">
        <f t="shared" si="8"/>
        <v/>
      </c>
      <c r="Y25" s="57" t="str">
        <f t="shared" si="9"/>
        <v/>
      </c>
      <c r="Z25" s="57" t="str">
        <f t="shared" si="10"/>
        <v/>
      </c>
      <c r="AA25" s="29" t="str">
        <f t="shared" si="11"/>
        <v/>
      </c>
      <c r="AB25" s="481" t="str">
        <f t="shared" si="12"/>
        <v/>
      </c>
      <c r="AC25" s="481" t="str">
        <f t="shared" si="13"/>
        <v/>
      </c>
      <c r="AD25" s="239"/>
      <c r="AE25" s="476" t="str">
        <f t="shared" si="15"/>
        <v/>
      </c>
      <c r="AF25" s="88"/>
      <c r="AG25" s="242" t="str" cm="1">
        <f t="array" ref="AG25">IF(OR(AE25="",O25=""),"",_xlfn.IFS(IFERROR(VALUE(TRIM(SUBSTITUTE(AE25,CHAR(160),""))),0)&gt;IFERROR(VALUE(TRIM(SUBSTITUTE(O25,CHAR(160),""))),0),"KO : Le montant retenu est supérieur au montant présenté. Merci de revoir la ligne de contributions ou plafonner son montant.",IFERROR(VALUE(TRIM(SUBSTITUTE(O25,CHAR(160),""))),0)=0,"",IFERROR(VALUE(TRIM(SUBSTITUTE(AE25,CHAR(160),""))),0)=IFERROR(VALUE(TRIM(SUBSTITUTE(O25,CHAR(160),""))),0),"OK",IFERROR(VALUE(TRIM(SUBSTITUTE(AE25,CHAR(160),""))),0)&lt;IFERROR(VALUE(TRIM(SUBSTITUTE(O25,CHAR(160),""))),0),"Montant instruit inférieur au montant présenté.",TRUE,""))</f>
        <v/>
      </c>
      <c r="AH25" s="235" t="str">
        <f t="shared" si="14"/>
        <v/>
      </c>
    </row>
    <row r="26" spans="1:34" ht="15" customHeight="1">
      <c r="A26" s="100">
        <v>17</v>
      </c>
      <c r="B26" s="477"/>
      <c r="C26" s="214"/>
      <c r="D26" s="7"/>
      <c r="E26" s="466"/>
      <c r="F26" s="7"/>
      <c r="G26" s="478"/>
      <c r="H26" s="468"/>
      <c r="I26" s="469"/>
      <c r="J26" s="468"/>
      <c r="K26" s="468"/>
      <c r="L26" s="471"/>
      <c r="M26" s="7"/>
      <c r="N26" s="7"/>
      <c r="O26" s="472" t="str">
        <f t="shared" si="0"/>
        <v/>
      </c>
      <c r="P26" s="479"/>
      <c r="Q26" s="480" t="str">
        <f t="shared" si="1"/>
        <v/>
      </c>
      <c r="R26" s="481" t="str">
        <f t="shared" si="2"/>
        <v/>
      </c>
      <c r="S26" s="481" t="str">
        <f t="shared" si="3"/>
        <v/>
      </c>
      <c r="T26" s="481" t="str">
        <f t="shared" si="4"/>
        <v/>
      </c>
      <c r="U26" s="481" t="str">
        <f t="shared" si="5"/>
        <v/>
      </c>
      <c r="V26" s="56" t="str">
        <f t="shared" si="6"/>
        <v/>
      </c>
      <c r="W26" s="57" t="str">
        <f t="shared" si="7"/>
        <v/>
      </c>
      <c r="X26" s="481" t="str">
        <f t="shared" si="8"/>
        <v/>
      </c>
      <c r="Y26" s="57" t="str">
        <f t="shared" si="9"/>
        <v/>
      </c>
      <c r="Z26" s="57" t="str">
        <f t="shared" si="10"/>
        <v/>
      </c>
      <c r="AA26" s="29" t="str">
        <f t="shared" si="11"/>
        <v/>
      </c>
      <c r="AB26" s="481" t="str">
        <f t="shared" si="12"/>
        <v/>
      </c>
      <c r="AC26" s="481" t="str">
        <f t="shared" si="13"/>
        <v/>
      </c>
      <c r="AD26" s="239"/>
      <c r="AE26" s="476" t="str">
        <f t="shared" si="15"/>
        <v/>
      </c>
      <c r="AF26" s="88"/>
      <c r="AG26" s="242" t="str" cm="1">
        <f t="array" ref="AG26">IF(OR(AE26="",O26=""),"",_xlfn.IFS(IFERROR(VALUE(TRIM(SUBSTITUTE(AE26,CHAR(160),""))),0)&gt;IFERROR(VALUE(TRIM(SUBSTITUTE(O26,CHAR(160),""))),0),"KO : Le montant retenu est supérieur au montant présenté. Merci de revoir la ligne de contributions ou plafonner son montant.",IFERROR(VALUE(TRIM(SUBSTITUTE(O26,CHAR(160),""))),0)=0,"",IFERROR(VALUE(TRIM(SUBSTITUTE(AE26,CHAR(160),""))),0)=IFERROR(VALUE(TRIM(SUBSTITUTE(O26,CHAR(160),""))),0),"OK",IFERROR(VALUE(TRIM(SUBSTITUTE(AE26,CHAR(160),""))),0)&lt;IFERROR(VALUE(TRIM(SUBSTITUTE(O26,CHAR(160),""))),0),"Montant instruit inférieur au montant présenté.",TRUE,""))</f>
        <v/>
      </c>
      <c r="AH26" s="235" t="str">
        <f t="shared" si="14"/>
        <v/>
      </c>
    </row>
    <row r="27" spans="1:34" ht="15" customHeight="1">
      <c r="A27" s="100">
        <v>18</v>
      </c>
      <c r="B27" s="477"/>
      <c r="C27" s="214"/>
      <c r="D27" s="7"/>
      <c r="E27" s="466"/>
      <c r="F27" s="7"/>
      <c r="G27" s="478"/>
      <c r="H27" s="468"/>
      <c r="I27" s="469"/>
      <c r="J27" s="468"/>
      <c r="K27" s="468"/>
      <c r="L27" s="471"/>
      <c r="M27" s="7"/>
      <c r="N27" s="7"/>
      <c r="O27" s="472" t="str">
        <f t="shared" si="0"/>
        <v/>
      </c>
      <c r="P27" s="479"/>
      <c r="Q27" s="480" t="str">
        <f t="shared" si="1"/>
        <v/>
      </c>
      <c r="R27" s="481" t="str">
        <f t="shared" si="2"/>
        <v/>
      </c>
      <c r="S27" s="481" t="str">
        <f t="shared" si="3"/>
        <v/>
      </c>
      <c r="T27" s="481" t="str">
        <f t="shared" si="4"/>
        <v/>
      </c>
      <c r="U27" s="481" t="str">
        <f t="shared" si="5"/>
        <v/>
      </c>
      <c r="V27" s="56" t="str">
        <f t="shared" si="6"/>
        <v/>
      </c>
      <c r="W27" s="57" t="str">
        <f t="shared" si="7"/>
        <v/>
      </c>
      <c r="X27" s="481" t="str">
        <f t="shared" si="8"/>
        <v/>
      </c>
      <c r="Y27" s="57" t="str">
        <f t="shared" si="9"/>
        <v/>
      </c>
      <c r="Z27" s="57" t="str">
        <f t="shared" si="10"/>
        <v/>
      </c>
      <c r="AA27" s="29" t="str">
        <f t="shared" si="11"/>
        <v/>
      </c>
      <c r="AB27" s="481" t="str">
        <f t="shared" si="12"/>
        <v/>
      </c>
      <c r="AC27" s="481" t="str">
        <f t="shared" si="13"/>
        <v/>
      </c>
      <c r="AD27" s="239"/>
      <c r="AE27" s="476" t="str">
        <f t="shared" si="15"/>
        <v/>
      </c>
      <c r="AF27" s="88"/>
      <c r="AG27" s="242" t="str" cm="1">
        <f t="array" ref="AG27">IF(OR(AE27="",O27=""),"",_xlfn.IFS(IFERROR(VALUE(TRIM(SUBSTITUTE(AE27,CHAR(160),""))),0)&gt;IFERROR(VALUE(TRIM(SUBSTITUTE(O27,CHAR(160),""))),0),"KO : Le montant retenu est supérieur au montant présenté. Merci de revoir la ligne de contributions ou plafonner son montant.",IFERROR(VALUE(TRIM(SUBSTITUTE(O27,CHAR(160),""))),0)=0,"",IFERROR(VALUE(TRIM(SUBSTITUTE(AE27,CHAR(160),""))),0)=IFERROR(VALUE(TRIM(SUBSTITUTE(O27,CHAR(160),""))),0),"OK",IFERROR(VALUE(TRIM(SUBSTITUTE(AE27,CHAR(160),""))),0)&lt;IFERROR(VALUE(TRIM(SUBSTITUTE(O27,CHAR(160),""))),0),"Montant instruit inférieur au montant présenté.",TRUE,""))</f>
        <v/>
      </c>
      <c r="AH27" s="235" t="str">
        <f t="shared" si="14"/>
        <v/>
      </c>
    </row>
    <row r="28" spans="1:34" ht="15" customHeight="1">
      <c r="A28" s="100">
        <v>19</v>
      </c>
      <c r="B28" s="477"/>
      <c r="C28" s="214"/>
      <c r="D28" s="7"/>
      <c r="E28" s="466"/>
      <c r="F28" s="7"/>
      <c r="G28" s="478"/>
      <c r="H28" s="468"/>
      <c r="I28" s="469"/>
      <c r="J28" s="468"/>
      <c r="K28" s="468"/>
      <c r="L28" s="471"/>
      <c r="M28" s="7"/>
      <c r="N28" s="7"/>
      <c r="O28" s="472" t="str">
        <f t="shared" si="0"/>
        <v/>
      </c>
      <c r="P28" s="479"/>
      <c r="Q28" s="480" t="str">
        <f t="shared" si="1"/>
        <v/>
      </c>
      <c r="R28" s="481" t="str">
        <f t="shared" si="2"/>
        <v/>
      </c>
      <c r="S28" s="481" t="str">
        <f t="shared" si="3"/>
        <v/>
      </c>
      <c r="T28" s="481" t="str">
        <f t="shared" si="4"/>
        <v/>
      </c>
      <c r="U28" s="481" t="str">
        <f t="shared" si="5"/>
        <v/>
      </c>
      <c r="V28" s="56" t="str">
        <f t="shared" si="6"/>
        <v/>
      </c>
      <c r="W28" s="57" t="str">
        <f t="shared" si="7"/>
        <v/>
      </c>
      <c r="X28" s="481" t="str">
        <f t="shared" si="8"/>
        <v/>
      </c>
      <c r="Y28" s="57" t="str">
        <f t="shared" si="9"/>
        <v/>
      </c>
      <c r="Z28" s="57" t="str">
        <f t="shared" si="10"/>
        <v/>
      </c>
      <c r="AA28" s="29" t="str">
        <f t="shared" si="11"/>
        <v/>
      </c>
      <c r="AB28" s="481" t="str">
        <f t="shared" si="12"/>
        <v/>
      </c>
      <c r="AC28" s="481" t="str">
        <f t="shared" si="13"/>
        <v/>
      </c>
      <c r="AD28" s="239"/>
      <c r="AE28" s="476" t="str">
        <f t="shared" si="15"/>
        <v/>
      </c>
      <c r="AF28" s="88"/>
      <c r="AG28" s="242" t="str" cm="1">
        <f t="array" ref="AG28">IF(OR(AE28="",O28=""),"",_xlfn.IFS(IFERROR(VALUE(TRIM(SUBSTITUTE(AE28,CHAR(160),""))),0)&gt;IFERROR(VALUE(TRIM(SUBSTITUTE(O28,CHAR(160),""))),0),"KO : Le montant retenu est supérieur au montant présenté. Merci de revoir la ligne de contributions ou plafonner son montant.",IFERROR(VALUE(TRIM(SUBSTITUTE(O28,CHAR(160),""))),0)=0,"",IFERROR(VALUE(TRIM(SUBSTITUTE(AE28,CHAR(160),""))),0)=IFERROR(VALUE(TRIM(SUBSTITUTE(O28,CHAR(160),""))),0),"OK",IFERROR(VALUE(TRIM(SUBSTITUTE(AE28,CHAR(160),""))),0)&lt;IFERROR(VALUE(TRIM(SUBSTITUTE(O28,CHAR(160),""))),0),"Montant instruit inférieur au montant présenté.",TRUE,""))</f>
        <v/>
      </c>
      <c r="AH28" s="235" t="str">
        <f t="shared" si="14"/>
        <v/>
      </c>
    </row>
    <row r="29" spans="1:34" ht="15" customHeight="1">
      <c r="A29" s="100">
        <v>20</v>
      </c>
      <c r="B29" s="477"/>
      <c r="C29" s="214"/>
      <c r="D29" s="7"/>
      <c r="E29" s="466"/>
      <c r="F29" s="7"/>
      <c r="G29" s="478"/>
      <c r="H29" s="468"/>
      <c r="I29" s="469"/>
      <c r="J29" s="468"/>
      <c r="K29" s="468"/>
      <c r="L29" s="471"/>
      <c r="M29" s="7"/>
      <c r="N29" s="7"/>
      <c r="O29" s="472" t="str">
        <f t="shared" si="0"/>
        <v/>
      </c>
      <c r="P29" s="479"/>
      <c r="Q29" s="480" t="str">
        <f t="shared" si="1"/>
        <v/>
      </c>
      <c r="R29" s="481" t="str">
        <f t="shared" si="2"/>
        <v/>
      </c>
      <c r="S29" s="481" t="str">
        <f t="shared" si="3"/>
        <v/>
      </c>
      <c r="T29" s="481" t="str">
        <f t="shared" si="4"/>
        <v/>
      </c>
      <c r="U29" s="481" t="str">
        <f t="shared" si="5"/>
        <v/>
      </c>
      <c r="V29" s="56" t="str">
        <f t="shared" si="6"/>
        <v/>
      </c>
      <c r="W29" s="57" t="str">
        <f t="shared" si="7"/>
        <v/>
      </c>
      <c r="X29" s="481" t="str">
        <f t="shared" si="8"/>
        <v/>
      </c>
      <c r="Y29" s="57" t="str">
        <f t="shared" si="9"/>
        <v/>
      </c>
      <c r="Z29" s="57" t="str">
        <f t="shared" si="10"/>
        <v/>
      </c>
      <c r="AA29" s="29" t="str">
        <f t="shared" si="11"/>
        <v/>
      </c>
      <c r="AB29" s="481" t="str">
        <f t="shared" si="12"/>
        <v/>
      </c>
      <c r="AC29" s="481" t="str">
        <f t="shared" si="13"/>
        <v/>
      </c>
      <c r="AD29" s="239"/>
      <c r="AE29" s="476" t="str">
        <f t="shared" si="15"/>
        <v/>
      </c>
      <c r="AF29" s="88"/>
      <c r="AG29" s="242" t="str" cm="1">
        <f t="array" ref="AG29">IF(OR(AE29="",O29=""),"",_xlfn.IFS(IFERROR(VALUE(TRIM(SUBSTITUTE(AE29,CHAR(160),""))),0)&gt;IFERROR(VALUE(TRIM(SUBSTITUTE(O29,CHAR(160),""))),0),"KO : Le montant retenu est supérieur au montant présenté. Merci de revoir la ligne de contributions ou plafonner son montant.",IFERROR(VALUE(TRIM(SUBSTITUTE(O29,CHAR(160),""))),0)=0,"",IFERROR(VALUE(TRIM(SUBSTITUTE(AE29,CHAR(160),""))),0)=IFERROR(VALUE(TRIM(SUBSTITUTE(O29,CHAR(160),""))),0),"OK",IFERROR(VALUE(TRIM(SUBSTITUTE(AE29,CHAR(160),""))),0)&lt;IFERROR(VALUE(TRIM(SUBSTITUTE(O29,CHAR(160),""))),0),"Montant instruit inférieur au montant présenté.",TRUE,""))</f>
        <v/>
      </c>
      <c r="AH29" s="235" t="str">
        <f t="shared" si="14"/>
        <v/>
      </c>
    </row>
    <row r="30" spans="1:34" ht="15" customHeight="1">
      <c r="A30" s="100">
        <v>21</v>
      </c>
      <c r="B30" s="477"/>
      <c r="C30" s="214"/>
      <c r="D30" s="7"/>
      <c r="E30" s="466"/>
      <c r="F30" s="7"/>
      <c r="G30" s="478"/>
      <c r="H30" s="468"/>
      <c r="I30" s="469"/>
      <c r="J30" s="468"/>
      <c r="K30" s="468"/>
      <c r="L30" s="471"/>
      <c r="M30" s="7"/>
      <c r="N30" s="7"/>
      <c r="O30" s="472" t="str">
        <f t="shared" si="0"/>
        <v/>
      </c>
      <c r="P30" s="479"/>
      <c r="Q30" s="480" t="str">
        <f t="shared" si="1"/>
        <v/>
      </c>
      <c r="R30" s="481" t="str">
        <f t="shared" si="2"/>
        <v/>
      </c>
      <c r="S30" s="481" t="str">
        <f t="shared" si="3"/>
        <v/>
      </c>
      <c r="T30" s="481" t="str">
        <f t="shared" si="4"/>
        <v/>
      </c>
      <c r="U30" s="481" t="str">
        <f t="shared" si="5"/>
        <v/>
      </c>
      <c r="V30" s="56" t="str">
        <f t="shared" si="6"/>
        <v/>
      </c>
      <c r="W30" s="57" t="str">
        <f t="shared" si="7"/>
        <v/>
      </c>
      <c r="X30" s="481" t="str">
        <f t="shared" si="8"/>
        <v/>
      </c>
      <c r="Y30" s="57" t="str">
        <f t="shared" si="9"/>
        <v/>
      </c>
      <c r="Z30" s="57" t="str">
        <f t="shared" si="10"/>
        <v/>
      </c>
      <c r="AA30" s="29" t="str">
        <f t="shared" si="11"/>
        <v/>
      </c>
      <c r="AB30" s="481" t="str">
        <f t="shared" si="12"/>
        <v/>
      </c>
      <c r="AC30" s="481" t="str">
        <f t="shared" si="13"/>
        <v/>
      </c>
      <c r="AD30" s="239"/>
      <c r="AE30" s="476" t="str">
        <f t="shared" si="15"/>
        <v/>
      </c>
      <c r="AF30" s="88"/>
      <c r="AG30" s="242" t="str" cm="1">
        <f t="array" ref="AG30">IF(OR(AE30="",O30=""),"",_xlfn.IFS(IFERROR(VALUE(TRIM(SUBSTITUTE(AE30,CHAR(160),""))),0)&gt;IFERROR(VALUE(TRIM(SUBSTITUTE(O30,CHAR(160),""))),0),"KO : Le montant retenu est supérieur au montant présenté. Merci de revoir la ligne de contributions ou plafonner son montant.",IFERROR(VALUE(TRIM(SUBSTITUTE(O30,CHAR(160),""))),0)=0,"",IFERROR(VALUE(TRIM(SUBSTITUTE(AE30,CHAR(160),""))),0)=IFERROR(VALUE(TRIM(SUBSTITUTE(O30,CHAR(160),""))),0),"OK",IFERROR(VALUE(TRIM(SUBSTITUTE(AE30,CHAR(160),""))),0)&lt;IFERROR(VALUE(TRIM(SUBSTITUTE(O30,CHAR(160),""))),0),"Montant instruit inférieur au montant présenté.",TRUE,""))</f>
        <v/>
      </c>
      <c r="AH30" s="235" t="str">
        <f t="shared" si="14"/>
        <v/>
      </c>
    </row>
    <row r="31" spans="1:34" ht="15" customHeight="1">
      <c r="A31" s="100">
        <v>22</v>
      </c>
      <c r="B31" s="477"/>
      <c r="C31" s="214"/>
      <c r="D31" s="7"/>
      <c r="E31" s="466"/>
      <c r="F31" s="7"/>
      <c r="G31" s="478"/>
      <c r="H31" s="468"/>
      <c r="I31" s="469"/>
      <c r="J31" s="468"/>
      <c r="K31" s="468"/>
      <c r="L31" s="471"/>
      <c r="M31" s="7"/>
      <c r="N31" s="7"/>
      <c r="O31" s="472" t="str">
        <f t="shared" si="0"/>
        <v/>
      </c>
      <c r="P31" s="479"/>
      <c r="Q31" s="480" t="str">
        <f t="shared" si="1"/>
        <v/>
      </c>
      <c r="R31" s="481" t="str">
        <f t="shared" si="2"/>
        <v/>
      </c>
      <c r="S31" s="481" t="str">
        <f t="shared" si="3"/>
        <v/>
      </c>
      <c r="T31" s="481" t="str">
        <f t="shared" si="4"/>
        <v/>
      </c>
      <c r="U31" s="481" t="str">
        <f t="shared" si="5"/>
        <v/>
      </c>
      <c r="V31" s="56" t="str">
        <f t="shared" si="6"/>
        <v/>
      </c>
      <c r="W31" s="57" t="str">
        <f t="shared" si="7"/>
        <v/>
      </c>
      <c r="X31" s="481" t="str">
        <f t="shared" si="8"/>
        <v/>
      </c>
      <c r="Y31" s="57" t="str">
        <f t="shared" si="9"/>
        <v/>
      </c>
      <c r="Z31" s="57" t="str">
        <f t="shared" si="10"/>
        <v/>
      </c>
      <c r="AA31" s="29" t="str">
        <f t="shared" si="11"/>
        <v/>
      </c>
      <c r="AB31" s="481" t="str">
        <f t="shared" si="12"/>
        <v/>
      </c>
      <c r="AC31" s="481" t="str">
        <f t="shared" si="13"/>
        <v/>
      </c>
      <c r="AD31" s="239"/>
      <c r="AE31" s="476" t="str">
        <f t="shared" si="15"/>
        <v/>
      </c>
      <c r="AF31" s="88"/>
      <c r="AG31" s="242" t="str" cm="1">
        <f t="array" ref="AG31">IF(OR(AE31="",O31=""),"",_xlfn.IFS(IFERROR(VALUE(TRIM(SUBSTITUTE(AE31,CHAR(160),""))),0)&gt;IFERROR(VALUE(TRIM(SUBSTITUTE(O31,CHAR(160),""))),0),"KO : Le montant retenu est supérieur au montant présenté. Merci de revoir la ligne de contributions ou plafonner son montant.",IFERROR(VALUE(TRIM(SUBSTITUTE(O31,CHAR(160),""))),0)=0,"",IFERROR(VALUE(TRIM(SUBSTITUTE(AE31,CHAR(160),""))),0)=IFERROR(VALUE(TRIM(SUBSTITUTE(O31,CHAR(160),""))),0),"OK",IFERROR(VALUE(TRIM(SUBSTITUTE(AE31,CHAR(160),""))),0)&lt;IFERROR(VALUE(TRIM(SUBSTITUTE(O31,CHAR(160),""))),0),"Montant instruit inférieur au montant présenté.",TRUE,""))</f>
        <v/>
      </c>
      <c r="AH31" s="235" t="str">
        <f t="shared" si="14"/>
        <v/>
      </c>
    </row>
    <row r="32" spans="1:34" ht="15" customHeight="1">
      <c r="A32" s="100">
        <v>23</v>
      </c>
      <c r="B32" s="477"/>
      <c r="C32" s="214"/>
      <c r="D32" s="7"/>
      <c r="E32" s="466"/>
      <c r="F32" s="7"/>
      <c r="G32" s="478"/>
      <c r="H32" s="468"/>
      <c r="I32" s="469"/>
      <c r="J32" s="468"/>
      <c r="K32" s="468"/>
      <c r="L32" s="471"/>
      <c r="M32" s="7"/>
      <c r="N32" s="7"/>
      <c r="O32" s="472" t="str">
        <f t="shared" si="0"/>
        <v/>
      </c>
      <c r="P32" s="479"/>
      <c r="Q32" s="480" t="str">
        <f t="shared" si="1"/>
        <v/>
      </c>
      <c r="R32" s="481" t="str">
        <f t="shared" si="2"/>
        <v/>
      </c>
      <c r="S32" s="481" t="str">
        <f t="shared" si="3"/>
        <v/>
      </c>
      <c r="T32" s="481" t="str">
        <f t="shared" si="4"/>
        <v/>
      </c>
      <c r="U32" s="481" t="str">
        <f t="shared" si="5"/>
        <v/>
      </c>
      <c r="V32" s="56" t="str">
        <f t="shared" si="6"/>
        <v/>
      </c>
      <c r="W32" s="57" t="str">
        <f t="shared" si="7"/>
        <v/>
      </c>
      <c r="X32" s="481" t="str">
        <f t="shared" si="8"/>
        <v/>
      </c>
      <c r="Y32" s="57" t="str">
        <f t="shared" si="9"/>
        <v/>
      </c>
      <c r="Z32" s="57" t="str">
        <f t="shared" si="10"/>
        <v/>
      </c>
      <c r="AA32" s="29" t="str">
        <f t="shared" si="11"/>
        <v/>
      </c>
      <c r="AB32" s="481" t="str">
        <f t="shared" si="12"/>
        <v/>
      </c>
      <c r="AC32" s="481" t="str">
        <f t="shared" si="13"/>
        <v/>
      </c>
      <c r="AD32" s="239"/>
      <c r="AE32" s="476" t="str">
        <f t="shared" si="15"/>
        <v/>
      </c>
      <c r="AF32" s="88"/>
      <c r="AG32" s="242" t="str" cm="1">
        <f t="array" ref="AG32">IF(OR(AE32="",O32=""),"",_xlfn.IFS(IFERROR(VALUE(TRIM(SUBSTITUTE(AE32,CHAR(160),""))),0)&gt;IFERROR(VALUE(TRIM(SUBSTITUTE(O32,CHAR(160),""))),0),"KO : Le montant retenu est supérieur au montant présenté. Merci de revoir la ligne de contributions ou plafonner son montant.",IFERROR(VALUE(TRIM(SUBSTITUTE(O32,CHAR(160),""))),0)=0,"",IFERROR(VALUE(TRIM(SUBSTITUTE(AE32,CHAR(160),""))),0)=IFERROR(VALUE(TRIM(SUBSTITUTE(O32,CHAR(160),""))),0),"OK",IFERROR(VALUE(TRIM(SUBSTITUTE(AE32,CHAR(160),""))),0)&lt;IFERROR(VALUE(TRIM(SUBSTITUTE(O32,CHAR(160),""))),0),"Montant instruit inférieur au montant présenté.",TRUE,""))</f>
        <v/>
      </c>
      <c r="AH32" s="235" t="str">
        <f t="shared" si="14"/>
        <v/>
      </c>
    </row>
    <row r="33" spans="1:34" ht="15" customHeight="1">
      <c r="A33" s="100">
        <v>24</v>
      </c>
      <c r="B33" s="477"/>
      <c r="C33" s="214"/>
      <c r="D33" s="7"/>
      <c r="E33" s="466"/>
      <c r="F33" s="7"/>
      <c r="G33" s="478"/>
      <c r="H33" s="468"/>
      <c r="I33" s="469"/>
      <c r="J33" s="468"/>
      <c r="K33" s="468"/>
      <c r="L33" s="471"/>
      <c r="M33" s="7"/>
      <c r="N33" s="7"/>
      <c r="O33" s="472" t="str">
        <f t="shared" si="0"/>
        <v/>
      </c>
      <c r="P33" s="479"/>
      <c r="Q33" s="480" t="str">
        <f t="shared" si="1"/>
        <v/>
      </c>
      <c r="R33" s="481" t="str">
        <f t="shared" si="2"/>
        <v/>
      </c>
      <c r="S33" s="481" t="str">
        <f t="shared" si="3"/>
        <v/>
      </c>
      <c r="T33" s="481" t="str">
        <f t="shared" si="4"/>
        <v/>
      </c>
      <c r="U33" s="481" t="str">
        <f t="shared" si="5"/>
        <v/>
      </c>
      <c r="V33" s="56" t="str">
        <f t="shared" si="6"/>
        <v/>
      </c>
      <c r="W33" s="57" t="str">
        <f t="shared" si="7"/>
        <v/>
      </c>
      <c r="X33" s="481" t="str">
        <f t="shared" si="8"/>
        <v/>
      </c>
      <c r="Y33" s="57" t="str">
        <f t="shared" si="9"/>
        <v/>
      </c>
      <c r="Z33" s="57" t="str">
        <f t="shared" si="10"/>
        <v/>
      </c>
      <c r="AA33" s="29" t="str">
        <f t="shared" si="11"/>
        <v/>
      </c>
      <c r="AB33" s="481" t="str">
        <f t="shared" si="12"/>
        <v/>
      </c>
      <c r="AC33" s="481" t="str">
        <f t="shared" si="13"/>
        <v/>
      </c>
      <c r="AD33" s="239"/>
      <c r="AE33" s="476" t="str">
        <f t="shared" si="15"/>
        <v/>
      </c>
      <c r="AF33" s="88"/>
      <c r="AG33" s="242" t="str" cm="1">
        <f t="array" ref="AG33">IF(OR(AE33="",O33=""),"",_xlfn.IFS(IFERROR(VALUE(TRIM(SUBSTITUTE(AE33,CHAR(160),""))),0)&gt;IFERROR(VALUE(TRIM(SUBSTITUTE(O33,CHAR(160),""))),0),"KO : Le montant retenu est supérieur au montant présenté. Merci de revoir la ligne de contributions ou plafonner son montant.",IFERROR(VALUE(TRIM(SUBSTITUTE(O33,CHAR(160),""))),0)=0,"",IFERROR(VALUE(TRIM(SUBSTITUTE(AE33,CHAR(160),""))),0)=IFERROR(VALUE(TRIM(SUBSTITUTE(O33,CHAR(160),""))),0),"OK",IFERROR(VALUE(TRIM(SUBSTITUTE(AE33,CHAR(160),""))),0)&lt;IFERROR(VALUE(TRIM(SUBSTITUTE(O33,CHAR(160),""))),0),"Montant instruit inférieur au montant présenté.",TRUE,""))</f>
        <v/>
      </c>
      <c r="AH33" s="235" t="str">
        <f t="shared" si="14"/>
        <v/>
      </c>
    </row>
    <row r="34" spans="1:34" ht="15" customHeight="1">
      <c r="A34" s="100">
        <v>25</v>
      </c>
      <c r="B34" s="477"/>
      <c r="C34" s="214"/>
      <c r="D34" s="7"/>
      <c r="E34" s="466"/>
      <c r="F34" s="7"/>
      <c r="G34" s="478"/>
      <c r="H34" s="468"/>
      <c r="I34" s="469"/>
      <c r="J34" s="468"/>
      <c r="K34" s="468"/>
      <c r="L34" s="471"/>
      <c r="M34" s="7"/>
      <c r="N34" s="7"/>
      <c r="O34" s="472" t="str">
        <f t="shared" si="0"/>
        <v/>
      </c>
      <c r="P34" s="479"/>
      <c r="Q34" s="480" t="str">
        <f t="shared" si="1"/>
        <v/>
      </c>
      <c r="R34" s="481" t="str">
        <f t="shared" si="2"/>
        <v/>
      </c>
      <c r="S34" s="481" t="str">
        <f t="shared" si="3"/>
        <v/>
      </c>
      <c r="T34" s="481" t="str">
        <f t="shared" si="4"/>
        <v/>
      </c>
      <c r="U34" s="481" t="str">
        <f t="shared" si="5"/>
        <v/>
      </c>
      <c r="V34" s="56" t="str">
        <f t="shared" si="6"/>
        <v/>
      </c>
      <c r="W34" s="57" t="str">
        <f t="shared" si="7"/>
        <v/>
      </c>
      <c r="X34" s="481" t="str">
        <f t="shared" si="8"/>
        <v/>
      </c>
      <c r="Y34" s="57" t="str">
        <f t="shared" si="9"/>
        <v/>
      </c>
      <c r="Z34" s="57" t="str">
        <f t="shared" si="10"/>
        <v/>
      </c>
      <c r="AA34" s="29" t="str">
        <f t="shared" si="11"/>
        <v/>
      </c>
      <c r="AB34" s="481" t="str">
        <f t="shared" si="12"/>
        <v/>
      </c>
      <c r="AC34" s="481" t="str">
        <f t="shared" si="13"/>
        <v/>
      </c>
      <c r="AD34" s="239"/>
      <c r="AE34" s="476" t="str">
        <f t="shared" si="15"/>
        <v/>
      </c>
      <c r="AF34" s="88"/>
      <c r="AG34" s="242" t="str" cm="1">
        <f t="array" ref="AG34">IF(OR(AE34="",O34=""),"",_xlfn.IFS(IFERROR(VALUE(TRIM(SUBSTITUTE(AE34,CHAR(160),""))),0)&gt;IFERROR(VALUE(TRIM(SUBSTITUTE(O34,CHAR(160),""))),0),"KO : Le montant retenu est supérieur au montant présenté. Merci de revoir la ligne de contributions ou plafonner son montant.",IFERROR(VALUE(TRIM(SUBSTITUTE(O34,CHAR(160),""))),0)=0,"",IFERROR(VALUE(TRIM(SUBSTITUTE(AE34,CHAR(160),""))),0)=IFERROR(VALUE(TRIM(SUBSTITUTE(O34,CHAR(160),""))),0),"OK",IFERROR(VALUE(TRIM(SUBSTITUTE(AE34,CHAR(160),""))),0)&lt;IFERROR(VALUE(TRIM(SUBSTITUTE(O34,CHAR(160),""))),0),"Montant instruit inférieur au montant présenté.",TRUE,""))</f>
        <v/>
      </c>
      <c r="AH34" s="235" t="str">
        <f t="shared" si="14"/>
        <v/>
      </c>
    </row>
    <row r="35" spans="1:34" ht="15" customHeight="1">
      <c r="A35" s="100">
        <v>26</v>
      </c>
      <c r="B35" s="477"/>
      <c r="C35" s="214"/>
      <c r="D35" s="7"/>
      <c r="E35" s="466"/>
      <c r="F35" s="7"/>
      <c r="G35" s="478"/>
      <c r="H35" s="468"/>
      <c r="I35" s="469"/>
      <c r="J35" s="468"/>
      <c r="K35" s="468"/>
      <c r="L35" s="471"/>
      <c r="M35" s="7"/>
      <c r="N35" s="7"/>
      <c r="O35" s="472" t="str">
        <f t="shared" si="0"/>
        <v/>
      </c>
      <c r="P35" s="479"/>
      <c r="Q35" s="480" t="str">
        <f t="shared" si="1"/>
        <v/>
      </c>
      <c r="R35" s="481" t="str">
        <f t="shared" si="2"/>
        <v/>
      </c>
      <c r="S35" s="481" t="str">
        <f t="shared" si="3"/>
        <v/>
      </c>
      <c r="T35" s="481" t="str">
        <f t="shared" si="4"/>
        <v/>
      </c>
      <c r="U35" s="481" t="str">
        <f t="shared" si="5"/>
        <v/>
      </c>
      <c r="V35" s="56" t="str">
        <f t="shared" si="6"/>
        <v/>
      </c>
      <c r="W35" s="57" t="str">
        <f t="shared" si="7"/>
        <v/>
      </c>
      <c r="X35" s="481" t="str">
        <f t="shared" si="8"/>
        <v/>
      </c>
      <c r="Y35" s="57" t="str">
        <f t="shared" si="9"/>
        <v/>
      </c>
      <c r="Z35" s="57" t="str">
        <f t="shared" si="10"/>
        <v/>
      </c>
      <c r="AA35" s="29" t="str">
        <f t="shared" si="11"/>
        <v/>
      </c>
      <c r="AB35" s="481" t="str">
        <f t="shared" si="12"/>
        <v/>
      </c>
      <c r="AC35" s="481" t="str">
        <f t="shared" si="13"/>
        <v/>
      </c>
      <c r="AD35" s="239"/>
      <c r="AE35" s="476" t="str">
        <f t="shared" si="15"/>
        <v/>
      </c>
      <c r="AF35" s="88"/>
      <c r="AG35" s="242" t="str" cm="1">
        <f t="array" ref="AG35">IF(OR(AE35="",O35=""),"",_xlfn.IFS(IFERROR(VALUE(TRIM(SUBSTITUTE(AE35,CHAR(160),""))),0)&gt;IFERROR(VALUE(TRIM(SUBSTITUTE(O35,CHAR(160),""))),0),"KO : Le montant retenu est supérieur au montant présenté. Merci de revoir la ligne de contributions ou plafonner son montant.",IFERROR(VALUE(TRIM(SUBSTITUTE(O35,CHAR(160),""))),0)=0,"",IFERROR(VALUE(TRIM(SUBSTITUTE(AE35,CHAR(160),""))),0)=IFERROR(VALUE(TRIM(SUBSTITUTE(O35,CHAR(160),""))),0),"OK",IFERROR(VALUE(TRIM(SUBSTITUTE(AE35,CHAR(160),""))),0)&lt;IFERROR(VALUE(TRIM(SUBSTITUTE(O35,CHAR(160),""))),0),"Montant instruit inférieur au montant présenté.",TRUE,""))</f>
        <v/>
      </c>
      <c r="AH35" s="235" t="str">
        <f t="shared" si="14"/>
        <v/>
      </c>
    </row>
    <row r="36" spans="1:34" ht="15" customHeight="1">
      <c r="A36" s="100">
        <v>27</v>
      </c>
      <c r="B36" s="477"/>
      <c r="C36" s="214"/>
      <c r="D36" s="7"/>
      <c r="E36" s="466"/>
      <c r="F36" s="7"/>
      <c r="G36" s="478"/>
      <c r="H36" s="468"/>
      <c r="I36" s="469"/>
      <c r="J36" s="468"/>
      <c r="K36" s="468"/>
      <c r="L36" s="471"/>
      <c r="M36" s="7"/>
      <c r="N36" s="7"/>
      <c r="O36" s="472" t="str">
        <f t="shared" si="0"/>
        <v/>
      </c>
      <c r="P36" s="479"/>
      <c r="Q36" s="480" t="str">
        <f t="shared" si="1"/>
        <v/>
      </c>
      <c r="R36" s="481" t="str">
        <f t="shared" si="2"/>
        <v/>
      </c>
      <c r="S36" s="481" t="str">
        <f t="shared" si="3"/>
        <v/>
      </c>
      <c r="T36" s="481" t="str">
        <f t="shared" si="4"/>
        <v/>
      </c>
      <c r="U36" s="481" t="str">
        <f t="shared" si="5"/>
        <v/>
      </c>
      <c r="V36" s="56" t="str">
        <f t="shared" si="6"/>
        <v/>
      </c>
      <c r="W36" s="57" t="str">
        <f t="shared" si="7"/>
        <v/>
      </c>
      <c r="X36" s="481" t="str">
        <f t="shared" si="8"/>
        <v/>
      </c>
      <c r="Y36" s="57" t="str">
        <f t="shared" si="9"/>
        <v/>
      </c>
      <c r="Z36" s="57" t="str">
        <f t="shared" si="10"/>
        <v/>
      </c>
      <c r="AA36" s="29" t="str">
        <f t="shared" si="11"/>
        <v/>
      </c>
      <c r="AB36" s="481" t="str">
        <f t="shared" si="12"/>
        <v/>
      </c>
      <c r="AC36" s="481" t="str">
        <f t="shared" si="13"/>
        <v/>
      </c>
      <c r="AD36" s="239"/>
      <c r="AE36" s="476" t="str">
        <f t="shared" si="15"/>
        <v/>
      </c>
      <c r="AF36" s="88"/>
      <c r="AG36" s="242" t="str" cm="1">
        <f t="array" ref="AG36">IF(OR(AE36="",O36=""),"",_xlfn.IFS(IFERROR(VALUE(TRIM(SUBSTITUTE(AE36,CHAR(160),""))),0)&gt;IFERROR(VALUE(TRIM(SUBSTITUTE(O36,CHAR(160),""))),0),"KO : Le montant retenu est supérieur au montant présenté. Merci de revoir la ligne de contributions ou plafonner son montant.",IFERROR(VALUE(TRIM(SUBSTITUTE(O36,CHAR(160),""))),0)=0,"",IFERROR(VALUE(TRIM(SUBSTITUTE(AE36,CHAR(160),""))),0)=IFERROR(VALUE(TRIM(SUBSTITUTE(O36,CHAR(160),""))),0),"OK",IFERROR(VALUE(TRIM(SUBSTITUTE(AE36,CHAR(160),""))),0)&lt;IFERROR(VALUE(TRIM(SUBSTITUTE(O36,CHAR(160),""))),0),"Montant instruit inférieur au montant présenté.",TRUE,""))</f>
        <v/>
      </c>
      <c r="AH36" s="235" t="str">
        <f t="shared" si="14"/>
        <v/>
      </c>
    </row>
    <row r="37" spans="1:34" ht="15" customHeight="1">
      <c r="A37" s="100">
        <v>28</v>
      </c>
      <c r="B37" s="477"/>
      <c r="C37" s="214"/>
      <c r="D37" s="7"/>
      <c r="E37" s="466"/>
      <c r="F37" s="7"/>
      <c r="G37" s="478"/>
      <c r="H37" s="468"/>
      <c r="I37" s="469"/>
      <c r="J37" s="468"/>
      <c r="K37" s="468"/>
      <c r="L37" s="471"/>
      <c r="M37" s="7"/>
      <c r="N37" s="7"/>
      <c r="O37" s="472" t="str">
        <f t="shared" si="0"/>
        <v/>
      </c>
      <c r="P37" s="479"/>
      <c r="Q37" s="480" t="str">
        <f t="shared" si="1"/>
        <v/>
      </c>
      <c r="R37" s="481" t="str">
        <f t="shared" si="2"/>
        <v/>
      </c>
      <c r="S37" s="481" t="str">
        <f t="shared" si="3"/>
        <v/>
      </c>
      <c r="T37" s="481" t="str">
        <f t="shared" si="4"/>
        <v/>
      </c>
      <c r="U37" s="481" t="str">
        <f t="shared" si="5"/>
        <v/>
      </c>
      <c r="V37" s="56" t="str">
        <f t="shared" si="6"/>
        <v/>
      </c>
      <c r="W37" s="57" t="str">
        <f t="shared" si="7"/>
        <v/>
      </c>
      <c r="X37" s="481" t="str">
        <f t="shared" si="8"/>
        <v/>
      </c>
      <c r="Y37" s="57" t="str">
        <f t="shared" si="9"/>
        <v/>
      </c>
      <c r="Z37" s="57" t="str">
        <f t="shared" si="10"/>
        <v/>
      </c>
      <c r="AA37" s="29" t="str">
        <f t="shared" si="11"/>
        <v/>
      </c>
      <c r="AB37" s="481" t="str">
        <f t="shared" si="12"/>
        <v/>
      </c>
      <c r="AC37" s="481" t="str">
        <f t="shared" si="13"/>
        <v/>
      </c>
      <c r="AD37" s="239"/>
      <c r="AE37" s="476" t="str">
        <f t="shared" si="15"/>
        <v/>
      </c>
      <c r="AF37" s="88"/>
      <c r="AG37" s="242" t="str" cm="1">
        <f t="array" ref="AG37">IF(OR(AE37="",O37=""),"",_xlfn.IFS(IFERROR(VALUE(TRIM(SUBSTITUTE(AE37,CHAR(160),""))),0)&gt;IFERROR(VALUE(TRIM(SUBSTITUTE(O37,CHAR(160),""))),0),"KO : Le montant retenu est supérieur au montant présenté. Merci de revoir la ligne de contributions ou plafonner son montant.",IFERROR(VALUE(TRIM(SUBSTITUTE(O37,CHAR(160),""))),0)=0,"",IFERROR(VALUE(TRIM(SUBSTITUTE(AE37,CHAR(160),""))),0)=IFERROR(VALUE(TRIM(SUBSTITUTE(O37,CHAR(160),""))),0),"OK",IFERROR(VALUE(TRIM(SUBSTITUTE(AE37,CHAR(160),""))),0)&lt;IFERROR(VALUE(TRIM(SUBSTITUTE(O37,CHAR(160),""))),0),"Montant instruit inférieur au montant présenté.",TRUE,""))</f>
        <v/>
      </c>
      <c r="AH37" s="235" t="str">
        <f t="shared" si="14"/>
        <v/>
      </c>
    </row>
    <row r="38" spans="1:34" ht="15" customHeight="1">
      <c r="A38" s="100">
        <v>29</v>
      </c>
      <c r="B38" s="477"/>
      <c r="C38" s="214"/>
      <c r="D38" s="7"/>
      <c r="E38" s="466"/>
      <c r="F38" s="7"/>
      <c r="G38" s="478"/>
      <c r="H38" s="468"/>
      <c r="I38" s="469"/>
      <c r="J38" s="468"/>
      <c r="K38" s="468"/>
      <c r="L38" s="471"/>
      <c r="M38" s="7"/>
      <c r="N38" s="7"/>
      <c r="O38" s="472" t="str">
        <f t="shared" si="0"/>
        <v/>
      </c>
      <c r="P38" s="479"/>
      <c r="Q38" s="480" t="str">
        <f t="shared" si="1"/>
        <v/>
      </c>
      <c r="R38" s="481" t="str">
        <f t="shared" si="2"/>
        <v/>
      </c>
      <c r="S38" s="481" t="str">
        <f t="shared" si="3"/>
        <v/>
      </c>
      <c r="T38" s="481" t="str">
        <f t="shared" si="4"/>
        <v/>
      </c>
      <c r="U38" s="481" t="str">
        <f t="shared" si="5"/>
        <v/>
      </c>
      <c r="V38" s="56" t="str">
        <f t="shared" si="6"/>
        <v/>
      </c>
      <c r="W38" s="57" t="str">
        <f t="shared" si="7"/>
        <v/>
      </c>
      <c r="X38" s="481" t="str">
        <f t="shared" si="8"/>
        <v/>
      </c>
      <c r="Y38" s="57" t="str">
        <f t="shared" si="9"/>
        <v/>
      </c>
      <c r="Z38" s="57" t="str">
        <f t="shared" si="10"/>
        <v/>
      </c>
      <c r="AA38" s="29" t="str">
        <f t="shared" si="11"/>
        <v/>
      </c>
      <c r="AB38" s="481" t="str">
        <f t="shared" si="12"/>
        <v/>
      </c>
      <c r="AC38" s="481" t="str">
        <f t="shared" si="13"/>
        <v/>
      </c>
      <c r="AD38" s="239"/>
      <c r="AE38" s="476" t="str">
        <f t="shared" si="15"/>
        <v/>
      </c>
      <c r="AF38" s="88"/>
      <c r="AG38" s="242" t="str" cm="1">
        <f t="array" ref="AG38">IF(OR(AE38="",O38=""),"",_xlfn.IFS(IFERROR(VALUE(TRIM(SUBSTITUTE(AE38,CHAR(160),""))),0)&gt;IFERROR(VALUE(TRIM(SUBSTITUTE(O38,CHAR(160),""))),0),"KO : Le montant retenu est supérieur au montant présenté. Merci de revoir la ligne de contributions ou plafonner son montant.",IFERROR(VALUE(TRIM(SUBSTITUTE(O38,CHAR(160),""))),0)=0,"",IFERROR(VALUE(TRIM(SUBSTITUTE(AE38,CHAR(160),""))),0)=IFERROR(VALUE(TRIM(SUBSTITUTE(O38,CHAR(160),""))),0),"OK",IFERROR(VALUE(TRIM(SUBSTITUTE(AE38,CHAR(160),""))),0)&lt;IFERROR(VALUE(TRIM(SUBSTITUTE(O38,CHAR(160),""))),0),"Montant instruit inférieur au montant présenté.",TRUE,""))</f>
        <v/>
      </c>
      <c r="AH38" s="235" t="str">
        <f t="shared" si="14"/>
        <v/>
      </c>
    </row>
    <row r="39" spans="1:34" ht="15" customHeight="1">
      <c r="A39" s="100">
        <v>30</v>
      </c>
      <c r="B39" s="477"/>
      <c r="C39" s="214"/>
      <c r="D39" s="7"/>
      <c r="E39" s="466"/>
      <c r="F39" s="7"/>
      <c r="G39" s="478"/>
      <c r="H39" s="468"/>
      <c r="I39" s="469"/>
      <c r="J39" s="468"/>
      <c r="K39" s="468"/>
      <c r="L39" s="471"/>
      <c r="M39" s="7"/>
      <c r="N39" s="7"/>
      <c r="O39" s="472" t="str">
        <f t="shared" si="0"/>
        <v/>
      </c>
      <c r="P39" s="479"/>
      <c r="Q39" s="480" t="str">
        <f t="shared" si="1"/>
        <v/>
      </c>
      <c r="R39" s="481" t="str">
        <f t="shared" si="2"/>
        <v/>
      </c>
      <c r="S39" s="481" t="str">
        <f t="shared" si="3"/>
        <v/>
      </c>
      <c r="T39" s="481" t="str">
        <f t="shared" si="4"/>
        <v/>
      </c>
      <c r="U39" s="481" t="str">
        <f t="shared" si="5"/>
        <v/>
      </c>
      <c r="V39" s="56" t="str">
        <f t="shared" si="6"/>
        <v/>
      </c>
      <c r="W39" s="57" t="str">
        <f t="shared" si="7"/>
        <v/>
      </c>
      <c r="X39" s="481" t="str">
        <f t="shared" si="8"/>
        <v/>
      </c>
      <c r="Y39" s="57" t="str">
        <f t="shared" si="9"/>
        <v/>
      </c>
      <c r="Z39" s="57" t="str">
        <f t="shared" si="10"/>
        <v/>
      </c>
      <c r="AA39" s="29" t="str">
        <f t="shared" si="11"/>
        <v/>
      </c>
      <c r="AB39" s="481" t="str">
        <f t="shared" si="12"/>
        <v/>
      </c>
      <c r="AC39" s="481" t="str">
        <f t="shared" si="13"/>
        <v/>
      </c>
      <c r="AD39" s="239"/>
      <c r="AE39" s="476" t="str">
        <f t="shared" si="15"/>
        <v/>
      </c>
      <c r="AF39" s="88"/>
      <c r="AG39" s="242" t="str" cm="1">
        <f t="array" ref="AG39">IF(OR(AE39="",O39=""),"",_xlfn.IFS(IFERROR(VALUE(TRIM(SUBSTITUTE(AE39,CHAR(160),""))),0)&gt;IFERROR(VALUE(TRIM(SUBSTITUTE(O39,CHAR(160),""))),0),"KO : Le montant retenu est supérieur au montant présenté. Merci de revoir la ligne de contributions ou plafonner son montant.",IFERROR(VALUE(TRIM(SUBSTITUTE(O39,CHAR(160),""))),0)=0,"",IFERROR(VALUE(TRIM(SUBSTITUTE(AE39,CHAR(160),""))),0)=IFERROR(VALUE(TRIM(SUBSTITUTE(O39,CHAR(160),""))),0),"OK",IFERROR(VALUE(TRIM(SUBSTITUTE(AE39,CHAR(160),""))),0)&lt;IFERROR(VALUE(TRIM(SUBSTITUTE(O39,CHAR(160),""))),0),"Montant instruit inférieur au montant présenté.",TRUE,""))</f>
        <v/>
      </c>
      <c r="AH39" s="235" t="str">
        <f t="shared" si="14"/>
        <v/>
      </c>
    </row>
    <row r="40" spans="1:34" ht="15" customHeight="1">
      <c r="A40" s="100">
        <v>31</v>
      </c>
      <c r="B40" s="477"/>
      <c r="C40" s="214"/>
      <c r="D40" s="7"/>
      <c r="E40" s="466"/>
      <c r="F40" s="7"/>
      <c r="G40" s="478"/>
      <c r="H40" s="468"/>
      <c r="I40" s="469"/>
      <c r="J40" s="468"/>
      <c r="K40" s="468"/>
      <c r="L40" s="471"/>
      <c r="M40" s="7"/>
      <c r="N40" s="7"/>
      <c r="O40" s="472" t="str">
        <f t="shared" si="0"/>
        <v/>
      </c>
      <c r="P40" s="479"/>
      <c r="Q40" s="480" t="str">
        <f t="shared" si="1"/>
        <v/>
      </c>
      <c r="R40" s="481" t="str">
        <f t="shared" si="2"/>
        <v/>
      </c>
      <c r="S40" s="481" t="str">
        <f t="shared" si="3"/>
        <v/>
      </c>
      <c r="T40" s="481" t="str">
        <f t="shared" si="4"/>
        <v/>
      </c>
      <c r="U40" s="481" t="str">
        <f t="shared" si="5"/>
        <v/>
      </c>
      <c r="V40" s="56" t="str">
        <f t="shared" si="6"/>
        <v/>
      </c>
      <c r="W40" s="57" t="str">
        <f t="shared" si="7"/>
        <v/>
      </c>
      <c r="X40" s="481" t="str">
        <f t="shared" si="8"/>
        <v/>
      </c>
      <c r="Y40" s="57" t="str">
        <f t="shared" si="9"/>
        <v/>
      </c>
      <c r="Z40" s="57" t="str">
        <f t="shared" si="10"/>
        <v/>
      </c>
      <c r="AA40" s="29" t="str">
        <f t="shared" si="11"/>
        <v/>
      </c>
      <c r="AB40" s="481" t="str">
        <f t="shared" si="12"/>
        <v/>
      </c>
      <c r="AC40" s="481" t="str">
        <f t="shared" si="13"/>
        <v/>
      </c>
      <c r="AD40" s="239"/>
      <c r="AE40" s="476" t="str">
        <f t="shared" si="15"/>
        <v/>
      </c>
      <c r="AF40" s="88"/>
      <c r="AG40" s="242" t="str" cm="1">
        <f t="array" ref="AG40">IF(OR(AE40="",O40=""),"",_xlfn.IFS(IFERROR(VALUE(TRIM(SUBSTITUTE(AE40,CHAR(160),""))),0)&gt;IFERROR(VALUE(TRIM(SUBSTITUTE(O40,CHAR(160),""))),0),"KO : Le montant retenu est supérieur au montant présenté. Merci de revoir la ligne de contributions ou plafonner son montant.",IFERROR(VALUE(TRIM(SUBSTITUTE(O40,CHAR(160),""))),0)=0,"",IFERROR(VALUE(TRIM(SUBSTITUTE(AE40,CHAR(160),""))),0)=IFERROR(VALUE(TRIM(SUBSTITUTE(O40,CHAR(160),""))),0),"OK",IFERROR(VALUE(TRIM(SUBSTITUTE(AE40,CHAR(160),""))),0)&lt;IFERROR(VALUE(TRIM(SUBSTITUTE(O40,CHAR(160),""))),0),"Montant instruit inférieur au montant présenté.",TRUE,""))</f>
        <v/>
      </c>
      <c r="AH40" s="235" t="str">
        <f t="shared" si="14"/>
        <v/>
      </c>
    </row>
    <row r="41" spans="1:34" ht="15" customHeight="1">
      <c r="A41" s="100">
        <v>32</v>
      </c>
      <c r="B41" s="477"/>
      <c r="C41" s="214"/>
      <c r="D41" s="7"/>
      <c r="E41" s="466"/>
      <c r="F41" s="7"/>
      <c r="G41" s="478"/>
      <c r="H41" s="468"/>
      <c r="I41" s="469"/>
      <c r="J41" s="468"/>
      <c r="K41" s="468"/>
      <c r="L41" s="471"/>
      <c r="M41" s="7"/>
      <c r="N41" s="7"/>
      <c r="O41" s="472" t="str">
        <f t="shared" si="0"/>
        <v/>
      </c>
      <c r="P41" s="479"/>
      <c r="Q41" s="480" t="str">
        <f t="shared" ref="Q41:Q72" si="16">IF(B41="","",B41)</f>
        <v/>
      </c>
      <c r="R41" s="481" t="str">
        <f t="shared" ref="R41:R72" si="17">IF(C41="","",C41)</f>
        <v/>
      </c>
      <c r="S41" s="481" t="str">
        <f t="shared" ref="S41:S72" si="18">IF(D41="","",D41)</f>
        <v/>
      </c>
      <c r="T41" s="481" t="str">
        <f t="shared" ref="T41:T72" si="19">IF(E41="","",E41)</f>
        <v/>
      </c>
      <c r="U41" s="481" t="str">
        <f t="shared" ref="U41:U72" si="20">IF(F41="","",F41)</f>
        <v/>
      </c>
      <c r="V41" s="56" t="str">
        <f t="shared" ref="V41:V72" si="21">IF(G41="","",G41)</f>
        <v/>
      </c>
      <c r="W41" s="57" t="str">
        <f t="shared" ref="W41:W72" si="22">IF(H41="","",H41)</f>
        <v/>
      </c>
      <c r="X41" s="481" t="str">
        <f t="shared" ref="X41:X72" si="23">IF(I41="","",I41)</f>
        <v/>
      </c>
      <c r="Y41" s="57" t="str">
        <f t="shared" ref="Y41:Y72" si="24">IF(J41="","",J41)</f>
        <v/>
      </c>
      <c r="Z41" s="57" t="str">
        <f t="shared" ref="Z41:Z72" si="25">IF(K41="","",K41)</f>
        <v/>
      </c>
      <c r="AA41" s="29" t="str">
        <f t="shared" ref="AA41:AA72" si="26">IF(L41="","",L41)</f>
        <v/>
      </c>
      <c r="AB41" s="481" t="str">
        <f t="shared" ref="AB41:AB72" si="27">IF(M41="","",M41)</f>
        <v/>
      </c>
      <c r="AC41" s="481" t="str">
        <f t="shared" ref="AC41:AC72" si="28">IF(N41="","",N41)</f>
        <v/>
      </c>
      <c r="AD41" s="239"/>
      <c r="AE41" s="476" t="str">
        <f t="shared" si="15"/>
        <v/>
      </c>
      <c r="AF41" s="88"/>
      <c r="AG41" s="242" t="str" cm="1">
        <f t="array" ref="AG41">IF(OR(AE41="",O41=""),"",_xlfn.IFS(IFERROR(VALUE(TRIM(SUBSTITUTE(AE41,CHAR(160),""))),0)&gt;IFERROR(VALUE(TRIM(SUBSTITUTE(O41,CHAR(160),""))),0),"KO : Le montant retenu est supérieur au montant présenté. Merci de revoir la ligne de contributions ou plafonner son montant.",IFERROR(VALUE(TRIM(SUBSTITUTE(O41,CHAR(160),""))),0)=0,"",IFERROR(VALUE(TRIM(SUBSTITUTE(AE41,CHAR(160),""))),0)=IFERROR(VALUE(TRIM(SUBSTITUTE(O41,CHAR(160),""))),0),"OK",IFERROR(VALUE(TRIM(SUBSTITUTE(AE41,CHAR(160),""))),0)&lt;IFERROR(VALUE(TRIM(SUBSTITUTE(O41,CHAR(160),""))),0),"Montant instruit inférieur au montant présenté.",TRUE,""))</f>
        <v/>
      </c>
      <c r="AH41" s="235" t="str">
        <f t="shared" ref="AH41:AH72" si="29">IF(OR(O41="",AE41=""),"",IFERROR(VALUE(TRIM(SUBSTITUTE(O41,CHAR(160),""))),0)-IFERROR(VALUE(TRIM(SUBSTITUTE(AE41,CHAR(160),""))),0))</f>
        <v/>
      </c>
    </row>
    <row r="42" spans="1:34" ht="15" customHeight="1">
      <c r="A42" s="100">
        <v>33</v>
      </c>
      <c r="B42" s="477"/>
      <c r="C42" s="214"/>
      <c r="D42" s="7"/>
      <c r="E42" s="466"/>
      <c r="F42" s="7"/>
      <c r="G42" s="478"/>
      <c r="H42" s="468"/>
      <c r="I42" s="469"/>
      <c r="J42" s="468"/>
      <c r="K42" s="468"/>
      <c r="L42" s="471"/>
      <c r="M42" s="7"/>
      <c r="N42" s="7"/>
      <c r="O42" s="472" t="str">
        <f t="shared" si="0"/>
        <v/>
      </c>
      <c r="P42" s="479"/>
      <c r="Q42" s="480" t="str">
        <f t="shared" si="16"/>
        <v/>
      </c>
      <c r="R42" s="481" t="str">
        <f t="shared" si="17"/>
        <v/>
      </c>
      <c r="S42" s="481" t="str">
        <f t="shared" si="18"/>
        <v/>
      </c>
      <c r="T42" s="481" t="str">
        <f t="shared" si="19"/>
        <v/>
      </c>
      <c r="U42" s="481" t="str">
        <f t="shared" si="20"/>
        <v/>
      </c>
      <c r="V42" s="56" t="str">
        <f t="shared" si="21"/>
        <v/>
      </c>
      <c r="W42" s="57" t="str">
        <f t="shared" si="22"/>
        <v/>
      </c>
      <c r="X42" s="481" t="str">
        <f t="shared" si="23"/>
        <v/>
      </c>
      <c r="Y42" s="57" t="str">
        <f t="shared" si="24"/>
        <v/>
      </c>
      <c r="Z42" s="57" t="str">
        <f t="shared" si="25"/>
        <v/>
      </c>
      <c r="AA42" s="29" t="str">
        <f t="shared" si="26"/>
        <v/>
      </c>
      <c r="AB42" s="481" t="str">
        <f t="shared" si="27"/>
        <v/>
      </c>
      <c r="AC42" s="481" t="str">
        <f t="shared" si="28"/>
        <v/>
      </c>
      <c r="AD42" s="239"/>
      <c r="AE42" s="476" t="str">
        <f t="shared" si="15"/>
        <v/>
      </c>
      <c r="AF42" s="88"/>
      <c r="AG42" s="242" t="str" cm="1">
        <f t="array" ref="AG42">IF(OR(AE42="",O42=""),"",_xlfn.IFS(IFERROR(VALUE(TRIM(SUBSTITUTE(AE42,CHAR(160),""))),0)&gt;IFERROR(VALUE(TRIM(SUBSTITUTE(O42,CHAR(160),""))),0),"KO : Le montant retenu est supérieur au montant présenté. Merci de revoir la ligne de contributions ou plafonner son montant.",IFERROR(VALUE(TRIM(SUBSTITUTE(O42,CHAR(160),""))),0)=0,"",IFERROR(VALUE(TRIM(SUBSTITUTE(AE42,CHAR(160),""))),0)=IFERROR(VALUE(TRIM(SUBSTITUTE(O42,CHAR(160),""))),0),"OK",IFERROR(VALUE(TRIM(SUBSTITUTE(AE42,CHAR(160),""))),0)&lt;IFERROR(VALUE(TRIM(SUBSTITUTE(O42,CHAR(160),""))),0),"Montant instruit inférieur au montant présenté.",TRUE,""))</f>
        <v/>
      </c>
      <c r="AH42" s="235" t="str">
        <f t="shared" si="29"/>
        <v/>
      </c>
    </row>
    <row r="43" spans="1:34" ht="15" customHeight="1">
      <c r="A43" s="100">
        <v>34</v>
      </c>
      <c r="B43" s="477"/>
      <c r="C43" s="214"/>
      <c r="D43" s="7"/>
      <c r="E43" s="466"/>
      <c r="F43" s="7"/>
      <c r="G43" s="478"/>
      <c r="H43" s="468"/>
      <c r="I43" s="469"/>
      <c r="J43" s="468"/>
      <c r="K43" s="468"/>
      <c r="L43" s="471"/>
      <c r="M43" s="7"/>
      <c r="N43" s="7"/>
      <c r="O43" s="472" t="str">
        <f t="shared" si="0"/>
        <v/>
      </c>
      <c r="P43" s="479"/>
      <c r="Q43" s="480" t="str">
        <f t="shared" si="16"/>
        <v/>
      </c>
      <c r="R43" s="481" t="str">
        <f t="shared" si="17"/>
        <v/>
      </c>
      <c r="S43" s="481" t="str">
        <f t="shared" si="18"/>
        <v/>
      </c>
      <c r="T43" s="481" t="str">
        <f t="shared" si="19"/>
        <v/>
      </c>
      <c r="U43" s="481" t="str">
        <f t="shared" si="20"/>
        <v/>
      </c>
      <c r="V43" s="56" t="str">
        <f t="shared" si="21"/>
        <v/>
      </c>
      <c r="W43" s="57" t="str">
        <f t="shared" si="22"/>
        <v/>
      </c>
      <c r="X43" s="481" t="str">
        <f t="shared" si="23"/>
        <v/>
      </c>
      <c r="Y43" s="57" t="str">
        <f t="shared" si="24"/>
        <v/>
      </c>
      <c r="Z43" s="57" t="str">
        <f t="shared" si="25"/>
        <v/>
      </c>
      <c r="AA43" s="29" t="str">
        <f t="shared" si="26"/>
        <v/>
      </c>
      <c r="AB43" s="481" t="str">
        <f t="shared" si="27"/>
        <v/>
      </c>
      <c r="AC43" s="481" t="str">
        <f t="shared" si="28"/>
        <v/>
      </c>
      <c r="AD43" s="239"/>
      <c r="AE43" s="476" t="str">
        <f t="shared" si="15"/>
        <v/>
      </c>
      <c r="AF43" s="88"/>
      <c r="AG43" s="242" t="str" cm="1">
        <f t="array" ref="AG43">IF(OR(AE43="",O43=""),"",_xlfn.IFS(IFERROR(VALUE(TRIM(SUBSTITUTE(AE43,CHAR(160),""))),0)&gt;IFERROR(VALUE(TRIM(SUBSTITUTE(O43,CHAR(160),""))),0),"KO : Le montant retenu est supérieur au montant présenté. Merci de revoir la ligne de contributions ou plafonner son montant.",IFERROR(VALUE(TRIM(SUBSTITUTE(O43,CHAR(160),""))),0)=0,"",IFERROR(VALUE(TRIM(SUBSTITUTE(AE43,CHAR(160),""))),0)=IFERROR(VALUE(TRIM(SUBSTITUTE(O43,CHAR(160),""))),0),"OK",IFERROR(VALUE(TRIM(SUBSTITUTE(AE43,CHAR(160),""))),0)&lt;IFERROR(VALUE(TRIM(SUBSTITUTE(O43,CHAR(160),""))),0),"Montant instruit inférieur au montant présenté.",TRUE,""))</f>
        <v/>
      </c>
      <c r="AH43" s="235" t="str">
        <f t="shared" si="29"/>
        <v/>
      </c>
    </row>
    <row r="44" spans="1:34" ht="15" customHeight="1">
      <c r="A44" s="100">
        <v>35</v>
      </c>
      <c r="B44" s="477"/>
      <c r="C44" s="214"/>
      <c r="D44" s="7"/>
      <c r="E44" s="466"/>
      <c r="F44" s="7"/>
      <c r="G44" s="478"/>
      <c r="H44" s="468"/>
      <c r="I44" s="469"/>
      <c r="J44" s="468"/>
      <c r="K44" s="468"/>
      <c r="L44" s="471"/>
      <c r="M44" s="7"/>
      <c r="N44" s="7"/>
      <c r="O44" s="472" t="str">
        <f t="shared" si="0"/>
        <v/>
      </c>
      <c r="P44" s="479"/>
      <c r="Q44" s="480" t="str">
        <f t="shared" si="16"/>
        <v/>
      </c>
      <c r="R44" s="481" t="str">
        <f t="shared" si="17"/>
        <v/>
      </c>
      <c r="S44" s="481" t="str">
        <f t="shared" si="18"/>
        <v/>
      </c>
      <c r="T44" s="481" t="str">
        <f t="shared" si="19"/>
        <v/>
      </c>
      <c r="U44" s="481" t="str">
        <f t="shared" si="20"/>
        <v/>
      </c>
      <c r="V44" s="56" t="str">
        <f t="shared" si="21"/>
        <v/>
      </c>
      <c r="W44" s="57" t="str">
        <f t="shared" si="22"/>
        <v/>
      </c>
      <c r="X44" s="481" t="str">
        <f t="shared" si="23"/>
        <v/>
      </c>
      <c r="Y44" s="57" t="str">
        <f t="shared" si="24"/>
        <v/>
      </c>
      <c r="Z44" s="57" t="str">
        <f t="shared" si="25"/>
        <v/>
      </c>
      <c r="AA44" s="29" t="str">
        <f t="shared" si="26"/>
        <v/>
      </c>
      <c r="AB44" s="481" t="str">
        <f t="shared" si="27"/>
        <v/>
      </c>
      <c r="AC44" s="481" t="str">
        <f t="shared" si="28"/>
        <v/>
      </c>
      <c r="AD44" s="239"/>
      <c r="AE44" s="476" t="str">
        <f t="shared" si="15"/>
        <v/>
      </c>
      <c r="AF44" s="88"/>
      <c r="AG44" s="242" t="str" cm="1">
        <f t="array" ref="AG44">IF(OR(AE44="",O44=""),"",_xlfn.IFS(IFERROR(VALUE(TRIM(SUBSTITUTE(AE44,CHAR(160),""))),0)&gt;IFERROR(VALUE(TRIM(SUBSTITUTE(O44,CHAR(160),""))),0),"KO : Le montant retenu est supérieur au montant présenté. Merci de revoir la ligne de contributions ou plafonner son montant.",IFERROR(VALUE(TRIM(SUBSTITUTE(O44,CHAR(160),""))),0)=0,"",IFERROR(VALUE(TRIM(SUBSTITUTE(AE44,CHAR(160),""))),0)=IFERROR(VALUE(TRIM(SUBSTITUTE(O44,CHAR(160),""))),0),"OK",IFERROR(VALUE(TRIM(SUBSTITUTE(AE44,CHAR(160),""))),0)&lt;IFERROR(VALUE(TRIM(SUBSTITUTE(O44,CHAR(160),""))),0),"Montant instruit inférieur au montant présenté.",TRUE,""))</f>
        <v/>
      </c>
      <c r="AH44" s="235" t="str">
        <f t="shared" si="29"/>
        <v/>
      </c>
    </row>
    <row r="45" spans="1:34" ht="15" customHeight="1">
      <c r="A45" s="100">
        <v>36</v>
      </c>
      <c r="B45" s="477"/>
      <c r="C45" s="214"/>
      <c r="D45" s="7"/>
      <c r="E45" s="466"/>
      <c r="F45" s="7"/>
      <c r="G45" s="478"/>
      <c r="H45" s="468"/>
      <c r="I45" s="469"/>
      <c r="J45" s="468"/>
      <c r="K45" s="468"/>
      <c r="L45" s="471"/>
      <c r="M45" s="7"/>
      <c r="N45" s="7"/>
      <c r="O45" s="472" t="str">
        <f t="shared" si="0"/>
        <v/>
      </c>
      <c r="P45" s="479"/>
      <c r="Q45" s="480" t="str">
        <f t="shared" si="16"/>
        <v/>
      </c>
      <c r="R45" s="481" t="str">
        <f t="shared" si="17"/>
        <v/>
      </c>
      <c r="S45" s="481" t="str">
        <f t="shared" si="18"/>
        <v/>
      </c>
      <c r="T45" s="481" t="str">
        <f t="shared" si="19"/>
        <v/>
      </c>
      <c r="U45" s="481" t="str">
        <f t="shared" si="20"/>
        <v/>
      </c>
      <c r="V45" s="56" t="str">
        <f t="shared" si="21"/>
        <v/>
      </c>
      <c r="W45" s="57" t="str">
        <f t="shared" si="22"/>
        <v/>
      </c>
      <c r="X45" s="481" t="str">
        <f t="shared" si="23"/>
        <v/>
      </c>
      <c r="Y45" s="57" t="str">
        <f t="shared" si="24"/>
        <v/>
      </c>
      <c r="Z45" s="57" t="str">
        <f t="shared" si="25"/>
        <v/>
      </c>
      <c r="AA45" s="29" t="str">
        <f t="shared" si="26"/>
        <v/>
      </c>
      <c r="AB45" s="481" t="str">
        <f t="shared" si="27"/>
        <v/>
      </c>
      <c r="AC45" s="481" t="str">
        <f t="shared" si="28"/>
        <v/>
      </c>
      <c r="AD45" s="239"/>
      <c r="AE45" s="476" t="str">
        <f t="shared" si="15"/>
        <v/>
      </c>
      <c r="AF45" s="88"/>
      <c r="AG45" s="242" t="str" cm="1">
        <f t="array" ref="AG45">IF(OR(AE45="",O45=""),"",_xlfn.IFS(IFERROR(VALUE(TRIM(SUBSTITUTE(AE45,CHAR(160),""))),0)&gt;IFERROR(VALUE(TRIM(SUBSTITUTE(O45,CHAR(160),""))),0),"KO : Le montant retenu est supérieur au montant présenté. Merci de revoir la ligne de contributions ou plafonner son montant.",IFERROR(VALUE(TRIM(SUBSTITUTE(O45,CHAR(160),""))),0)=0,"",IFERROR(VALUE(TRIM(SUBSTITUTE(AE45,CHAR(160),""))),0)=IFERROR(VALUE(TRIM(SUBSTITUTE(O45,CHAR(160),""))),0),"OK",IFERROR(VALUE(TRIM(SUBSTITUTE(AE45,CHAR(160),""))),0)&lt;IFERROR(VALUE(TRIM(SUBSTITUTE(O45,CHAR(160),""))),0),"Montant instruit inférieur au montant présenté.",TRUE,""))</f>
        <v/>
      </c>
      <c r="AH45" s="235" t="str">
        <f t="shared" si="29"/>
        <v/>
      </c>
    </row>
    <row r="46" spans="1:34" ht="15" customHeight="1">
      <c r="A46" s="100">
        <v>37</v>
      </c>
      <c r="B46" s="477"/>
      <c r="C46" s="214"/>
      <c r="D46" s="7"/>
      <c r="E46" s="466"/>
      <c r="F46" s="7"/>
      <c r="G46" s="478"/>
      <c r="H46" s="468"/>
      <c r="I46" s="469"/>
      <c r="J46" s="468"/>
      <c r="K46" s="468"/>
      <c r="L46" s="471"/>
      <c r="M46" s="7"/>
      <c r="N46" s="7"/>
      <c r="O46" s="472" t="str">
        <f t="shared" si="0"/>
        <v/>
      </c>
      <c r="P46" s="479"/>
      <c r="Q46" s="480" t="str">
        <f t="shared" si="16"/>
        <v/>
      </c>
      <c r="R46" s="481" t="str">
        <f t="shared" si="17"/>
        <v/>
      </c>
      <c r="S46" s="481" t="str">
        <f t="shared" si="18"/>
        <v/>
      </c>
      <c r="T46" s="481" t="str">
        <f t="shared" si="19"/>
        <v/>
      </c>
      <c r="U46" s="481" t="str">
        <f t="shared" si="20"/>
        <v/>
      </c>
      <c r="V46" s="56" t="str">
        <f t="shared" si="21"/>
        <v/>
      </c>
      <c r="W46" s="57" t="str">
        <f t="shared" si="22"/>
        <v/>
      </c>
      <c r="X46" s="481" t="str">
        <f t="shared" si="23"/>
        <v/>
      </c>
      <c r="Y46" s="57" t="str">
        <f t="shared" si="24"/>
        <v/>
      </c>
      <c r="Z46" s="57" t="str">
        <f t="shared" si="25"/>
        <v/>
      </c>
      <c r="AA46" s="29" t="str">
        <f t="shared" si="26"/>
        <v/>
      </c>
      <c r="AB46" s="481" t="str">
        <f t="shared" si="27"/>
        <v/>
      </c>
      <c r="AC46" s="481" t="str">
        <f t="shared" si="28"/>
        <v/>
      </c>
      <c r="AD46" s="239"/>
      <c r="AE46" s="476" t="str">
        <f t="shared" si="15"/>
        <v/>
      </c>
      <c r="AF46" s="88"/>
      <c r="AG46" s="242" t="str" cm="1">
        <f t="array" ref="AG46">IF(OR(AE46="",O46=""),"",_xlfn.IFS(IFERROR(VALUE(TRIM(SUBSTITUTE(AE46,CHAR(160),""))),0)&gt;IFERROR(VALUE(TRIM(SUBSTITUTE(O46,CHAR(160),""))),0),"KO : Le montant retenu est supérieur au montant présenté. Merci de revoir la ligne de contributions ou plafonner son montant.",IFERROR(VALUE(TRIM(SUBSTITUTE(O46,CHAR(160),""))),0)=0,"",IFERROR(VALUE(TRIM(SUBSTITUTE(AE46,CHAR(160),""))),0)=IFERROR(VALUE(TRIM(SUBSTITUTE(O46,CHAR(160),""))),0),"OK",IFERROR(VALUE(TRIM(SUBSTITUTE(AE46,CHAR(160),""))),0)&lt;IFERROR(VALUE(TRIM(SUBSTITUTE(O46,CHAR(160),""))),0),"Montant instruit inférieur au montant présenté.",TRUE,""))</f>
        <v/>
      </c>
      <c r="AH46" s="235" t="str">
        <f t="shared" si="29"/>
        <v/>
      </c>
    </row>
    <row r="47" spans="1:34" ht="15" customHeight="1">
      <c r="A47" s="100">
        <v>38</v>
      </c>
      <c r="B47" s="477"/>
      <c r="C47" s="214"/>
      <c r="D47" s="7"/>
      <c r="E47" s="466"/>
      <c r="F47" s="7"/>
      <c r="G47" s="478"/>
      <c r="H47" s="468"/>
      <c r="I47" s="469"/>
      <c r="J47" s="468"/>
      <c r="K47" s="468"/>
      <c r="L47" s="471"/>
      <c r="M47" s="7"/>
      <c r="N47" s="7"/>
      <c r="O47" s="472" t="str">
        <f t="shared" si="0"/>
        <v/>
      </c>
      <c r="P47" s="479"/>
      <c r="Q47" s="480" t="str">
        <f t="shared" si="16"/>
        <v/>
      </c>
      <c r="R47" s="481" t="str">
        <f t="shared" si="17"/>
        <v/>
      </c>
      <c r="S47" s="481" t="str">
        <f t="shared" si="18"/>
        <v/>
      </c>
      <c r="T47" s="481" t="str">
        <f t="shared" si="19"/>
        <v/>
      </c>
      <c r="U47" s="481" t="str">
        <f t="shared" si="20"/>
        <v/>
      </c>
      <c r="V47" s="56" t="str">
        <f t="shared" si="21"/>
        <v/>
      </c>
      <c r="W47" s="57" t="str">
        <f t="shared" si="22"/>
        <v/>
      </c>
      <c r="X47" s="481" t="str">
        <f t="shared" si="23"/>
        <v/>
      </c>
      <c r="Y47" s="57" t="str">
        <f t="shared" si="24"/>
        <v/>
      </c>
      <c r="Z47" s="57" t="str">
        <f t="shared" si="25"/>
        <v/>
      </c>
      <c r="AA47" s="29" t="str">
        <f t="shared" si="26"/>
        <v/>
      </c>
      <c r="AB47" s="481" t="str">
        <f t="shared" si="27"/>
        <v/>
      </c>
      <c r="AC47" s="481" t="str">
        <f t="shared" si="28"/>
        <v/>
      </c>
      <c r="AD47" s="239"/>
      <c r="AE47" s="476" t="str">
        <f t="shared" si="15"/>
        <v/>
      </c>
      <c r="AF47" s="88"/>
      <c r="AG47" s="242" t="str" cm="1">
        <f t="array" ref="AG47">IF(OR(AE47="",O47=""),"",_xlfn.IFS(IFERROR(VALUE(TRIM(SUBSTITUTE(AE47,CHAR(160),""))),0)&gt;IFERROR(VALUE(TRIM(SUBSTITUTE(O47,CHAR(160),""))),0),"KO : Le montant retenu est supérieur au montant présenté. Merci de revoir la ligne de contributions ou plafonner son montant.",IFERROR(VALUE(TRIM(SUBSTITUTE(O47,CHAR(160),""))),0)=0,"",IFERROR(VALUE(TRIM(SUBSTITUTE(AE47,CHAR(160),""))),0)=IFERROR(VALUE(TRIM(SUBSTITUTE(O47,CHAR(160),""))),0),"OK",IFERROR(VALUE(TRIM(SUBSTITUTE(AE47,CHAR(160),""))),0)&lt;IFERROR(VALUE(TRIM(SUBSTITUTE(O47,CHAR(160),""))),0),"Montant instruit inférieur au montant présenté.",TRUE,""))</f>
        <v/>
      </c>
      <c r="AH47" s="235" t="str">
        <f t="shared" si="29"/>
        <v/>
      </c>
    </row>
    <row r="48" spans="1:34" ht="15" customHeight="1">
      <c r="A48" s="100">
        <v>39</v>
      </c>
      <c r="B48" s="477"/>
      <c r="C48" s="214"/>
      <c r="D48" s="7"/>
      <c r="E48" s="466"/>
      <c r="F48" s="7"/>
      <c r="G48" s="478"/>
      <c r="H48" s="468"/>
      <c r="I48" s="469"/>
      <c r="J48" s="468"/>
      <c r="K48" s="468"/>
      <c r="L48" s="471"/>
      <c r="M48" s="7"/>
      <c r="N48" s="7"/>
      <c r="O48" s="472" t="str">
        <f t="shared" si="0"/>
        <v/>
      </c>
      <c r="P48" s="479"/>
      <c r="Q48" s="480" t="str">
        <f t="shared" si="16"/>
        <v/>
      </c>
      <c r="R48" s="481" t="str">
        <f t="shared" si="17"/>
        <v/>
      </c>
      <c r="S48" s="481" t="str">
        <f t="shared" si="18"/>
        <v/>
      </c>
      <c r="T48" s="481" t="str">
        <f t="shared" si="19"/>
        <v/>
      </c>
      <c r="U48" s="481" t="str">
        <f t="shared" si="20"/>
        <v/>
      </c>
      <c r="V48" s="56" t="str">
        <f t="shared" si="21"/>
        <v/>
      </c>
      <c r="W48" s="57" t="str">
        <f t="shared" si="22"/>
        <v/>
      </c>
      <c r="X48" s="481" t="str">
        <f t="shared" si="23"/>
        <v/>
      </c>
      <c r="Y48" s="57" t="str">
        <f t="shared" si="24"/>
        <v/>
      </c>
      <c r="Z48" s="57" t="str">
        <f t="shared" si="25"/>
        <v/>
      </c>
      <c r="AA48" s="29" t="str">
        <f t="shared" si="26"/>
        <v/>
      </c>
      <c r="AB48" s="481" t="str">
        <f t="shared" si="27"/>
        <v/>
      </c>
      <c r="AC48" s="481" t="str">
        <f t="shared" si="28"/>
        <v/>
      </c>
      <c r="AD48" s="239"/>
      <c r="AE48" s="476" t="str">
        <f t="shared" si="15"/>
        <v/>
      </c>
      <c r="AF48" s="88"/>
      <c r="AG48" s="242" t="str" cm="1">
        <f t="array" ref="AG48">IF(OR(AE48="",O48=""),"",_xlfn.IFS(IFERROR(VALUE(TRIM(SUBSTITUTE(AE48,CHAR(160),""))),0)&gt;IFERROR(VALUE(TRIM(SUBSTITUTE(O48,CHAR(160),""))),0),"KO : Le montant retenu est supérieur au montant présenté. Merci de revoir la ligne de contributions ou plafonner son montant.",IFERROR(VALUE(TRIM(SUBSTITUTE(O48,CHAR(160),""))),0)=0,"",IFERROR(VALUE(TRIM(SUBSTITUTE(AE48,CHAR(160),""))),0)=IFERROR(VALUE(TRIM(SUBSTITUTE(O48,CHAR(160),""))),0),"OK",IFERROR(VALUE(TRIM(SUBSTITUTE(AE48,CHAR(160),""))),0)&lt;IFERROR(VALUE(TRIM(SUBSTITUTE(O48,CHAR(160),""))),0),"Montant instruit inférieur au montant présenté.",TRUE,""))</f>
        <v/>
      </c>
      <c r="AH48" s="235" t="str">
        <f t="shared" si="29"/>
        <v/>
      </c>
    </row>
    <row r="49" spans="1:34" ht="15" customHeight="1">
      <c r="A49" s="100">
        <v>40</v>
      </c>
      <c r="B49" s="477"/>
      <c r="C49" s="214"/>
      <c r="D49" s="7"/>
      <c r="E49" s="466"/>
      <c r="F49" s="7"/>
      <c r="G49" s="478"/>
      <c r="H49" s="468"/>
      <c r="I49" s="469"/>
      <c r="J49" s="468"/>
      <c r="K49" s="468"/>
      <c r="L49" s="471"/>
      <c r="M49" s="7"/>
      <c r="N49" s="7"/>
      <c r="O49" s="472" t="str">
        <f t="shared" si="0"/>
        <v/>
      </c>
      <c r="P49" s="479"/>
      <c r="Q49" s="480" t="str">
        <f t="shared" si="16"/>
        <v/>
      </c>
      <c r="R49" s="481" t="str">
        <f t="shared" si="17"/>
        <v/>
      </c>
      <c r="S49" s="481" t="str">
        <f t="shared" si="18"/>
        <v/>
      </c>
      <c r="T49" s="481" t="str">
        <f t="shared" si="19"/>
        <v/>
      </c>
      <c r="U49" s="481" t="str">
        <f t="shared" si="20"/>
        <v/>
      </c>
      <c r="V49" s="56" t="str">
        <f t="shared" si="21"/>
        <v/>
      </c>
      <c r="W49" s="57" t="str">
        <f t="shared" si="22"/>
        <v/>
      </c>
      <c r="X49" s="481" t="str">
        <f t="shared" si="23"/>
        <v/>
      </c>
      <c r="Y49" s="57" t="str">
        <f t="shared" si="24"/>
        <v/>
      </c>
      <c r="Z49" s="57" t="str">
        <f t="shared" si="25"/>
        <v/>
      </c>
      <c r="AA49" s="29" t="str">
        <f t="shared" si="26"/>
        <v/>
      </c>
      <c r="AB49" s="481" t="str">
        <f t="shared" si="27"/>
        <v/>
      </c>
      <c r="AC49" s="481" t="str">
        <f t="shared" si="28"/>
        <v/>
      </c>
      <c r="AD49" s="239"/>
      <c r="AE49" s="476" t="str">
        <f t="shared" si="15"/>
        <v/>
      </c>
      <c r="AF49" s="88"/>
      <c r="AG49" s="242" t="str" cm="1">
        <f t="array" ref="AG49">IF(OR(AE49="",O49=""),"",_xlfn.IFS(IFERROR(VALUE(TRIM(SUBSTITUTE(AE49,CHAR(160),""))),0)&gt;IFERROR(VALUE(TRIM(SUBSTITUTE(O49,CHAR(160),""))),0),"KO : Le montant retenu est supérieur au montant présenté. Merci de revoir la ligne de contributions ou plafonner son montant.",IFERROR(VALUE(TRIM(SUBSTITUTE(O49,CHAR(160),""))),0)=0,"",IFERROR(VALUE(TRIM(SUBSTITUTE(AE49,CHAR(160),""))),0)=IFERROR(VALUE(TRIM(SUBSTITUTE(O49,CHAR(160),""))),0),"OK",IFERROR(VALUE(TRIM(SUBSTITUTE(AE49,CHAR(160),""))),0)&lt;IFERROR(VALUE(TRIM(SUBSTITUTE(O49,CHAR(160),""))),0),"Montant instruit inférieur au montant présenté.",TRUE,""))</f>
        <v/>
      </c>
      <c r="AH49" s="235" t="str">
        <f t="shared" si="29"/>
        <v/>
      </c>
    </row>
    <row r="50" spans="1:34" ht="15" customHeight="1">
      <c r="A50" s="100">
        <v>41</v>
      </c>
      <c r="B50" s="477"/>
      <c r="C50" s="214"/>
      <c r="D50" s="7"/>
      <c r="E50" s="466"/>
      <c r="F50" s="7"/>
      <c r="G50" s="478"/>
      <c r="H50" s="468"/>
      <c r="I50" s="469"/>
      <c r="J50" s="468"/>
      <c r="K50" s="468"/>
      <c r="L50" s="471"/>
      <c r="M50" s="7"/>
      <c r="N50" s="7"/>
      <c r="O50" s="472" t="str">
        <f t="shared" si="0"/>
        <v/>
      </c>
      <c r="P50" s="479"/>
      <c r="Q50" s="480" t="str">
        <f t="shared" si="16"/>
        <v/>
      </c>
      <c r="R50" s="481" t="str">
        <f t="shared" si="17"/>
        <v/>
      </c>
      <c r="S50" s="481" t="str">
        <f t="shared" si="18"/>
        <v/>
      </c>
      <c r="T50" s="481" t="str">
        <f t="shared" si="19"/>
        <v/>
      </c>
      <c r="U50" s="481" t="str">
        <f t="shared" si="20"/>
        <v/>
      </c>
      <c r="V50" s="56" t="str">
        <f t="shared" si="21"/>
        <v/>
      </c>
      <c r="W50" s="57" t="str">
        <f t="shared" si="22"/>
        <v/>
      </c>
      <c r="X50" s="481" t="str">
        <f t="shared" si="23"/>
        <v/>
      </c>
      <c r="Y50" s="57" t="str">
        <f t="shared" si="24"/>
        <v/>
      </c>
      <c r="Z50" s="57" t="str">
        <f t="shared" si="25"/>
        <v/>
      </c>
      <c r="AA50" s="29" t="str">
        <f t="shared" si="26"/>
        <v/>
      </c>
      <c r="AB50" s="481" t="str">
        <f t="shared" si="27"/>
        <v/>
      </c>
      <c r="AC50" s="481" t="str">
        <f t="shared" si="28"/>
        <v/>
      </c>
      <c r="AD50" s="239"/>
      <c r="AE50" s="476" t="str">
        <f t="shared" si="15"/>
        <v/>
      </c>
      <c r="AF50" s="88"/>
      <c r="AG50" s="242" t="str" cm="1">
        <f t="array" ref="AG50">IF(OR(AE50="",O50=""),"",_xlfn.IFS(IFERROR(VALUE(TRIM(SUBSTITUTE(AE50,CHAR(160),""))),0)&gt;IFERROR(VALUE(TRIM(SUBSTITUTE(O50,CHAR(160),""))),0),"KO : Le montant retenu est supérieur au montant présenté. Merci de revoir la ligne de contributions ou plafonner son montant.",IFERROR(VALUE(TRIM(SUBSTITUTE(O50,CHAR(160),""))),0)=0,"",IFERROR(VALUE(TRIM(SUBSTITUTE(AE50,CHAR(160),""))),0)=IFERROR(VALUE(TRIM(SUBSTITUTE(O50,CHAR(160),""))),0),"OK",IFERROR(VALUE(TRIM(SUBSTITUTE(AE50,CHAR(160),""))),0)&lt;IFERROR(VALUE(TRIM(SUBSTITUTE(O50,CHAR(160),""))),0),"Montant instruit inférieur au montant présenté.",TRUE,""))</f>
        <v/>
      </c>
      <c r="AH50" s="235" t="str">
        <f t="shared" si="29"/>
        <v/>
      </c>
    </row>
    <row r="51" spans="1:34" ht="15" customHeight="1">
      <c r="A51" s="100">
        <v>42</v>
      </c>
      <c r="B51" s="477"/>
      <c r="C51" s="214"/>
      <c r="D51" s="7"/>
      <c r="E51" s="466"/>
      <c r="F51" s="7"/>
      <c r="G51" s="478"/>
      <c r="H51" s="468"/>
      <c r="I51" s="469"/>
      <c r="J51" s="468"/>
      <c r="K51" s="468"/>
      <c r="L51" s="471"/>
      <c r="M51" s="7"/>
      <c r="N51" s="7"/>
      <c r="O51" s="472" t="str">
        <f t="shared" si="0"/>
        <v/>
      </c>
      <c r="P51" s="479"/>
      <c r="Q51" s="480" t="str">
        <f t="shared" si="16"/>
        <v/>
      </c>
      <c r="R51" s="481" t="str">
        <f t="shared" si="17"/>
        <v/>
      </c>
      <c r="S51" s="481" t="str">
        <f t="shared" si="18"/>
        <v/>
      </c>
      <c r="T51" s="481" t="str">
        <f t="shared" si="19"/>
        <v/>
      </c>
      <c r="U51" s="481" t="str">
        <f t="shared" si="20"/>
        <v/>
      </c>
      <c r="V51" s="56" t="str">
        <f t="shared" si="21"/>
        <v/>
      </c>
      <c r="W51" s="57" t="str">
        <f t="shared" si="22"/>
        <v/>
      </c>
      <c r="X51" s="481" t="str">
        <f t="shared" si="23"/>
        <v/>
      </c>
      <c r="Y51" s="57" t="str">
        <f t="shared" si="24"/>
        <v/>
      </c>
      <c r="Z51" s="57" t="str">
        <f t="shared" si="25"/>
        <v/>
      </c>
      <c r="AA51" s="29" t="str">
        <f t="shared" si="26"/>
        <v/>
      </c>
      <c r="AB51" s="481" t="str">
        <f t="shared" si="27"/>
        <v/>
      </c>
      <c r="AC51" s="481" t="str">
        <f t="shared" si="28"/>
        <v/>
      </c>
      <c r="AD51" s="239"/>
      <c r="AE51" s="476" t="str">
        <f t="shared" si="15"/>
        <v/>
      </c>
      <c r="AF51" s="88"/>
      <c r="AG51" s="242" t="str" cm="1">
        <f t="array" ref="AG51">IF(OR(AE51="",O51=""),"",_xlfn.IFS(IFERROR(VALUE(TRIM(SUBSTITUTE(AE51,CHAR(160),""))),0)&gt;IFERROR(VALUE(TRIM(SUBSTITUTE(O51,CHAR(160),""))),0),"KO : Le montant retenu est supérieur au montant présenté. Merci de revoir la ligne de contributions ou plafonner son montant.",IFERROR(VALUE(TRIM(SUBSTITUTE(O51,CHAR(160),""))),0)=0,"",IFERROR(VALUE(TRIM(SUBSTITUTE(AE51,CHAR(160),""))),0)=IFERROR(VALUE(TRIM(SUBSTITUTE(O51,CHAR(160),""))),0),"OK",IFERROR(VALUE(TRIM(SUBSTITUTE(AE51,CHAR(160),""))),0)&lt;IFERROR(VALUE(TRIM(SUBSTITUTE(O51,CHAR(160),""))),0),"Montant instruit inférieur au montant présenté.",TRUE,""))</f>
        <v/>
      </c>
      <c r="AH51" s="235" t="str">
        <f t="shared" si="29"/>
        <v/>
      </c>
    </row>
    <row r="52" spans="1:34" ht="15" customHeight="1">
      <c r="A52" s="100">
        <v>43</v>
      </c>
      <c r="B52" s="477"/>
      <c r="C52" s="214"/>
      <c r="D52" s="7"/>
      <c r="E52" s="466"/>
      <c r="F52" s="7"/>
      <c r="G52" s="478"/>
      <c r="H52" s="468"/>
      <c r="I52" s="469"/>
      <c r="J52" s="468"/>
      <c r="K52" s="468"/>
      <c r="L52" s="471"/>
      <c r="M52" s="7"/>
      <c r="N52" s="7"/>
      <c r="O52" s="472" t="str">
        <f t="shared" si="0"/>
        <v/>
      </c>
      <c r="P52" s="479"/>
      <c r="Q52" s="480" t="str">
        <f t="shared" si="16"/>
        <v/>
      </c>
      <c r="R52" s="481" t="str">
        <f t="shared" si="17"/>
        <v/>
      </c>
      <c r="S52" s="481" t="str">
        <f t="shared" si="18"/>
        <v/>
      </c>
      <c r="T52" s="481" t="str">
        <f t="shared" si="19"/>
        <v/>
      </c>
      <c r="U52" s="481" t="str">
        <f t="shared" si="20"/>
        <v/>
      </c>
      <c r="V52" s="56" t="str">
        <f t="shared" si="21"/>
        <v/>
      </c>
      <c r="W52" s="57" t="str">
        <f t="shared" si="22"/>
        <v/>
      </c>
      <c r="X52" s="481" t="str">
        <f t="shared" si="23"/>
        <v/>
      </c>
      <c r="Y52" s="57" t="str">
        <f t="shared" si="24"/>
        <v/>
      </c>
      <c r="Z52" s="57" t="str">
        <f t="shared" si="25"/>
        <v/>
      </c>
      <c r="AA52" s="29" t="str">
        <f t="shared" si="26"/>
        <v/>
      </c>
      <c r="AB52" s="481" t="str">
        <f t="shared" si="27"/>
        <v/>
      </c>
      <c r="AC52" s="481" t="str">
        <f t="shared" si="28"/>
        <v/>
      </c>
      <c r="AD52" s="239"/>
      <c r="AE52" s="476" t="str">
        <f t="shared" si="15"/>
        <v/>
      </c>
      <c r="AF52" s="88"/>
      <c r="AG52" s="242" t="str" cm="1">
        <f t="array" ref="AG52">IF(OR(AE52="",O52=""),"",_xlfn.IFS(IFERROR(VALUE(TRIM(SUBSTITUTE(AE52,CHAR(160),""))),0)&gt;IFERROR(VALUE(TRIM(SUBSTITUTE(O52,CHAR(160),""))),0),"KO : Le montant retenu est supérieur au montant présenté. Merci de revoir la ligne de contributions ou plafonner son montant.",IFERROR(VALUE(TRIM(SUBSTITUTE(O52,CHAR(160),""))),0)=0,"",IFERROR(VALUE(TRIM(SUBSTITUTE(AE52,CHAR(160),""))),0)=IFERROR(VALUE(TRIM(SUBSTITUTE(O52,CHAR(160),""))),0),"OK",IFERROR(VALUE(TRIM(SUBSTITUTE(AE52,CHAR(160),""))),0)&lt;IFERROR(VALUE(TRIM(SUBSTITUTE(O52,CHAR(160),""))),0),"Montant instruit inférieur au montant présenté.",TRUE,""))</f>
        <v/>
      </c>
      <c r="AH52" s="235" t="str">
        <f t="shared" si="29"/>
        <v/>
      </c>
    </row>
    <row r="53" spans="1:34" ht="15" customHeight="1">
      <c r="A53" s="100">
        <v>44</v>
      </c>
      <c r="B53" s="477"/>
      <c r="C53" s="214"/>
      <c r="D53" s="7"/>
      <c r="E53" s="466"/>
      <c r="F53" s="7"/>
      <c r="G53" s="478"/>
      <c r="H53" s="468"/>
      <c r="I53" s="469"/>
      <c r="J53" s="468"/>
      <c r="K53" s="468"/>
      <c r="L53" s="471"/>
      <c r="M53" s="7"/>
      <c r="N53" s="7"/>
      <c r="O53" s="472" t="str">
        <f t="shared" si="0"/>
        <v/>
      </c>
      <c r="P53" s="479"/>
      <c r="Q53" s="480" t="str">
        <f t="shared" si="16"/>
        <v/>
      </c>
      <c r="R53" s="481" t="str">
        <f t="shared" si="17"/>
        <v/>
      </c>
      <c r="S53" s="481" t="str">
        <f t="shared" si="18"/>
        <v/>
      </c>
      <c r="T53" s="481" t="str">
        <f t="shared" si="19"/>
        <v/>
      </c>
      <c r="U53" s="481" t="str">
        <f t="shared" si="20"/>
        <v/>
      </c>
      <c r="V53" s="56" t="str">
        <f t="shared" si="21"/>
        <v/>
      </c>
      <c r="W53" s="57" t="str">
        <f t="shared" si="22"/>
        <v/>
      </c>
      <c r="X53" s="481" t="str">
        <f t="shared" si="23"/>
        <v/>
      </c>
      <c r="Y53" s="57" t="str">
        <f t="shared" si="24"/>
        <v/>
      </c>
      <c r="Z53" s="57" t="str">
        <f t="shared" si="25"/>
        <v/>
      </c>
      <c r="AA53" s="29" t="str">
        <f t="shared" si="26"/>
        <v/>
      </c>
      <c r="AB53" s="481" t="str">
        <f t="shared" si="27"/>
        <v/>
      </c>
      <c r="AC53" s="481" t="str">
        <f t="shared" si="28"/>
        <v/>
      </c>
      <c r="AD53" s="239"/>
      <c r="AE53" s="476" t="str">
        <f t="shared" si="15"/>
        <v/>
      </c>
      <c r="AF53" s="88"/>
      <c r="AG53" s="242" t="str" cm="1">
        <f t="array" ref="AG53">IF(OR(AE53="",O53=""),"",_xlfn.IFS(IFERROR(VALUE(TRIM(SUBSTITUTE(AE53,CHAR(160),""))),0)&gt;IFERROR(VALUE(TRIM(SUBSTITUTE(O53,CHAR(160),""))),0),"KO : Le montant retenu est supérieur au montant présenté. Merci de revoir la ligne de contributions ou plafonner son montant.",IFERROR(VALUE(TRIM(SUBSTITUTE(O53,CHAR(160),""))),0)=0,"",IFERROR(VALUE(TRIM(SUBSTITUTE(AE53,CHAR(160),""))),0)=IFERROR(VALUE(TRIM(SUBSTITUTE(O53,CHAR(160),""))),0),"OK",IFERROR(VALUE(TRIM(SUBSTITUTE(AE53,CHAR(160),""))),0)&lt;IFERROR(VALUE(TRIM(SUBSTITUTE(O53,CHAR(160),""))),0),"Montant instruit inférieur au montant présenté.",TRUE,""))</f>
        <v/>
      </c>
      <c r="AH53" s="235" t="str">
        <f t="shared" si="29"/>
        <v/>
      </c>
    </row>
    <row r="54" spans="1:34" ht="15" customHeight="1">
      <c r="A54" s="100">
        <v>45</v>
      </c>
      <c r="B54" s="477"/>
      <c r="C54" s="214"/>
      <c r="D54" s="7"/>
      <c r="E54" s="466"/>
      <c r="F54" s="7"/>
      <c r="G54" s="478"/>
      <c r="H54" s="468"/>
      <c r="I54" s="469"/>
      <c r="J54" s="468"/>
      <c r="K54" s="468"/>
      <c r="L54" s="471"/>
      <c r="M54" s="7"/>
      <c r="N54" s="7"/>
      <c r="O54" s="472" t="str">
        <f t="shared" si="0"/>
        <v/>
      </c>
      <c r="P54" s="479"/>
      <c r="Q54" s="480" t="str">
        <f t="shared" si="16"/>
        <v/>
      </c>
      <c r="R54" s="481" t="str">
        <f t="shared" si="17"/>
        <v/>
      </c>
      <c r="S54" s="481" t="str">
        <f t="shared" si="18"/>
        <v/>
      </c>
      <c r="T54" s="481" t="str">
        <f t="shared" si="19"/>
        <v/>
      </c>
      <c r="U54" s="481" t="str">
        <f t="shared" si="20"/>
        <v/>
      </c>
      <c r="V54" s="56" t="str">
        <f t="shared" si="21"/>
        <v/>
      </c>
      <c r="W54" s="57" t="str">
        <f t="shared" si="22"/>
        <v/>
      </c>
      <c r="X54" s="481" t="str">
        <f t="shared" si="23"/>
        <v/>
      </c>
      <c r="Y54" s="57" t="str">
        <f t="shared" si="24"/>
        <v/>
      </c>
      <c r="Z54" s="57" t="str">
        <f t="shared" si="25"/>
        <v/>
      </c>
      <c r="AA54" s="29" t="str">
        <f t="shared" si="26"/>
        <v/>
      </c>
      <c r="AB54" s="481" t="str">
        <f t="shared" si="27"/>
        <v/>
      </c>
      <c r="AC54" s="481" t="str">
        <f t="shared" si="28"/>
        <v/>
      </c>
      <c r="AD54" s="239"/>
      <c r="AE54" s="476" t="str">
        <f t="shared" si="15"/>
        <v/>
      </c>
      <c r="AF54" s="88"/>
      <c r="AG54" s="242" t="str" cm="1">
        <f t="array" ref="AG54">IF(OR(AE54="",O54=""),"",_xlfn.IFS(IFERROR(VALUE(TRIM(SUBSTITUTE(AE54,CHAR(160),""))),0)&gt;IFERROR(VALUE(TRIM(SUBSTITUTE(O54,CHAR(160),""))),0),"KO : Le montant retenu est supérieur au montant présenté. Merci de revoir la ligne de contributions ou plafonner son montant.",IFERROR(VALUE(TRIM(SUBSTITUTE(O54,CHAR(160),""))),0)=0,"",IFERROR(VALUE(TRIM(SUBSTITUTE(AE54,CHAR(160),""))),0)=IFERROR(VALUE(TRIM(SUBSTITUTE(O54,CHAR(160),""))),0),"OK",IFERROR(VALUE(TRIM(SUBSTITUTE(AE54,CHAR(160),""))),0)&lt;IFERROR(VALUE(TRIM(SUBSTITUTE(O54,CHAR(160),""))),0),"Montant instruit inférieur au montant présenté.",TRUE,""))</f>
        <v/>
      </c>
      <c r="AH54" s="235" t="str">
        <f t="shared" si="29"/>
        <v/>
      </c>
    </row>
    <row r="55" spans="1:34" ht="15" customHeight="1">
      <c r="A55" s="100">
        <v>46</v>
      </c>
      <c r="B55" s="477"/>
      <c r="C55" s="214"/>
      <c r="D55" s="7"/>
      <c r="E55" s="466"/>
      <c r="F55" s="7"/>
      <c r="G55" s="478"/>
      <c r="H55" s="468"/>
      <c r="I55" s="469"/>
      <c r="J55" s="468"/>
      <c r="K55" s="468"/>
      <c r="L55" s="471"/>
      <c r="M55" s="7"/>
      <c r="N55" s="7"/>
      <c r="O55" s="472" t="str">
        <f t="shared" si="0"/>
        <v/>
      </c>
      <c r="P55" s="479"/>
      <c r="Q55" s="480" t="str">
        <f t="shared" si="16"/>
        <v/>
      </c>
      <c r="R55" s="481" t="str">
        <f t="shared" si="17"/>
        <v/>
      </c>
      <c r="S55" s="481" t="str">
        <f t="shared" si="18"/>
        <v/>
      </c>
      <c r="T55" s="481" t="str">
        <f t="shared" si="19"/>
        <v/>
      </c>
      <c r="U55" s="481" t="str">
        <f t="shared" si="20"/>
        <v/>
      </c>
      <c r="V55" s="56" t="str">
        <f t="shared" si="21"/>
        <v/>
      </c>
      <c r="W55" s="57" t="str">
        <f t="shared" si="22"/>
        <v/>
      </c>
      <c r="X55" s="481" t="str">
        <f t="shared" si="23"/>
        <v/>
      </c>
      <c r="Y55" s="57" t="str">
        <f t="shared" si="24"/>
        <v/>
      </c>
      <c r="Z55" s="57" t="str">
        <f t="shared" si="25"/>
        <v/>
      </c>
      <c r="AA55" s="29" t="str">
        <f t="shared" si="26"/>
        <v/>
      </c>
      <c r="AB55" s="481" t="str">
        <f t="shared" si="27"/>
        <v/>
      </c>
      <c r="AC55" s="481" t="str">
        <f t="shared" si="28"/>
        <v/>
      </c>
      <c r="AD55" s="239"/>
      <c r="AE55" s="476" t="str">
        <f t="shared" si="15"/>
        <v/>
      </c>
      <c r="AF55" s="88"/>
      <c r="AG55" s="242" t="str" cm="1">
        <f t="array" ref="AG55">IF(OR(AE55="",O55=""),"",_xlfn.IFS(IFERROR(VALUE(TRIM(SUBSTITUTE(AE55,CHAR(160),""))),0)&gt;IFERROR(VALUE(TRIM(SUBSTITUTE(O55,CHAR(160),""))),0),"KO : Le montant retenu est supérieur au montant présenté. Merci de revoir la ligne de contributions ou plafonner son montant.",IFERROR(VALUE(TRIM(SUBSTITUTE(O55,CHAR(160),""))),0)=0,"",IFERROR(VALUE(TRIM(SUBSTITUTE(AE55,CHAR(160),""))),0)=IFERROR(VALUE(TRIM(SUBSTITUTE(O55,CHAR(160),""))),0),"OK",IFERROR(VALUE(TRIM(SUBSTITUTE(AE55,CHAR(160),""))),0)&lt;IFERROR(VALUE(TRIM(SUBSTITUTE(O55,CHAR(160),""))),0),"Montant instruit inférieur au montant présenté.",TRUE,""))</f>
        <v/>
      </c>
      <c r="AH55" s="235" t="str">
        <f t="shared" si="29"/>
        <v/>
      </c>
    </row>
    <row r="56" spans="1:34" ht="15" customHeight="1">
      <c r="A56" s="100">
        <v>47</v>
      </c>
      <c r="B56" s="477"/>
      <c r="C56" s="214"/>
      <c r="D56" s="7"/>
      <c r="E56" s="466"/>
      <c r="F56" s="7"/>
      <c r="G56" s="478"/>
      <c r="H56" s="468"/>
      <c r="I56" s="469"/>
      <c r="J56" s="468"/>
      <c r="K56" s="468"/>
      <c r="L56" s="471"/>
      <c r="M56" s="7"/>
      <c r="N56" s="7"/>
      <c r="O56" s="472" t="str">
        <f t="shared" si="0"/>
        <v/>
      </c>
      <c r="P56" s="479"/>
      <c r="Q56" s="480" t="str">
        <f t="shared" si="16"/>
        <v/>
      </c>
      <c r="R56" s="481" t="str">
        <f t="shared" si="17"/>
        <v/>
      </c>
      <c r="S56" s="481" t="str">
        <f t="shared" si="18"/>
        <v/>
      </c>
      <c r="T56" s="481" t="str">
        <f t="shared" si="19"/>
        <v/>
      </c>
      <c r="U56" s="481" t="str">
        <f t="shared" si="20"/>
        <v/>
      </c>
      <c r="V56" s="56" t="str">
        <f t="shared" si="21"/>
        <v/>
      </c>
      <c r="W56" s="57" t="str">
        <f t="shared" si="22"/>
        <v/>
      </c>
      <c r="X56" s="481" t="str">
        <f t="shared" si="23"/>
        <v/>
      </c>
      <c r="Y56" s="57" t="str">
        <f t="shared" si="24"/>
        <v/>
      </c>
      <c r="Z56" s="57" t="str">
        <f t="shared" si="25"/>
        <v/>
      </c>
      <c r="AA56" s="29" t="str">
        <f t="shared" si="26"/>
        <v/>
      </c>
      <c r="AB56" s="481" t="str">
        <f t="shared" si="27"/>
        <v/>
      </c>
      <c r="AC56" s="481" t="str">
        <f t="shared" si="28"/>
        <v/>
      </c>
      <c r="AD56" s="239"/>
      <c r="AE56" s="476" t="str">
        <f t="shared" si="15"/>
        <v/>
      </c>
      <c r="AF56" s="88"/>
      <c r="AG56" s="242" t="str" cm="1">
        <f t="array" ref="AG56">IF(OR(AE56="",O56=""),"",_xlfn.IFS(IFERROR(VALUE(TRIM(SUBSTITUTE(AE56,CHAR(160),""))),0)&gt;IFERROR(VALUE(TRIM(SUBSTITUTE(O56,CHAR(160),""))),0),"KO : Le montant retenu est supérieur au montant présenté. Merci de revoir la ligne de contributions ou plafonner son montant.",IFERROR(VALUE(TRIM(SUBSTITUTE(O56,CHAR(160),""))),0)=0,"",IFERROR(VALUE(TRIM(SUBSTITUTE(AE56,CHAR(160),""))),0)=IFERROR(VALUE(TRIM(SUBSTITUTE(O56,CHAR(160),""))),0),"OK",IFERROR(VALUE(TRIM(SUBSTITUTE(AE56,CHAR(160),""))),0)&lt;IFERROR(VALUE(TRIM(SUBSTITUTE(O56,CHAR(160),""))),0),"Montant instruit inférieur au montant présenté.",TRUE,""))</f>
        <v/>
      </c>
      <c r="AH56" s="235" t="str">
        <f t="shared" si="29"/>
        <v/>
      </c>
    </row>
    <row r="57" spans="1:34" ht="15" customHeight="1">
      <c r="A57" s="100">
        <v>48</v>
      </c>
      <c r="B57" s="477"/>
      <c r="C57" s="214"/>
      <c r="D57" s="7"/>
      <c r="E57" s="466"/>
      <c r="F57" s="7"/>
      <c r="G57" s="478"/>
      <c r="H57" s="468"/>
      <c r="I57" s="469"/>
      <c r="J57" s="468"/>
      <c r="K57" s="468"/>
      <c r="L57" s="471"/>
      <c r="M57" s="7"/>
      <c r="N57" s="7"/>
      <c r="O57" s="472" t="str">
        <f t="shared" si="0"/>
        <v/>
      </c>
      <c r="P57" s="479"/>
      <c r="Q57" s="480" t="str">
        <f t="shared" si="16"/>
        <v/>
      </c>
      <c r="R57" s="481" t="str">
        <f t="shared" si="17"/>
        <v/>
      </c>
      <c r="S57" s="481" t="str">
        <f t="shared" si="18"/>
        <v/>
      </c>
      <c r="T57" s="481" t="str">
        <f t="shared" si="19"/>
        <v/>
      </c>
      <c r="U57" s="481" t="str">
        <f t="shared" si="20"/>
        <v/>
      </c>
      <c r="V57" s="56" t="str">
        <f t="shared" si="21"/>
        <v/>
      </c>
      <c r="W57" s="57" t="str">
        <f t="shared" si="22"/>
        <v/>
      </c>
      <c r="X57" s="481" t="str">
        <f t="shared" si="23"/>
        <v/>
      </c>
      <c r="Y57" s="57" t="str">
        <f t="shared" si="24"/>
        <v/>
      </c>
      <c r="Z57" s="57" t="str">
        <f t="shared" si="25"/>
        <v/>
      </c>
      <c r="AA57" s="29" t="str">
        <f t="shared" si="26"/>
        <v/>
      </c>
      <c r="AB57" s="481" t="str">
        <f t="shared" si="27"/>
        <v/>
      </c>
      <c r="AC57" s="481" t="str">
        <f t="shared" si="28"/>
        <v/>
      </c>
      <c r="AD57" s="239"/>
      <c r="AE57" s="476" t="str">
        <f t="shared" si="15"/>
        <v/>
      </c>
      <c r="AF57" s="88"/>
      <c r="AG57" s="242" t="str" cm="1">
        <f t="array" ref="AG57">IF(OR(AE57="",O57=""),"",_xlfn.IFS(IFERROR(VALUE(TRIM(SUBSTITUTE(AE57,CHAR(160),""))),0)&gt;IFERROR(VALUE(TRIM(SUBSTITUTE(O57,CHAR(160),""))),0),"KO : Le montant retenu est supérieur au montant présenté. Merci de revoir la ligne de contributions ou plafonner son montant.",IFERROR(VALUE(TRIM(SUBSTITUTE(O57,CHAR(160),""))),0)=0,"",IFERROR(VALUE(TRIM(SUBSTITUTE(AE57,CHAR(160),""))),0)=IFERROR(VALUE(TRIM(SUBSTITUTE(O57,CHAR(160),""))),0),"OK",IFERROR(VALUE(TRIM(SUBSTITUTE(AE57,CHAR(160),""))),0)&lt;IFERROR(VALUE(TRIM(SUBSTITUTE(O57,CHAR(160),""))),0),"Montant instruit inférieur au montant présenté.",TRUE,""))</f>
        <v/>
      </c>
      <c r="AH57" s="235" t="str">
        <f t="shared" si="29"/>
        <v/>
      </c>
    </row>
    <row r="58" spans="1:34" ht="15" customHeight="1">
      <c r="A58" s="100">
        <v>49</v>
      </c>
      <c r="B58" s="477"/>
      <c r="C58" s="214"/>
      <c r="D58" s="7"/>
      <c r="E58" s="466"/>
      <c r="F58" s="7"/>
      <c r="G58" s="478"/>
      <c r="H58" s="468"/>
      <c r="I58" s="469"/>
      <c r="J58" s="468"/>
      <c r="K58" s="468"/>
      <c r="L58" s="471"/>
      <c r="M58" s="7"/>
      <c r="N58" s="7"/>
      <c r="O58" s="472" t="str">
        <f t="shared" si="0"/>
        <v/>
      </c>
      <c r="P58" s="479"/>
      <c r="Q58" s="480" t="str">
        <f t="shared" si="16"/>
        <v/>
      </c>
      <c r="R58" s="481" t="str">
        <f t="shared" si="17"/>
        <v/>
      </c>
      <c r="S58" s="481" t="str">
        <f t="shared" si="18"/>
        <v/>
      </c>
      <c r="T58" s="481" t="str">
        <f t="shared" si="19"/>
        <v/>
      </c>
      <c r="U58" s="481" t="str">
        <f t="shared" si="20"/>
        <v/>
      </c>
      <c r="V58" s="56" t="str">
        <f t="shared" si="21"/>
        <v/>
      </c>
      <c r="W58" s="57" t="str">
        <f t="shared" si="22"/>
        <v/>
      </c>
      <c r="X58" s="481" t="str">
        <f t="shared" si="23"/>
        <v/>
      </c>
      <c r="Y58" s="57" t="str">
        <f t="shared" si="24"/>
        <v/>
      </c>
      <c r="Z58" s="57" t="str">
        <f t="shared" si="25"/>
        <v/>
      </c>
      <c r="AA58" s="29" t="str">
        <f t="shared" si="26"/>
        <v/>
      </c>
      <c r="AB58" s="481" t="str">
        <f t="shared" si="27"/>
        <v/>
      </c>
      <c r="AC58" s="481" t="str">
        <f t="shared" si="28"/>
        <v/>
      </c>
      <c r="AD58" s="239"/>
      <c r="AE58" s="476" t="str">
        <f t="shared" si="15"/>
        <v/>
      </c>
      <c r="AF58" s="88"/>
      <c r="AG58" s="242" t="str" cm="1">
        <f t="array" ref="AG58">IF(OR(AE58="",O58=""),"",_xlfn.IFS(IFERROR(VALUE(TRIM(SUBSTITUTE(AE58,CHAR(160),""))),0)&gt;IFERROR(VALUE(TRIM(SUBSTITUTE(O58,CHAR(160),""))),0),"KO : Le montant retenu est supérieur au montant présenté. Merci de revoir la ligne de contributions ou plafonner son montant.",IFERROR(VALUE(TRIM(SUBSTITUTE(O58,CHAR(160),""))),0)=0,"",IFERROR(VALUE(TRIM(SUBSTITUTE(AE58,CHAR(160),""))),0)=IFERROR(VALUE(TRIM(SUBSTITUTE(O58,CHAR(160),""))),0),"OK",IFERROR(VALUE(TRIM(SUBSTITUTE(AE58,CHAR(160),""))),0)&lt;IFERROR(VALUE(TRIM(SUBSTITUTE(O58,CHAR(160),""))),0),"Montant instruit inférieur au montant présenté.",TRUE,""))</f>
        <v/>
      </c>
      <c r="AH58" s="235" t="str">
        <f t="shared" si="29"/>
        <v/>
      </c>
    </row>
    <row r="59" spans="1:34" ht="15" customHeight="1">
      <c r="A59" s="100">
        <v>50</v>
      </c>
      <c r="B59" s="477"/>
      <c r="C59" s="214"/>
      <c r="D59" s="7"/>
      <c r="E59" s="466"/>
      <c r="F59" s="7"/>
      <c r="G59" s="478"/>
      <c r="H59" s="468"/>
      <c r="I59" s="469"/>
      <c r="J59" s="468"/>
      <c r="K59" s="468"/>
      <c r="L59" s="471"/>
      <c r="M59" s="7"/>
      <c r="N59" s="7"/>
      <c r="O59" s="472" t="str">
        <f t="shared" si="0"/>
        <v/>
      </c>
      <c r="P59" s="479"/>
      <c r="Q59" s="480" t="str">
        <f t="shared" si="16"/>
        <v/>
      </c>
      <c r="R59" s="481" t="str">
        <f t="shared" si="17"/>
        <v/>
      </c>
      <c r="S59" s="481" t="str">
        <f t="shared" si="18"/>
        <v/>
      </c>
      <c r="T59" s="481" t="str">
        <f t="shared" si="19"/>
        <v/>
      </c>
      <c r="U59" s="481" t="str">
        <f t="shared" si="20"/>
        <v/>
      </c>
      <c r="V59" s="56" t="str">
        <f t="shared" si="21"/>
        <v/>
      </c>
      <c r="W59" s="57" t="str">
        <f t="shared" si="22"/>
        <v/>
      </c>
      <c r="X59" s="481" t="str">
        <f t="shared" si="23"/>
        <v/>
      </c>
      <c r="Y59" s="57" t="str">
        <f t="shared" si="24"/>
        <v/>
      </c>
      <c r="Z59" s="57" t="str">
        <f t="shared" si="25"/>
        <v/>
      </c>
      <c r="AA59" s="29" t="str">
        <f t="shared" si="26"/>
        <v/>
      </c>
      <c r="AB59" s="481" t="str">
        <f t="shared" si="27"/>
        <v/>
      </c>
      <c r="AC59" s="481" t="str">
        <f t="shared" si="28"/>
        <v/>
      </c>
      <c r="AD59" s="239"/>
      <c r="AE59" s="476" t="str">
        <f t="shared" si="15"/>
        <v/>
      </c>
      <c r="AF59" s="88"/>
      <c r="AG59" s="242" t="str" cm="1">
        <f t="array" ref="AG59">IF(OR(AE59="",O59=""),"",_xlfn.IFS(IFERROR(VALUE(TRIM(SUBSTITUTE(AE59,CHAR(160),""))),0)&gt;IFERROR(VALUE(TRIM(SUBSTITUTE(O59,CHAR(160),""))),0),"KO : Le montant retenu est supérieur au montant présenté. Merci de revoir la ligne de contributions ou plafonner son montant.",IFERROR(VALUE(TRIM(SUBSTITUTE(O59,CHAR(160),""))),0)=0,"",IFERROR(VALUE(TRIM(SUBSTITUTE(AE59,CHAR(160),""))),0)=IFERROR(VALUE(TRIM(SUBSTITUTE(O59,CHAR(160),""))),0),"OK",IFERROR(VALUE(TRIM(SUBSTITUTE(AE59,CHAR(160),""))),0)&lt;IFERROR(VALUE(TRIM(SUBSTITUTE(O59,CHAR(160),""))),0),"Montant instruit inférieur au montant présenté.",TRUE,""))</f>
        <v/>
      </c>
      <c r="AH59" s="235" t="str">
        <f t="shared" si="29"/>
        <v/>
      </c>
    </row>
    <row r="60" spans="1:34" ht="15" customHeight="1">
      <c r="A60" s="100">
        <v>51</v>
      </c>
      <c r="B60" s="477"/>
      <c r="C60" s="214"/>
      <c r="D60" s="7"/>
      <c r="E60" s="466"/>
      <c r="F60" s="7"/>
      <c r="G60" s="478"/>
      <c r="H60" s="468"/>
      <c r="I60" s="469"/>
      <c r="J60" s="468"/>
      <c r="K60" s="468"/>
      <c r="L60" s="471"/>
      <c r="M60" s="7"/>
      <c r="N60" s="7"/>
      <c r="O60" s="472" t="str">
        <f t="shared" si="0"/>
        <v/>
      </c>
      <c r="P60" s="479"/>
      <c r="Q60" s="480" t="str">
        <f t="shared" si="16"/>
        <v/>
      </c>
      <c r="R60" s="481" t="str">
        <f t="shared" si="17"/>
        <v/>
      </c>
      <c r="S60" s="481" t="str">
        <f t="shared" si="18"/>
        <v/>
      </c>
      <c r="T60" s="481" t="str">
        <f t="shared" si="19"/>
        <v/>
      </c>
      <c r="U60" s="481" t="str">
        <f t="shared" si="20"/>
        <v/>
      </c>
      <c r="V60" s="56" t="str">
        <f t="shared" si="21"/>
        <v/>
      </c>
      <c r="W60" s="57" t="str">
        <f t="shared" si="22"/>
        <v/>
      </c>
      <c r="X60" s="481" t="str">
        <f t="shared" si="23"/>
        <v/>
      </c>
      <c r="Y60" s="57" t="str">
        <f t="shared" si="24"/>
        <v/>
      </c>
      <c r="Z60" s="57" t="str">
        <f t="shared" si="25"/>
        <v/>
      </c>
      <c r="AA60" s="29" t="str">
        <f t="shared" si="26"/>
        <v/>
      </c>
      <c r="AB60" s="481" t="str">
        <f t="shared" si="27"/>
        <v/>
      </c>
      <c r="AC60" s="481" t="str">
        <f t="shared" si="28"/>
        <v/>
      </c>
      <c r="AD60" s="239"/>
      <c r="AE60" s="476" t="str">
        <f t="shared" si="15"/>
        <v/>
      </c>
      <c r="AF60" s="88"/>
      <c r="AG60" s="242" t="str" cm="1">
        <f t="array" ref="AG60">IF(OR(AE60="",O60=""),"",_xlfn.IFS(IFERROR(VALUE(TRIM(SUBSTITUTE(AE60,CHAR(160),""))),0)&gt;IFERROR(VALUE(TRIM(SUBSTITUTE(O60,CHAR(160),""))),0),"KO : Le montant retenu est supérieur au montant présenté. Merci de revoir la ligne de contributions ou plafonner son montant.",IFERROR(VALUE(TRIM(SUBSTITUTE(O60,CHAR(160),""))),0)=0,"",IFERROR(VALUE(TRIM(SUBSTITUTE(AE60,CHAR(160),""))),0)=IFERROR(VALUE(TRIM(SUBSTITUTE(O60,CHAR(160),""))),0),"OK",IFERROR(VALUE(TRIM(SUBSTITUTE(AE60,CHAR(160),""))),0)&lt;IFERROR(VALUE(TRIM(SUBSTITUTE(O60,CHAR(160),""))),0),"Montant instruit inférieur au montant présenté.",TRUE,""))</f>
        <v/>
      </c>
      <c r="AH60" s="235" t="str">
        <f t="shared" si="29"/>
        <v/>
      </c>
    </row>
    <row r="61" spans="1:34" ht="15" customHeight="1">
      <c r="A61" s="100">
        <v>52</v>
      </c>
      <c r="B61" s="477"/>
      <c r="C61" s="214"/>
      <c r="D61" s="7"/>
      <c r="E61" s="466"/>
      <c r="F61" s="7"/>
      <c r="G61" s="478"/>
      <c r="H61" s="468"/>
      <c r="I61" s="469"/>
      <c r="J61" s="468"/>
      <c r="K61" s="468"/>
      <c r="L61" s="471"/>
      <c r="M61" s="7"/>
      <c r="N61" s="7"/>
      <c r="O61" s="472" t="str">
        <f t="shared" si="0"/>
        <v/>
      </c>
      <c r="P61" s="479"/>
      <c r="Q61" s="480" t="str">
        <f t="shared" si="16"/>
        <v/>
      </c>
      <c r="R61" s="481" t="str">
        <f t="shared" si="17"/>
        <v/>
      </c>
      <c r="S61" s="481" t="str">
        <f t="shared" si="18"/>
        <v/>
      </c>
      <c r="T61" s="481" t="str">
        <f t="shared" si="19"/>
        <v/>
      </c>
      <c r="U61" s="481" t="str">
        <f t="shared" si="20"/>
        <v/>
      </c>
      <c r="V61" s="56" t="str">
        <f t="shared" si="21"/>
        <v/>
      </c>
      <c r="W61" s="57" t="str">
        <f t="shared" si="22"/>
        <v/>
      </c>
      <c r="X61" s="481" t="str">
        <f t="shared" si="23"/>
        <v/>
      </c>
      <c r="Y61" s="57" t="str">
        <f t="shared" si="24"/>
        <v/>
      </c>
      <c r="Z61" s="57" t="str">
        <f t="shared" si="25"/>
        <v/>
      </c>
      <c r="AA61" s="29" t="str">
        <f t="shared" si="26"/>
        <v/>
      </c>
      <c r="AB61" s="481" t="str">
        <f t="shared" si="27"/>
        <v/>
      </c>
      <c r="AC61" s="481" t="str">
        <f t="shared" si="28"/>
        <v/>
      </c>
      <c r="AD61" s="239"/>
      <c r="AE61" s="476" t="str">
        <f t="shared" si="15"/>
        <v/>
      </c>
      <c r="AF61" s="88"/>
      <c r="AG61" s="242" t="str" cm="1">
        <f t="array" ref="AG61">IF(OR(AE61="",O61=""),"",_xlfn.IFS(IFERROR(VALUE(TRIM(SUBSTITUTE(AE61,CHAR(160),""))),0)&gt;IFERROR(VALUE(TRIM(SUBSTITUTE(O61,CHAR(160),""))),0),"KO : Le montant retenu est supérieur au montant présenté. Merci de revoir la ligne de contributions ou plafonner son montant.",IFERROR(VALUE(TRIM(SUBSTITUTE(O61,CHAR(160),""))),0)=0,"",IFERROR(VALUE(TRIM(SUBSTITUTE(AE61,CHAR(160),""))),0)=IFERROR(VALUE(TRIM(SUBSTITUTE(O61,CHAR(160),""))),0),"OK",IFERROR(VALUE(TRIM(SUBSTITUTE(AE61,CHAR(160),""))),0)&lt;IFERROR(VALUE(TRIM(SUBSTITUTE(O61,CHAR(160),""))),0),"Montant instruit inférieur au montant présenté.",TRUE,""))</f>
        <v/>
      </c>
      <c r="AH61" s="235" t="str">
        <f t="shared" si="29"/>
        <v/>
      </c>
    </row>
    <row r="62" spans="1:34" ht="15" customHeight="1">
      <c r="A62" s="100">
        <v>53</v>
      </c>
      <c r="B62" s="477"/>
      <c r="C62" s="214"/>
      <c r="D62" s="7"/>
      <c r="E62" s="466"/>
      <c r="F62" s="7"/>
      <c r="G62" s="478"/>
      <c r="H62" s="468"/>
      <c r="I62" s="469"/>
      <c r="J62" s="468"/>
      <c r="K62" s="468"/>
      <c r="L62" s="471"/>
      <c r="M62" s="7"/>
      <c r="N62" s="7"/>
      <c r="O62" s="472" t="str">
        <f t="shared" si="0"/>
        <v/>
      </c>
      <c r="P62" s="479"/>
      <c r="Q62" s="480" t="str">
        <f t="shared" si="16"/>
        <v/>
      </c>
      <c r="R62" s="481" t="str">
        <f t="shared" si="17"/>
        <v/>
      </c>
      <c r="S62" s="481" t="str">
        <f t="shared" si="18"/>
        <v/>
      </c>
      <c r="T62" s="481" t="str">
        <f t="shared" si="19"/>
        <v/>
      </c>
      <c r="U62" s="481" t="str">
        <f t="shared" si="20"/>
        <v/>
      </c>
      <c r="V62" s="56" t="str">
        <f t="shared" si="21"/>
        <v/>
      </c>
      <c r="W62" s="57" t="str">
        <f t="shared" si="22"/>
        <v/>
      </c>
      <c r="X62" s="481" t="str">
        <f t="shared" si="23"/>
        <v/>
      </c>
      <c r="Y62" s="57" t="str">
        <f t="shared" si="24"/>
        <v/>
      </c>
      <c r="Z62" s="57" t="str">
        <f t="shared" si="25"/>
        <v/>
      </c>
      <c r="AA62" s="29" t="str">
        <f t="shared" si="26"/>
        <v/>
      </c>
      <c r="AB62" s="481" t="str">
        <f t="shared" si="27"/>
        <v/>
      </c>
      <c r="AC62" s="481" t="str">
        <f t="shared" si="28"/>
        <v/>
      </c>
      <c r="AD62" s="239"/>
      <c r="AE62" s="476" t="str">
        <f t="shared" si="15"/>
        <v/>
      </c>
      <c r="AF62" s="88"/>
      <c r="AG62" s="242" t="str" cm="1">
        <f t="array" ref="AG62">IF(OR(AE62="",O62=""),"",_xlfn.IFS(IFERROR(VALUE(TRIM(SUBSTITUTE(AE62,CHAR(160),""))),0)&gt;IFERROR(VALUE(TRIM(SUBSTITUTE(O62,CHAR(160),""))),0),"KO : Le montant retenu est supérieur au montant présenté. Merci de revoir la ligne de contributions ou plafonner son montant.",IFERROR(VALUE(TRIM(SUBSTITUTE(O62,CHAR(160),""))),0)=0,"",IFERROR(VALUE(TRIM(SUBSTITUTE(AE62,CHAR(160),""))),0)=IFERROR(VALUE(TRIM(SUBSTITUTE(O62,CHAR(160),""))),0),"OK",IFERROR(VALUE(TRIM(SUBSTITUTE(AE62,CHAR(160),""))),0)&lt;IFERROR(VALUE(TRIM(SUBSTITUTE(O62,CHAR(160),""))),0),"Montant instruit inférieur au montant présenté.",TRUE,""))</f>
        <v/>
      </c>
      <c r="AH62" s="235" t="str">
        <f t="shared" si="29"/>
        <v/>
      </c>
    </row>
    <row r="63" spans="1:34" ht="15" customHeight="1">
      <c r="A63" s="100">
        <v>54</v>
      </c>
      <c r="B63" s="477"/>
      <c r="C63" s="214"/>
      <c r="D63" s="7"/>
      <c r="E63" s="466"/>
      <c r="F63" s="7"/>
      <c r="G63" s="478"/>
      <c r="H63" s="468"/>
      <c r="I63" s="469"/>
      <c r="J63" s="468"/>
      <c r="K63" s="468"/>
      <c r="L63" s="471"/>
      <c r="M63" s="7"/>
      <c r="N63" s="7"/>
      <c r="O63" s="472" t="str">
        <f t="shared" si="0"/>
        <v/>
      </c>
      <c r="P63" s="479"/>
      <c r="Q63" s="480" t="str">
        <f t="shared" si="16"/>
        <v/>
      </c>
      <c r="R63" s="481" t="str">
        <f t="shared" si="17"/>
        <v/>
      </c>
      <c r="S63" s="481" t="str">
        <f t="shared" si="18"/>
        <v/>
      </c>
      <c r="T63" s="481" t="str">
        <f t="shared" si="19"/>
        <v/>
      </c>
      <c r="U63" s="481" t="str">
        <f t="shared" si="20"/>
        <v/>
      </c>
      <c r="V63" s="56" t="str">
        <f t="shared" si="21"/>
        <v/>
      </c>
      <c r="W63" s="57" t="str">
        <f t="shared" si="22"/>
        <v/>
      </c>
      <c r="X63" s="481" t="str">
        <f t="shared" si="23"/>
        <v/>
      </c>
      <c r="Y63" s="57" t="str">
        <f t="shared" si="24"/>
        <v/>
      </c>
      <c r="Z63" s="57" t="str">
        <f t="shared" si="25"/>
        <v/>
      </c>
      <c r="AA63" s="29" t="str">
        <f t="shared" si="26"/>
        <v/>
      </c>
      <c r="AB63" s="481" t="str">
        <f t="shared" si="27"/>
        <v/>
      </c>
      <c r="AC63" s="481" t="str">
        <f t="shared" si="28"/>
        <v/>
      </c>
      <c r="AD63" s="239"/>
      <c r="AE63" s="476" t="str">
        <f t="shared" si="15"/>
        <v/>
      </c>
      <c r="AF63" s="88"/>
      <c r="AG63" s="242" t="str" cm="1">
        <f t="array" ref="AG63">IF(OR(AE63="",O63=""),"",_xlfn.IFS(IFERROR(VALUE(TRIM(SUBSTITUTE(AE63,CHAR(160),""))),0)&gt;IFERROR(VALUE(TRIM(SUBSTITUTE(O63,CHAR(160),""))),0),"KO : Le montant retenu est supérieur au montant présenté. Merci de revoir la ligne de contributions ou plafonner son montant.",IFERROR(VALUE(TRIM(SUBSTITUTE(O63,CHAR(160),""))),0)=0,"",IFERROR(VALUE(TRIM(SUBSTITUTE(AE63,CHAR(160),""))),0)=IFERROR(VALUE(TRIM(SUBSTITUTE(O63,CHAR(160),""))),0),"OK",IFERROR(VALUE(TRIM(SUBSTITUTE(AE63,CHAR(160),""))),0)&lt;IFERROR(VALUE(TRIM(SUBSTITUTE(O63,CHAR(160),""))),0),"Montant instruit inférieur au montant présenté.",TRUE,""))</f>
        <v/>
      </c>
      <c r="AH63" s="235" t="str">
        <f t="shared" si="29"/>
        <v/>
      </c>
    </row>
    <row r="64" spans="1:34" ht="15" customHeight="1">
      <c r="A64" s="100">
        <v>55</v>
      </c>
      <c r="B64" s="477"/>
      <c r="C64" s="214"/>
      <c r="D64" s="7"/>
      <c r="E64" s="466"/>
      <c r="F64" s="7"/>
      <c r="G64" s="478"/>
      <c r="H64" s="468"/>
      <c r="I64" s="469"/>
      <c r="J64" s="468"/>
      <c r="K64" s="468"/>
      <c r="L64" s="471"/>
      <c r="M64" s="7"/>
      <c r="N64" s="7"/>
      <c r="O64" s="472" t="str">
        <f t="shared" si="0"/>
        <v/>
      </c>
      <c r="P64" s="479"/>
      <c r="Q64" s="480" t="str">
        <f t="shared" si="16"/>
        <v/>
      </c>
      <c r="R64" s="481" t="str">
        <f t="shared" si="17"/>
        <v/>
      </c>
      <c r="S64" s="481" t="str">
        <f t="shared" si="18"/>
        <v/>
      </c>
      <c r="T64" s="481" t="str">
        <f t="shared" si="19"/>
        <v/>
      </c>
      <c r="U64" s="481" t="str">
        <f t="shared" si="20"/>
        <v/>
      </c>
      <c r="V64" s="56" t="str">
        <f t="shared" si="21"/>
        <v/>
      </c>
      <c r="W64" s="57" t="str">
        <f t="shared" si="22"/>
        <v/>
      </c>
      <c r="X64" s="481" t="str">
        <f t="shared" si="23"/>
        <v/>
      </c>
      <c r="Y64" s="57" t="str">
        <f t="shared" si="24"/>
        <v/>
      </c>
      <c r="Z64" s="57" t="str">
        <f t="shared" si="25"/>
        <v/>
      </c>
      <c r="AA64" s="29" t="str">
        <f t="shared" si="26"/>
        <v/>
      </c>
      <c r="AB64" s="481" t="str">
        <f t="shared" si="27"/>
        <v/>
      </c>
      <c r="AC64" s="481" t="str">
        <f t="shared" si="28"/>
        <v/>
      </c>
      <c r="AD64" s="239"/>
      <c r="AE64" s="476" t="str">
        <f t="shared" si="15"/>
        <v/>
      </c>
      <c r="AF64" s="88"/>
      <c r="AG64" s="242" t="str" cm="1">
        <f t="array" ref="AG64">IF(OR(AE64="",O64=""),"",_xlfn.IFS(IFERROR(VALUE(TRIM(SUBSTITUTE(AE64,CHAR(160),""))),0)&gt;IFERROR(VALUE(TRIM(SUBSTITUTE(O64,CHAR(160),""))),0),"KO : Le montant retenu est supérieur au montant présenté. Merci de revoir la ligne de contributions ou plafonner son montant.",IFERROR(VALUE(TRIM(SUBSTITUTE(O64,CHAR(160),""))),0)=0,"",IFERROR(VALUE(TRIM(SUBSTITUTE(AE64,CHAR(160),""))),0)=IFERROR(VALUE(TRIM(SUBSTITUTE(O64,CHAR(160),""))),0),"OK",IFERROR(VALUE(TRIM(SUBSTITUTE(AE64,CHAR(160),""))),0)&lt;IFERROR(VALUE(TRIM(SUBSTITUTE(O64,CHAR(160),""))),0),"Montant instruit inférieur au montant présenté.",TRUE,""))</f>
        <v/>
      </c>
      <c r="AH64" s="235" t="str">
        <f t="shared" si="29"/>
        <v/>
      </c>
    </row>
    <row r="65" spans="1:34" ht="15" customHeight="1">
      <c r="A65" s="100">
        <v>56</v>
      </c>
      <c r="B65" s="477"/>
      <c r="C65" s="214"/>
      <c r="D65" s="7"/>
      <c r="E65" s="466"/>
      <c r="F65" s="7"/>
      <c r="G65" s="478"/>
      <c r="H65" s="468"/>
      <c r="I65" s="469"/>
      <c r="J65" s="468"/>
      <c r="K65" s="468"/>
      <c r="L65" s="471"/>
      <c r="M65" s="7"/>
      <c r="N65" s="7"/>
      <c r="O65" s="472" t="str">
        <f t="shared" si="0"/>
        <v/>
      </c>
      <c r="P65" s="479"/>
      <c r="Q65" s="480" t="str">
        <f t="shared" si="16"/>
        <v/>
      </c>
      <c r="R65" s="481" t="str">
        <f t="shared" si="17"/>
        <v/>
      </c>
      <c r="S65" s="481" t="str">
        <f t="shared" si="18"/>
        <v/>
      </c>
      <c r="T65" s="481" t="str">
        <f t="shared" si="19"/>
        <v/>
      </c>
      <c r="U65" s="481" t="str">
        <f t="shared" si="20"/>
        <v/>
      </c>
      <c r="V65" s="56" t="str">
        <f t="shared" si="21"/>
        <v/>
      </c>
      <c r="W65" s="57" t="str">
        <f t="shared" si="22"/>
        <v/>
      </c>
      <c r="X65" s="481" t="str">
        <f t="shared" si="23"/>
        <v/>
      </c>
      <c r="Y65" s="57" t="str">
        <f t="shared" si="24"/>
        <v/>
      </c>
      <c r="Z65" s="57" t="str">
        <f t="shared" si="25"/>
        <v/>
      </c>
      <c r="AA65" s="29" t="str">
        <f t="shared" si="26"/>
        <v/>
      </c>
      <c r="AB65" s="481" t="str">
        <f t="shared" si="27"/>
        <v/>
      </c>
      <c r="AC65" s="481" t="str">
        <f t="shared" si="28"/>
        <v/>
      </c>
      <c r="AD65" s="239"/>
      <c r="AE65" s="476" t="str">
        <f t="shared" si="15"/>
        <v/>
      </c>
      <c r="AF65" s="88"/>
      <c r="AG65" s="242" t="str" cm="1">
        <f t="array" ref="AG65">IF(OR(AE65="",O65=""),"",_xlfn.IFS(IFERROR(VALUE(TRIM(SUBSTITUTE(AE65,CHAR(160),""))),0)&gt;IFERROR(VALUE(TRIM(SUBSTITUTE(O65,CHAR(160),""))),0),"KO : Le montant retenu est supérieur au montant présenté. Merci de revoir la ligne de contributions ou plafonner son montant.",IFERROR(VALUE(TRIM(SUBSTITUTE(O65,CHAR(160),""))),0)=0,"",IFERROR(VALUE(TRIM(SUBSTITUTE(AE65,CHAR(160),""))),0)=IFERROR(VALUE(TRIM(SUBSTITUTE(O65,CHAR(160),""))),0),"OK",IFERROR(VALUE(TRIM(SUBSTITUTE(AE65,CHAR(160),""))),0)&lt;IFERROR(VALUE(TRIM(SUBSTITUTE(O65,CHAR(160),""))),0),"Montant instruit inférieur au montant présenté.",TRUE,""))</f>
        <v/>
      </c>
      <c r="AH65" s="235" t="str">
        <f t="shared" si="29"/>
        <v/>
      </c>
    </row>
    <row r="66" spans="1:34" ht="15" customHeight="1">
      <c r="A66" s="100">
        <v>57</v>
      </c>
      <c r="B66" s="477"/>
      <c r="C66" s="214"/>
      <c r="D66" s="7"/>
      <c r="E66" s="466"/>
      <c r="F66" s="7"/>
      <c r="G66" s="478"/>
      <c r="H66" s="468"/>
      <c r="I66" s="469"/>
      <c r="J66" s="468"/>
      <c r="K66" s="468"/>
      <c r="L66" s="471"/>
      <c r="M66" s="7"/>
      <c r="N66" s="7"/>
      <c r="O66" s="472" t="str">
        <f t="shared" si="0"/>
        <v/>
      </c>
      <c r="P66" s="479"/>
      <c r="Q66" s="480" t="str">
        <f t="shared" si="16"/>
        <v/>
      </c>
      <c r="R66" s="481" t="str">
        <f t="shared" si="17"/>
        <v/>
      </c>
      <c r="S66" s="481" t="str">
        <f t="shared" si="18"/>
        <v/>
      </c>
      <c r="T66" s="481" t="str">
        <f t="shared" si="19"/>
        <v/>
      </c>
      <c r="U66" s="481" t="str">
        <f t="shared" si="20"/>
        <v/>
      </c>
      <c r="V66" s="56" t="str">
        <f t="shared" si="21"/>
        <v/>
      </c>
      <c r="W66" s="57" t="str">
        <f t="shared" si="22"/>
        <v/>
      </c>
      <c r="X66" s="481" t="str">
        <f t="shared" si="23"/>
        <v/>
      </c>
      <c r="Y66" s="57" t="str">
        <f t="shared" si="24"/>
        <v/>
      </c>
      <c r="Z66" s="57" t="str">
        <f t="shared" si="25"/>
        <v/>
      </c>
      <c r="AA66" s="29" t="str">
        <f t="shared" si="26"/>
        <v/>
      </c>
      <c r="AB66" s="481" t="str">
        <f t="shared" si="27"/>
        <v/>
      </c>
      <c r="AC66" s="481" t="str">
        <f t="shared" si="28"/>
        <v/>
      </c>
      <c r="AD66" s="239"/>
      <c r="AE66" s="476" t="str">
        <f t="shared" si="15"/>
        <v/>
      </c>
      <c r="AF66" s="88"/>
      <c r="AG66" s="242" t="str" cm="1">
        <f t="array" ref="AG66">IF(OR(AE66="",O66=""),"",_xlfn.IFS(IFERROR(VALUE(TRIM(SUBSTITUTE(AE66,CHAR(160),""))),0)&gt;IFERROR(VALUE(TRIM(SUBSTITUTE(O66,CHAR(160),""))),0),"KO : Le montant retenu est supérieur au montant présenté. Merci de revoir la ligne de contributions ou plafonner son montant.",IFERROR(VALUE(TRIM(SUBSTITUTE(O66,CHAR(160),""))),0)=0,"",IFERROR(VALUE(TRIM(SUBSTITUTE(AE66,CHAR(160),""))),0)=IFERROR(VALUE(TRIM(SUBSTITUTE(O66,CHAR(160),""))),0),"OK",IFERROR(VALUE(TRIM(SUBSTITUTE(AE66,CHAR(160),""))),0)&lt;IFERROR(VALUE(TRIM(SUBSTITUTE(O66,CHAR(160),""))),0),"Montant instruit inférieur au montant présenté.",TRUE,""))</f>
        <v/>
      </c>
      <c r="AH66" s="235" t="str">
        <f t="shared" si="29"/>
        <v/>
      </c>
    </row>
    <row r="67" spans="1:34" ht="15" customHeight="1">
      <c r="A67" s="100">
        <v>58</v>
      </c>
      <c r="B67" s="477"/>
      <c r="C67" s="214"/>
      <c r="D67" s="7"/>
      <c r="E67" s="466"/>
      <c r="F67" s="7"/>
      <c r="G67" s="478"/>
      <c r="H67" s="468"/>
      <c r="I67" s="469"/>
      <c r="J67" s="468"/>
      <c r="K67" s="468"/>
      <c r="L67" s="471"/>
      <c r="M67" s="7"/>
      <c r="N67" s="7"/>
      <c r="O67" s="472" t="str">
        <f t="shared" si="0"/>
        <v/>
      </c>
      <c r="P67" s="479"/>
      <c r="Q67" s="480" t="str">
        <f t="shared" si="16"/>
        <v/>
      </c>
      <c r="R67" s="481" t="str">
        <f t="shared" si="17"/>
        <v/>
      </c>
      <c r="S67" s="481" t="str">
        <f t="shared" si="18"/>
        <v/>
      </c>
      <c r="T67" s="481" t="str">
        <f t="shared" si="19"/>
        <v/>
      </c>
      <c r="U67" s="481" t="str">
        <f t="shared" si="20"/>
        <v/>
      </c>
      <c r="V67" s="56" t="str">
        <f t="shared" si="21"/>
        <v/>
      </c>
      <c r="W67" s="57" t="str">
        <f t="shared" si="22"/>
        <v/>
      </c>
      <c r="X67" s="481" t="str">
        <f t="shared" si="23"/>
        <v/>
      </c>
      <c r="Y67" s="57" t="str">
        <f t="shared" si="24"/>
        <v/>
      </c>
      <c r="Z67" s="57" t="str">
        <f t="shared" si="25"/>
        <v/>
      </c>
      <c r="AA67" s="29" t="str">
        <f t="shared" si="26"/>
        <v/>
      </c>
      <c r="AB67" s="481" t="str">
        <f t="shared" si="27"/>
        <v/>
      </c>
      <c r="AC67" s="481" t="str">
        <f t="shared" si="28"/>
        <v/>
      </c>
      <c r="AD67" s="239"/>
      <c r="AE67" s="476" t="str">
        <f t="shared" si="15"/>
        <v/>
      </c>
      <c r="AF67" s="88"/>
      <c r="AG67" s="242" t="str" cm="1">
        <f t="array" ref="AG67">IF(OR(AE67="",O67=""),"",_xlfn.IFS(IFERROR(VALUE(TRIM(SUBSTITUTE(AE67,CHAR(160),""))),0)&gt;IFERROR(VALUE(TRIM(SUBSTITUTE(O67,CHAR(160),""))),0),"KO : Le montant retenu est supérieur au montant présenté. Merci de revoir la ligne de contributions ou plafonner son montant.",IFERROR(VALUE(TRIM(SUBSTITUTE(O67,CHAR(160),""))),0)=0,"",IFERROR(VALUE(TRIM(SUBSTITUTE(AE67,CHAR(160),""))),0)=IFERROR(VALUE(TRIM(SUBSTITUTE(O67,CHAR(160),""))),0),"OK",IFERROR(VALUE(TRIM(SUBSTITUTE(AE67,CHAR(160),""))),0)&lt;IFERROR(VALUE(TRIM(SUBSTITUTE(O67,CHAR(160),""))),0),"Montant instruit inférieur au montant présenté.",TRUE,""))</f>
        <v/>
      </c>
      <c r="AH67" s="235" t="str">
        <f t="shared" si="29"/>
        <v/>
      </c>
    </row>
    <row r="68" spans="1:34" ht="15" customHeight="1">
      <c r="A68" s="100">
        <v>59</v>
      </c>
      <c r="B68" s="477"/>
      <c r="C68" s="214"/>
      <c r="D68" s="7"/>
      <c r="E68" s="466"/>
      <c r="F68" s="7"/>
      <c r="G68" s="478"/>
      <c r="H68" s="468"/>
      <c r="I68" s="469"/>
      <c r="J68" s="468"/>
      <c r="K68" s="468"/>
      <c r="L68" s="471"/>
      <c r="M68" s="7"/>
      <c r="N68" s="7"/>
      <c r="O68" s="472" t="str">
        <f t="shared" si="0"/>
        <v/>
      </c>
      <c r="P68" s="479"/>
      <c r="Q68" s="480" t="str">
        <f t="shared" si="16"/>
        <v/>
      </c>
      <c r="R68" s="481" t="str">
        <f t="shared" si="17"/>
        <v/>
      </c>
      <c r="S68" s="481" t="str">
        <f t="shared" si="18"/>
        <v/>
      </c>
      <c r="T68" s="481" t="str">
        <f t="shared" si="19"/>
        <v/>
      </c>
      <c r="U68" s="481" t="str">
        <f t="shared" si="20"/>
        <v/>
      </c>
      <c r="V68" s="56" t="str">
        <f t="shared" si="21"/>
        <v/>
      </c>
      <c r="W68" s="57" t="str">
        <f t="shared" si="22"/>
        <v/>
      </c>
      <c r="X68" s="481" t="str">
        <f t="shared" si="23"/>
        <v/>
      </c>
      <c r="Y68" s="57" t="str">
        <f t="shared" si="24"/>
        <v/>
      </c>
      <c r="Z68" s="57" t="str">
        <f t="shared" si="25"/>
        <v/>
      </c>
      <c r="AA68" s="29" t="str">
        <f t="shared" si="26"/>
        <v/>
      </c>
      <c r="AB68" s="481" t="str">
        <f t="shared" si="27"/>
        <v/>
      </c>
      <c r="AC68" s="481" t="str">
        <f t="shared" si="28"/>
        <v/>
      </c>
      <c r="AD68" s="239"/>
      <c r="AE68" s="476" t="str">
        <f t="shared" si="15"/>
        <v/>
      </c>
      <c r="AF68" s="88"/>
      <c r="AG68" s="242" t="str" cm="1">
        <f t="array" ref="AG68">IF(OR(AE68="",O68=""),"",_xlfn.IFS(IFERROR(VALUE(TRIM(SUBSTITUTE(AE68,CHAR(160),""))),0)&gt;IFERROR(VALUE(TRIM(SUBSTITUTE(O68,CHAR(160),""))),0),"KO : Le montant retenu est supérieur au montant présenté. Merci de revoir la ligne de contributions ou plafonner son montant.",IFERROR(VALUE(TRIM(SUBSTITUTE(O68,CHAR(160),""))),0)=0,"",IFERROR(VALUE(TRIM(SUBSTITUTE(AE68,CHAR(160),""))),0)=IFERROR(VALUE(TRIM(SUBSTITUTE(O68,CHAR(160),""))),0),"OK",IFERROR(VALUE(TRIM(SUBSTITUTE(AE68,CHAR(160),""))),0)&lt;IFERROR(VALUE(TRIM(SUBSTITUTE(O68,CHAR(160),""))),0),"Montant instruit inférieur au montant présenté.",TRUE,""))</f>
        <v/>
      </c>
      <c r="AH68" s="235" t="str">
        <f t="shared" si="29"/>
        <v/>
      </c>
    </row>
    <row r="69" spans="1:34" ht="15" customHeight="1">
      <c r="A69" s="100">
        <v>60</v>
      </c>
      <c r="B69" s="477"/>
      <c r="C69" s="214"/>
      <c r="D69" s="7"/>
      <c r="E69" s="466"/>
      <c r="F69" s="7"/>
      <c r="G69" s="478"/>
      <c r="H69" s="468"/>
      <c r="I69" s="469"/>
      <c r="J69" s="468"/>
      <c r="K69" s="468"/>
      <c r="L69" s="471"/>
      <c r="M69" s="7"/>
      <c r="N69" s="7"/>
      <c r="O69" s="472" t="str">
        <f t="shared" si="0"/>
        <v/>
      </c>
      <c r="P69" s="479"/>
      <c r="Q69" s="480" t="str">
        <f t="shared" si="16"/>
        <v/>
      </c>
      <c r="R69" s="481" t="str">
        <f t="shared" si="17"/>
        <v/>
      </c>
      <c r="S69" s="481" t="str">
        <f t="shared" si="18"/>
        <v/>
      </c>
      <c r="T69" s="481" t="str">
        <f t="shared" si="19"/>
        <v/>
      </c>
      <c r="U69" s="481" t="str">
        <f t="shared" si="20"/>
        <v/>
      </c>
      <c r="V69" s="56" t="str">
        <f t="shared" si="21"/>
        <v/>
      </c>
      <c r="W69" s="57" t="str">
        <f t="shared" si="22"/>
        <v/>
      </c>
      <c r="X69" s="481" t="str">
        <f t="shared" si="23"/>
        <v/>
      </c>
      <c r="Y69" s="57" t="str">
        <f t="shared" si="24"/>
        <v/>
      </c>
      <c r="Z69" s="57" t="str">
        <f t="shared" si="25"/>
        <v/>
      </c>
      <c r="AA69" s="29" t="str">
        <f t="shared" si="26"/>
        <v/>
      </c>
      <c r="AB69" s="481" t="str">
        <f t="shared" si="27"/>
        <v/>
      </c>
      <c r="AC69" s="481" t="str">
        <f t="shared" si="28"/>
        <v/>
      </c>
      <c r="AD69" s="239"/>
      <c r="AE69" s="476" t="str">
        <f t="shared" si="15"/>
        <v/>
      </c>
      <c r="AF69" s="88"/>
      <c r="AG69" s="242" t="str" cm="1">
        <f t="array" ref="AG69">IF(OR(AE69="",O69=""),"",_xlfn.IFS(IFERROR(VALUE(TRIM(SUBSTITUTE(AE69,CHAR(160),""))),0)&gt;IFERROR(VALUE(TRIM(SUBSTITUTE(O69,CHAR(160),""))),0),"KO : Le montant retenu est supérieur au montant présenté. Merci de revoir la ligne de contributions ou plafonner son montant.",IFERROR(VALUE(TRIM(SUBSTITUTE(O69,CHAR(160),""))),0)=0,"",IFERROR(VALUE(TRIM(SUBSTITUTE(AE69,CHAR(160),""))),0)=IFERROR(VALUE(TRIM(SUBSTITUTE(O69,CHAR(160),""))),0),"OK",IFERROR(VALUE(TRIM(SUBSTITUTE(AE69,CHAR(160),""))),0)&lt;IFERROR(VALUE(TRIM(SUBSTITUTE(O69,CHAR(160),""))),0),"Montant instruit inférieur au montant présenté.",TRUE,""))</f>
        <v/>
      </c>
      <c r="AH69" s="235" t="str">
        <f t="shared" si="29"/>
        <v/>
      </c>
    </row>
    <row r="70" spans="1:34" ht="15" customHeight="1">
      <c r="A70" s="100">
        <v>61</v>
      </c>
      <c r="B70" s="477"/>
      <c r="C70" s="214"/>
      <c r="D70" s="7"/>
      <c r="E70" s="466"/>
      <c r="F70" s="7"/>
      <c r="G70" s="478"/>
      <c r="H70" s="468"/>
      <c r="I70" s="469"/>
      <c r="J70" s="468"/>
      <c r="K70" s="468"/>
      <c r="L70" s="471"/>
      <c r="M70" s="7"/>
      <c r="N70" s="7"/>
      <c r="O70" s="472" t="str">
        <f t="shared" si="0"/>
        <v/>
      </c>
      <c r="P70" s="479"/>
      <c r="Q70" s="480" t="str">
        <f t="shared" si="16"/>
        <v/>
      </c>
      <c r="R70" s="481" t="str">
        <f t="shared" si="17"/>
        <v/>
      </c>
      <c r="S70" s="481" t="str">
        <f t="shared" si="18"/>
        <v/>
      </c>
      <c r="T70" s="481" t="str">
        <f t="shared" si="19"/>
        <v/>
      </c>
      <c r="U70" s="481" t="str">
        <f t="shared" si="20"/>
        <v/>
      </c>
      <c r="V70" s="56" t="str">
        <f t="shared" si="21"/>
        <v/>
      </c>
      <c r="W70" s="57" t="str">
        <f t="shared" si="22"/>
        <v/>
      </c>
      <c r="X70" s="481" t="str">
        <f t="shared" si="23"/>
        <v/>
      </c>
      <c r="Y70" s="57" t="str">
        <f t="shared" si="24"/>
        <v/>
      </c>
      <c r="Z70" s="57" t="str">
        <f t="shared" si="25"/>
        <v/>
      </c>
      <c r="AA70" s="29" t="str">
        <f t="shared" si="26"/>
        <v/>
      </c>
      <c r="AB70" s="481" t="str">
        <f t="shared" si="27"/>
        <v/>
      </c>
      <c r="AC70" s="481" t="str">
        <f t="shared" si="28"/>
        <v/>
      </c>
      <c r="AD70" s="239"/>
      <c r="AE70" s="476" t="str">
        <f t="shared" si="15"/>
        <v/>
      </c>
      <c r="AF70" s="88"/>
      <c r="AG70" s="242" t="str" cm="1">
        <f t="array" ref="AG70">IF(OR(AE70="",O70=""),"",_xlfn.IFS(IFERROR(VALUE(TRIM(SUBSTITUTE(AE70,CHAR(160),""))),0)&gt;IFERROR(VALUE(TRIM(SUBSTITUTE(O70,CHAR(160),""))),0),"KO : Le montant retenu est supérieur au montant présenté. Merci de revoir la ligne de contributions ou plafonner son montant.",IFERROR(VALUE(TRIM(SUBSTITUTE(O70,CHAR(160),""))),0)=0,"",IFERROR(VALUE(TRIM(SUBSTITUTE(AE70,CHAR(160),""))),0)=IFERROR(VALUE(TRIM(SUBSTITUTE(O70,CHAR(160),""))),0),"OK",IFERROR(VALUE(TRIM(SUBSTITUTE(AE70,CHAR(160),""))),0)&lt;IFERROR(VALUE(TRIM(SUBSTITUTE(O70,CHAR(160),""))),0),"Montant instruit inférieur au montant présenté.",TRUE,""))</f>
        <v/>
      </c>
      <c r="AH70" s="235" t="str">
        <f t="shared" si="29"/>
        <v/>
      </c>
    </row>
    <row r="71" spans="1:34" ht="15" customHeight="1">
      <c r="A71" s="100">
        <v>62</v>
      </c>
      <c r="B71" s="477"/>
      <c r="C71" s="214"/>
      <c r="D71" s="7"/>
      <c r="E71" s="466"/>
      <c r="F71" s="7"/>
      <c r="G71" s="478"/>
      <c r="H71" s="468"/>
      <c r="I71" s="469"/>
      <c r="J71" s="468"/>
      <c r="K71" s="468"/>
      <c r="L71" s="471"/>
      <c r="M71" s="7"/>
      <c r="N71" s="7"/>
      <c r="O71" s="472" t="str">
        <f t="shared" si="0"/>
        <v/>
      </c>
      <c r="P71" s="479"/>
      <c r="Q71" s="480" t="str">
        <f t="shared" si="16"/>
        <v/>
      </c>
      <c r="R71" s="481" t="str">
        <f t="shared" si="17"/>
        <v/>
      </c>
      <c r="S71" s="481" t="str">
        <f t="shared" si="18"/>
        <v/>
      </c>
      <c r="T71" s="481" t="str">
        <f t="shared" si="19"/>
        <v/>
      </c>
      <c r="U71" s="481" t="str">
        <f t="shared" si="20"/>
        <v/>
      </c>
      <c r="V71" s="56" t="str">
        <f t="shared" si="21"/>
        <v/>
      </c>
      <c r="W71" s="57" t="str">
        <f t="shared" si="22"/>
        <v/>
      </c>
      <c r="X71" s="481" t="str">
        <f t="shared" si="23"/>
        <v/>
      </c>
      <c r="Y71" s="57" t="str">
        <f t="shared" si="24"/>
        <v/>
      </c>
      <c r="Z71" s="57" t="str">
        <f t="shared" si="25"/>
        <v/>
      </c>
      <c r="AA71" s="29" t="str">
        <f t="shared" si="26"/>
        <v/>
      </c>
      <c r="AB71" s="481" t="str">
        <f t="shared" si="27"/>
        <v/>
      </c>
      <c r="AC71" s="481" t="str">
        <f t="shared" si="28"/>
        <v/>
      </c>
      <c r="AD71" s="239"/>
      <c r="AE71" s="476" t="str">
        <f t="shared" si="15"/>
        <v/>
      </c>
      <c r="AF71" s="88"/>
      <c r="AG71" s="242" t="str" cm="1">
        <f t="array" ref="AG71">IF(OR(AE71="",O71=""),"",_xlfn.IFS(IFERROR(VALUE(TRIM(SUBSTITUTE(AE71,CHAR(160),""))),0)&gt;IFERROR(VALUE(TRIM(SUBSTITUTE(O71,CHAR(160),""))),0),"KO : Le montant retenu est supérieur au montant présenté. Merci de revoir la ligne de contributions ou plafonner son montant.",IFERROR(VALUE(TRIM(SUBSTITUTE(O71,CHAR(160),""))),0)=0,"",IFERROR(VALUE(TRIM(SUBSTITUTE(AE71,CHAR(160),""))),0)=IFERROR(VALUE(TRIM(SUBSTITUTE(O71,CHAR(160),""))),0),"OK",IFERROR(VALUE(TRIM(SUBSTITUTE(AE71,CHAR(160),""))),0)&lt;IFERROR(VALUE(TRIM(SUBSTITUTE(O71,CHAR(160),""))),0),"Montant instruit inférieur au montant présenté.",TRUE,""))</f>
        <v/>
      </c>
      <c r="AH71" s="235" t="str">
        <f t="shared" si="29"/>
        <v/>
      </c>
    </row>
    <row r="72" spans="1:34" ht="15" customHeight="1">
      <c r="A72" s="100">
        <v>63</v>
      </c>
      <c r="B72" s="477"/>
      <c r="C72" s="214"/>
      <c r="D72" s="7"/>
      <c r="E72" s="466"/>
      <c r="F72" s="7"/>
      <c r="G72" s="478"/>
      <c r="H72" s="468"/>
      <c r="I72" s="469"/>
      <c r="J72" s="468"/>
      <c r="K72" s="468"/>
      <c r="L72" s="471"/>
      <c r="M72" s="7"/>
      <c r="N72" s="7"/>
      <c r="O72" s="472" t="str">
        <f t="shared" si="0"/>
        <v/>
      </c>
      <c r="P72" s="479"/>
      <c r="Q72" s="480" t="str">
        <f t="shared" si="16"/>
        <v/>
      </c>
      <c r="R72" s="481" t="str">
        <f t="shared" si="17"/>
        <v/>
      </c>
      <c r="S72" s="481" t="str">
        <f t="shared" si="18"/>
        <v/>
      </c>
      <c r="T72" s="481" t="str">
        <f t="shared" si="19"/>
        <v/>
      </c>
      <c r="U72" s="481" t="str">
        <f t="shared" si="20"/>
        <v/>
      </c>
      <c r="V72" s="56" t="str">
        <f t="shared" si="21"/>
        <v/>
      </c>
      <c r="W72" s="57" t="str">
        <f t="shared" si="22"/>
        <v/>
      </c>
      <c r="X72" s="481" t="str">
        <f t="shared" si="23"/>
        <v/>
      </c>
      <c r="Y72" s="57" t="str">
        <f t="shared" si="24"/>
        <v/>
      </c>
      <c r="Z72" s="57" t="str">
        <f t="shared" si="25"/>
        <v/>
      </c>
      <c r="AA72" s="29" t="str">
        <f t="shared" si="26"/>
        <v/>
      </c>
      <c r="AB72" s="481" t="str">
        <f t="shared" si="27"/>
        <v/>
      </c>
      <c r="AC72" s="481" t="str">
        <f t="shared" si="28"/>
        <v/>
      </c>
      <c r="AD72" s="239"/>
      <c r="AE72" s="476" t="str">
        <f t="shared" si="15"/>
        <v/>
      </c>
      <c r="AF72" s="88"/>
      <c r="AG72" s="242" t="str" cm="1">
        <f t="array" ref="AG72">IF(OR(AE72="",O72=""),"",_xlfn.IFS(IFERROR(VALUE(TRIM(SUBSTITUTE(AE72,CHAR(160),""))),0)&gt;IFERROR(VALUE(TRIM(SUBSTITUTE(O72,CHAR(160),""))),0),"KO : Le montant retenu est supérieur au montant présenté. Merci de revoir la ligne de contributions ou plafonner son montant.",IFERROR(VALUE(TRIM(SUBSTITUTE(O72,CHAR(160),""))),0)=0,"",IFERROR(VALUE(TRIM(SUBSTITUTE(AE72,CHAR(160),""))),0)=IFERROR(VALUE(TRIM(SUBSTITUTE(O72,CHAR(160),""))),0),"OK",IFERROR(VALUE(TRIM(SUBSTITUTE(AE72,CHAR(160),""))),0)&lt;IFERROR(VALUE(TRIM(SUBSTITUTE(O72,CHAR(160),""))),0),"Montant instruit inférieur au montant présenté.",TRUE,""))</f>
        <v/>
      </c>
      <c r="AH72" s="235" t="str">
        <f t="shared" si="29"/>
        <v/>
      </c>
    </row>
    <row r="73" spans="1:34" ht="15" customHeight="1">
      <c r="A73" s="100">
        <v>64</v>
      </c>
      <c r="B73" s="477"/>
      <c r="C73" s="214"/>
      <c r="D73" s="7"/>
      <c r="E73" s="466"/>
      <c r="F73" s="7"/>
      <c r="G73" s="478"/>
      <c r="H73" s="468"/>
      <c r="I73" s="469"/>
      <c r="J73" s="468"/>
      <c r="K73" s="468"/>
      <c r="L73" s="471"/>
      <c r="M73" s="7"/>
      <c r="N73" s="7"/>
      <c r="O73" s="472" t="str">
        <f t="shared" ref="O73:O109" si="30">IF(J73=0,"",((L73/J73)*K73)*G73)</f>
        <v/>
      </c>
      <c r="P73" s="479"/>
      <c r="Q73" s="480" t="str">
        <f t="shared" ref="Q73:Q99" si="31">IF(B73="","",B73)</f>
        <v/>
      </c>
      <c r="R73" s="481" t="str">
        <f t="shared" ref="R73:R99" si="32">IF(C73="","",C73)</f>
        <v/>
      </c>
      <c r="S73" s="481" t="str">
        <f t="shared" ref="S73:S99" si="33">IF(D73="","",D73)</f>
        <v/>
      </c>
      <c r="T73" s="481" t="str">
        <f t="shared" ref="T73:T99" si="34">IF(E73="","",E73)</f>
        <v/>
      </c>
      <c r="U73" s="481" t="str">
        <f t="shared" ref="U73:U99" si="35">IF(F73="","",F73)</f>
        <v/>
      </c>
      <c r="V73" s="56" t="str">
        <f t="shared" ref="V73:V99" si="36">IF(G73="","",G73)</f>
        <v/>
      </c>
      <c r="W73" s="57" t="str">
        <f t="shared" ref="W73:W99" si="37">IF(H73="","",H73)</f>
        <v/>
      </c>
      <c r="X73" s="481" t="str">
        <f t="shared" ref="X73:X99" si="38">IF(I73="","",I73)</f>
        <v/>
      </c>
      <c r="Y73" s="57" t="str">
        <f t="shared" ref="Y73:Y99" si="39">IF(J73="","",J73)</f>
        <v/>
      </c>
      <c r="Z73" s="57" t="str">
        <f t="shared" ref="Z73:Z99" si="40">IF(K73="","",K73)</f>
        <v/>
      </c>
      <c r="AA73" s="29" t="str">
        <f t="shared" ref="AA73:AA99" si="41">IF(L73="","",L73)</f>
        <v/>
      </c>
      <c r="AB73" s="481" t="str">
        <f t="shared" ref="AB73:AB99" si="42">IF(M73="","",M73)</f>
        <v/>
      </c>
      <c r="AC73" s="481" t="str">
        <f t="shared" ref="AC73:AC99" si="43">IF(N73="","",N73)</f>
        <v/>
      </c>
      <c r="AD73" s="239"/>
      <c r="AE73" s="476" t="str">
        <f t="shared" si="15"/>
        <v/>
      </c>
      <c r="AF73" s="88"/>
      <c r="AG73" s="242" t="str" cm="1">
        <f t="array" ref="AG73">IF(OR(AE73="",O73=""),"",_xlfn.IFS(IFERROR(VALUE(TRIM(SUBSTITUTE(AE73,CHAR(160),""))),0)&gt;IFERROR(VALUE(TRIM(SUBSTITUTE(O73,CHAR(160),""))),0),"KO : Le montant retenu est supérieur au montant présenté. Merci de revoir la ligne de contributions ou plafonner son montant.",IFERROR(VALUE(TRIM(SUBSTITUTE(O73,CHAR(160),""))),0)=0,"",IFERROR(VALUE(TRIM(SUBSTITUTE(AE73,CHAR(160),""))),0)=IFERROR(VALUE(TRIM(SUBSTITUTE(O73,CHAR(160),""))),0),"OK",IFERROR(VALUE(TRIM(SUBSTITUTE(AE73,CHAR(160),""))),0)&lt;IFERROR(VALUE(TRIM(SUBSTITUTE(O73,CHAR(160),""))),0),"Montant instruit inférieur au montant présenté.",TRUE,""))</f>
        <v/>
      </c>
      <c r="AH73" s="235" t="str">
        <f t="shared" ref="AH73:AH109" si="44">IF(OR(O73="",AE73=""),"",IFERROR(VALUE(TRIM(SUBSTITUTE(O73,CHAR(160),""))),0)-IFERROR(VALUE(TRIM(SUBSTITUTE(AE73,CHAR(160),""))),0))</f>
        <v/>
      </c>
    </row>
    <row r="74" spans="1:34" ht="15" customHeight="1">
      <c r="A74" s="100">
        <v>65</v>
      </c>
      <c r="B74" s="477"/>
      <c r="C74" s="214"/>
      <c r="D74" s="7"/>
      <c r="E74" s="466"/>
      <c r="F74" s="7"/>
      <c r="G74" s="478"/>
      <c r="H74" s="468"/>
      <c r="I74" s="469"/>
      <c r="J74" s="468"/>
      <c r="K74" s="468"/>
      <c r="L74" s="471"/>
      <c r="M74" s="7"/>
      <c r="N74" s="7"/>
      <c r="O74" s="472" t="str">
        <f t="shared" si="30"/>
        <v/>
      </c>
      <c r="P74" s="479"/>
      <c r="Q74" s="480" t="str">
        <f t="shared" si="31"/>
        <v/>
      </c>
      <c r="R74" s="481" t="str">
        <f t="shared" si="32"/>
        <v/>
      </c>
      <c r="S74" s="481" t="str">
        <f t="shared" si="33"/>
        <v/>
      </c>
      <c r="T74" s="481" t="str">
        <f t="shared" si="34"/>
        <v/>
      </c>
      <c r="U74" s="481" t="str">
        <f t="shared" si="35"/>
        <v/>
      </c>
      <c r="V74" s="56" t="str">
        <f t="shared" si="36"/>
        <v/>
      </c>
      <c r="W74" s="57" t="str">
        <f t="shared" si="37"/>
        <v/>
      </c>
      <c r="X74" s="481" t="str">
        <f t="shared" si="38"/>
        <v/>
      </c>
      <c r="Y74" s="57" t="str">
        <f t="shared" si="39"/>
        <v/>
      </c>
      <c r="Z74" s="57" t="str">
        <f t="shared" si="40"/>
        <v/>
      </c>
      <c r="AA74" s="29" t="str">
        <f t="shared" si="41"/>
        <v/>
      </c>
      <c r="AB74" s="481" t="str">
        <f t="shared" si="42"/>
        <v/>
      </c>
      <c r="AC74" s="481" t="str">
        <f t="shared" si="43"/>
        <v/>
      </c>
      <c r="AD74" s="239"/>
      <c r="AE74" s="476" t="str">
        <f t="shared" si="15"/>
        <v/>
      </c>
      <c r="AF74" s="88"/>
      <c r="AG74" s="242" t="str" cm="1">
        <f t="array" ref="AG74">IF(OR(AE74="",O74=""),"",_xlfn.IFS(IFERROR(VALUE(TRIM(SUBSTITUTE(AE74,CHAR(160),""))),0)&gt;IFERROR(VALUE(TRIM(SUBSTITUTE(O74,CHAR(160),""))),0),"KO : Le montant retenu est supérieur au montant présenté. Merci de revoir la ligne de contributions ou plafonner son montant.",IFERROR(VALUE(TRIM(SUBSTITUTE(O74,CHAR(160),""))),0)=0,"",IFERROR(VALUE(TRIM(SUBSTITUTE(AE74,CHAR(160),""))),0)=IFERROR(VALUE(TRIM(SUBSTITUTE(O74,CHAR(160),""))),0),"OK",IFERROR(VALUE(TRIM(SUBSTITUTE(AE74,CHAR(160),""))),0)&lt;IFERROR(VALUE(TRIM(SUBSTITUTE(O74,CHAR(160),""))),0),"Montant instruit inférieur au montant présenté.",TRUE,""))</f>
        <v/>
      </c>
      <c r="AH74" s="235" t="str">
        <f t="shared" si="44"/>
        <v/>
      </c>
    </row>
    <row r="75" spans="1:34" ht="15" customHeight="1">
      <c r="A75" s="100">
        <v>66</v>
      </c>
      <c r="B75" s="477"/>
      <c r="C75" s="214"/>
      <c r="D75" s="7"/>
      <c r="E75" s="466"/>
      <c r="F75" s="7"/>
      <c r="G75" s="478"/>
      <c r="H75" s="468"/>
      <c r="I75" s="469"/>
      <c r="J75" s="468"/>
      <c r="K75" s="468"/>
      <c r="L75" s="471"/>
      <c r="M75" s="7"/>
      <c r="N75" s="7"/>
      <c r="O75" s="472" t="str">
        <f t="shared" si="30"/>
        <v/>
      </c>
      <c r="P75" s="479"/>
      <c r="Q75" s="480" t="str">
        <f t="shared" si="31"/>
        <v/>
      </c>
      <c r="R75" s="481" t="str">
        <f t="shared" si="32"/>
        <v/>
      </c>
      <c r="S75" s="481" t="str">
        <f t="shared" si="33"/>
        <v/>
      </c>
      <c r="T75" s="481" t="str">
        <f t="shared" si="34"/>
        <v/>
      </c>
      <c r="U75" s="481" t="str">
        <f t="shared" si="35"/>
        <v/>
      </c>
      <c r="V75" s="56" t="str">
        <f t="shared" si="36"/>
        <v/>
      </c>
      <c r="W75" s="57" t="str">
        <f t="shared" si="37"/>
        <v/>
      </c>
      <c r="X75" s="481" t="str">
        <f t="shared" si="38"/>
        <v/>
      </c>
      <c r="Y75" s="57" t="str">
        <f t="shared" si="39"/>
        <v/>
      </c>
      <c r="Z75" s="57" t="str">
        <f t="shared" si="40"/>
        <v/>
      </c>
      <c r="AA75" s="29" t="str">
        <f t="shared" si="41"/>
        <v/>
      </c>
      <c r="AB75" s="481" t="str">
        <f t="shared" si="42"/>
        <v/>
      </c>
      <c r="AC75" s="481" t="str">
        <f t="shared" si="43"/>
        <v/>
      </c>
      <c r="AD75" s="239"/>
      <c r="AE75" s="476" t="str">
        <f t="shared" ref="AE75:AE109" si="45">IF(Y75="","",((AA75/Y75)*Z75)*V75)</f>
        <v/>
      </c>
      <c r="AF75" s="88"/>
      <c r="AG75" s="242" t="str" cm="1">
        <f t="array" ref="AG75">IF(OR(AE75="",O75=""),"",_xlfn.IFS(IFERROR(VALUE(TRIM(SUBSTITUTE(AE75,CHAR(160),""))),0)&gt;IFERROR(VALUE(TRIM(SUBSTITUTE(O75,CHAR(160),""))),0),"KO : Le montant retenu est supérieur au montant présenté. Merci de revoir la ligne de contributions ou plafonner son montant.",IFERROR(VALUE(TRIM(SUBSTITUTE(O75,CHAR(160),""))),0)=0,"",IFERROR(VALUE(TRIM(SUBSTITUTE(AE75,CHAR(160),""))),0)=IFERROR(VALUE(TRIM(SUBSTITUTE(O75,CHAR(160),""))),0),"OK",IFERROR(VALUE(TRIM(SUBSTITUTE(AE75,CHAR(160),""))),0)&lt;IFERROR(VALUE(TRIM(SUBSTITUTE(O75,CHAR(160),""))),0),"Montant instruit inférieur au montant présenté.",TRUE,""))</f>
        <v/>
      </c>
      <c r="AH75" s="235" t="str">
        <f t="shared" si="44"/>
        <v/>
      </c>
    </row>
    <row r="76" spans="1:34" ht="15" customHeight="1">
      <c r="A76" s="100">
        <v>67</v>
      </c>
      <c r="B76" s="477"/>
      <c r="C76" s="214"/>
      <c r="D76" s="7"/>
      <c r="E76" s="466"/>
      <c r="F76" s="7"/>
      <c r="G76" s="478"/>
      <c r="H76" s="468"/>
      <c r="I76" s="469"/>
      <c r="J76" s="468"/>
      <c r="K76" s="468"/>
      <c r="L76" s="471"/>
      <c r="M76" s="7"/>
      <c r="N76" s="7"/>
      <c r="O76" s="472" t="str">
        <f t="shared" si="30"/>
        <v/>
      </c>
      <c r="P76" s="479"/>
      <c r="Q76" s="480" t="str">
        <f t="shared" si="31"/>
        <v/>
      </c>
      <c r="R76" s="481" t="str">
        <f t="shared" si="32"/>
        <v/>
      </c>
      <c r="S76" s="481" t="str">
        <f t="shared" si="33"/>
        <v/>
      </c>
      <c r="T76" s="481" t="str">
        <f t="shared" si="34"/>
        <v/>
      </c>
      <c r="U76" s="481" t="str">
        <f t="shared" si="35"/>
        <v/>
      </c>
      <c r="V76" s="56" t="str">
        <f t="shared" si="36"/>
        <v/>
      </c>
      <c r="W76" s="57" t="str">
        <f t="shared" si="37"/>
        <v/>
      </c>
      <c r="X76" s="481" t="str">
        <f t="shared" si="38"/>
        <v/>
      </c>
      <c r="Y76" s="57" t="str">
        <f t="shared" si="39"/>
        <v/>
      </c>
      <c r="Z76" s="57" t="str">
        <f t="shared" si="40"/>
        <v/>
      </c>
      <c r="AA76" s="29" t="str">
        <f t="shared" si="41"/>
        <v/>
      </c>
      <c r="AB76" s="481" t="str">
        <f t="shared" si="42"/>
        <v/>
      </c>
      <c r="AC76" s="481" t="str">
        <f t="shared" si="43"/>
        <v/>
      </c>
      <c r="AD76" s="239"/>
      <c r="AE76" s="476" t="str">
        <f t="shared" si="45"/>
        <v/>
      </c>
      <c r="AF76" s="88"/>
      <c r="AG76" s="242" t="str" cm="1">
        <f t="array" ref="AG76">IF(OR(AE76="",O76=""),"",_xlfn.IFS(IFERROR(VALUE(TRIM(SUBSTITUTE(AE76,CHAR(160),""))),0)&gt;IFERROR(VALUE(TRIM(SUBSTITUTE(O76,CHAR(160),""))),0),"KO : Le montant retenu est supérieur au montant présenté. Merci de revoir la ligne de contributions ou plafonner son montant.",IFERROR(VALUE(TRIM(SUBSTITUTE(O76,CHAR(160),""))),0)=0,"",IFERROR(VALUE(TRIM(SUBSTITUTE(AE76,CHAR(160),""))),0)=IFERROR(VALUE(TRIM(SUBSTITUTE(O76,CHAR(160),""))),0),"OK",IFERROR(VALUE(TRIM(SUBSTITUTE(AE76,CHAR(160),""))),0)&lt;IFERROR(VALUE(TRIM(SUBSTITUTE(O76,CHAR(160),""))),0),"Montant instruit inférieur au montant présenté.",TRUE,""))</f>
        <v/>
      </c>
      <c r="AH76" s="235" t="str">
        <f t="shared" si="44"/>
        <v/>
      </c>
    </row>
    <row r="77" spans="1:34" ht="15" customHeight="1">
      <c r="A77" s="100">
        <v>68</v>
      </c>
      <c r="B77" s="477"/>
      <c r="C77" s="214"/>
      <c r="D77" s="7"/>
      <c r="E77" s="466"/>
      <c r="F77" s="7"/>
      <c r="G77" s="478"/>
      <c r="H77" s="468"/>
      <c r="I77" s="469"/>
      <c r="J77" s="468"/>
      <c r="K77" s="468"/>
      <c r="L77" s="471"/>
      <c r="M77" s="7"/>
      <c r="N77" s="7"/>
      <c r="O77" s="472" t="str">
        <f t="shared" si="30"/>
        <v/>
      </c>
      <c r="P77" s="479"/>
      <c r="Q77" s="480" t="str">
        <f t="shared" si="31"/>
        <v/>
      </c>
      <c r="R77" s="481" t="str">
        <f t="shared" si="32"/>
        <v/>
      </c>
      <c r="S77" s="481" t="str">
        <f t="shared" si="33"/>
        <v/>
      </c>
      <c r="T77" s="481" t="str">
        <f t="shared" si="34"/>
        <v/>
      </c>
      <c r="U77" s="481" t="str">
        <f t="shared" si="35"/>
        <v/>
      </c>
      <c r="V77" s="56" t="str">
        <f t="shared" si="36"/>
        <v/>
      </c>
      <c r="W77" s="57" t="str">
        <f t="shared" si="37"/>
        <v/>
      </c>
      <c r="X77" s="481" t="str">
        <f t="shared" si="38"/>
        <v/>
      </c>
      <c r="Y77" s="57" t="str">
        <f t="shared" si="39"/>
        <v/>
      </c>
      <c r="Z77" s="57" t="str">
        <f t="shared" si="40"/>
        <v/>
      </c>
      <c r="AA77" s="29" t="str">
        <f t="shared" si="41"/>
        <v/>
      </c>
      <c r="AB77" s="481" t="str">
        <f t="shared" si="42"/>
        <v/>
      </c>
      <c r="AC77" s="481" t="str">
        <f t="shared" si="43"/>
        <v/>
      </c>
      <c r="AD77" s="239"/>
      <c r="AE77" s="476" t="str">
        <f t="shared" si="45"/>
        <v/>
      </c>
      <c r="AF77" s="88"/>
      <c r="AG77" s="242" t="str" cm="1">
        <f t="array" ref="AG77">IF(OR(AE77="",O77=""),"",_xlfn.IFS(IFERROR(VALUE(TRIM(SUBSTITUTE(AE77,CHAR(160),""))),0)&gt;IFERROR(VALUE(TRIM(SUBSTITUTE(O77,CHAR(160),""))),0),"KO : Le montant retenu est supérieur au montant présenté. Merci de revoir la ligne de contributions ou plafonner son montant.",IFERROR(VALUE(TRIM(SUBSTITUTE(O77,CHAR(160),""))),0)=0,"",IFERROR(VALUE(TRIM(SUBSTITUTE(AE77,CHAR(160),""))),0)=IFERROR(VALUE(TRIM(SUBSTITUTE(O77,CHAR(160),""))),0),"OK",IFERROR(VALUE(TRIM(SUBSTITUTE(AE77,CHAR(160),""))),0)&lt;IFERROR(VALUE(TRIM(SUBSTITUTE(O77,CHAR(160),""))),0),"Montant instruit inférieur au montant présenté.",TRUE,""))</f>
        <v/>
      </c>
      <c r="AH77" s="235" t="str">
        <f t="shared" si="44"/>
        <v/>
      </c>
    </row>
    <row r="78" spans="1:34" ht="15" customHeight="1">
      <c r="A78" s="100">
        <v>69</v>
      </c>
      <c r="B78" s="477"/>
      <c r="C78" s="214"/>
      <c r="D78" s="7"/>
      <c r="E78" s="466"/>
      <c r="F78" s="7"/>
      <c r="G78" s="478"/>
      <c r="H78" s="468"/>
      <c r="I78" s="469"/>
      <c r="J78" s="468"/>
      <c r="K78" s="468"/>
      <c r="L78" s="471"/>
      <c r="M78" s="7"/>
      <c r="N78" s="7"/>
      <c r="O78" s="472" t="str">
        <f t="shared" si="30"/>
        <v/>
      </c>
      <c r="P78" s="479"/>
      <c r="Q78" s="480" t="str">
        <f t="shared" si="31"/>
        <v/>
      </c>
      <c r="R78" s="481" t="str">
        <f t="shared" si="32"/>
        <v/>
      </c>
      <c r="S78" s="481" t="str">
        <f t="shared" si="33"/>
        <v/>
      </c>
      <c r="T78" s="481" t="str">
        <f t="shared" si="34"/>
        <v/>
      </c>
      <c r="U78" s="481" t="str">
        <f t="shared" si="35"/>
        <v/>
      </c>
      <c r="V78" s="56" t="str">
        <f t="shared" si="36"/>
        <v/>
      </c>
      <c r="W78" s="57" t="str">
        <f t="shared" si="37"/>
        <v/>
      </c>
      <c r="X78" s="481" t="str">
        <f t="shared" si="38"/>
        <v/>
      </c>
      <c r="Y78" s="57" t="str">
        <f t="shared" si="39"/>
        <v/>
      </c>
      <c r="Z78" s="57" t="str">
        <f t="shared" si="40"/>
        <v/>
      </c>
      <c r="AA78" s="29" t="str">
        <f t="shared" si="41"/>
        <v/>
      </c>
      <c r="AB78" s="481" t="str">
        <f t="shared" si="42"/>
        <v/>
      </c>
      <c r="AC78" s="481" t="str">
        <f t="shared" si="43"/>
        <v/>
      </c>
      <c r="AD78" s="239"/>
      <c r="AE78" s="476" t="str">
        <f t="shared" si="45"/>
        <v/>
      </c>
      <c r="AF78" s="88"/>
      <c r="AG78" s="242" t="str" cm="1">
        <f t="array" ref="AG78">IF(OR(AE78="",O78=""),"",_xlfn.IFS(IFERROR(VALUE(TRIM(SUBSTITUTE(AE78,CHAR(160),""))),0)&gt;IFERROR(VALUE(TRIM(SUBSTITUTE(O78,CHAR(160),""))),0),"KO : Le montant retenu est supérieur au montant présenté. Merci de revoir la ligne de contributions ou plafonner son montant.",IFERROR(VALUE(TRIM(SUBSTITUTE(O78,CHAR(160),""))),0)=0,"",IFERROR(VALUE(TRIM(SUBSTITUTE(AE78,CHAR(160),""))),0)=IFERROR(VALUE(TRIM(SUBSTITUTE(O78,CHAR(160),""))),0),"OK",IFERROR(VALUE(TRIM(SUBSTITUTE(AE78,CHAR(160),""))),0)&lt;IFERROR(VALUE(TRIM(SUBSTITUTE(O78,CHAR(160),""))),0),"Montant instruit inférieur au montant présenté.",TRUE,""))</f>
        <v/>
      </c>
      <c r="AH78" s="235" t="str">
        <f t="shared" si="44"/>
        <v/>
      </c>
    </row>
    <row r="79" spans="1:34" ht="15" customHeight="1">
      <c r="A79" s="100">
        <v>70</v>
      </c>
      <c r="B79" s="477"/>
      <c r="C79" s="214"/>
      <c r="D79" s="7"/>
      <c r="E79" s="466"/>
      <c r="F79" s="7"/>
      <c r="G79" s="478"/>
      <c r="H79" s="468"/>
      <c r="I79" s="469"/>
      <c r="J79" s="468"/>
      <c r="K79" s="468"/>
      <c r="L79" s="471"/>
      <c r="M79" s="7"/>
      <c r="N79" s="7"/>
      <c r="O79" s="472" t="str">
        <f t="shared" si="30"/>
        <v/>
      </c>
      <c r="P79" s="479"/>
      <c r="Q79" s="480" t="str">
        <f t="shared" si="31"/>
        <v/>
      </c>
      <c r="R79" s="481" t="str">
        <f t="shared" si="32"/>
        <v/>
      </c>
      <c r="S79" s="481" t="str">
        <f t="shared" si="33"/>
        <v/>
      </c>
      <c r="T79" s="481" t="str">
        <f t="shared" si="34"/>
        <v/>
      </c>
      <c r="U79" s="481" t="str">
        <f t="shared" si="35"/>
        <v/>
      </c>
      <c r="V79" s="56" t="str">
        <f t="shared" si="36"/>
        <v/>
      </c>
      <c r="W79" s="57" t="str">
        <f t="shared" si="37"/>
        <v/>
      </c>
      <c r="X79" s="481" t="str">
        <f t="shared" si="38"/>
        <v/>
      </c>
      <c r="Y79" s="57" t="str">
        <f t="shared" si="39"/>
        <v/>
      </c>
      <c r="Z79" s="57" t="str">
        <f t="shared" si="40"/>
        <v/>
      </c>
      <c r="AA79" s="29" t="str">
        <f t="shared" si="41"/>
        <v/>
      </c>
      <c r="AB79" s="481" t="str">
        <f t="shared" si="42"/>
        <v/>
      </c>
      <c r="AC79" s="481" t="str">
        <f t="shared" si="43"/>
        <v/>
      </c>
      <c r="AD79" s="239"/>
      <c r="AE79" s="476" t="str">
        <f t="shared" si="45"/>
        <v/>
      </c>
      <c r="AF79" s="88"/>
      <c r="AG79" s="242" t="str" cm="1">
        <f t="array" ref="AG79">IF(OR(AE79="",O79=""),"",_xlfn.IFS(IFERROR(VALUE(TRIM(SUBSTITUTE(AE79,CHAR(160),""))),0)&gt;IFERROR(VALUE(TRIM(SUBSTITUTE(O79,CHAR(160),""))),0),"KO : Le montant retenu est supérieur au montant présenté. Merci de revoir la ligne de contributions ou plafonner son montant.",IFERROR(VALUE(TRIM(SUBSTITUTE(O79,CHAR(160),""))),0)=0,"",IFERROR(VALUE(TRIM(SUBSTITUTE(AE79,CHAR(160),""))),0)=IFERROR(VALUE(TRIM(SUBSTITUTE(O79,CHAR(160),""))),0),"OK",IFERROR(VALUE(TRIM(SUBSTITUTE(AE79,CHAR(160),""))),0)&lt;IFERROR(VALUE(TRIM(SUBSTITUTE(O79,CHAR(160),""))),0),"Montant instruit inférieur au montant présenté.",TRUE,""))</f>
        <v/>
      </c>
      <c r="AH79" s="235" t="str">
        <f t="shared" si="44"/>
        <v/>
      </c>
    </row>
    <row r="80" spans="1:34" ht="15" customHeight="1">
      <c r="A80" s="100">
        <v>71</v>
      </c>
      <c r="B80" s="477"/>
      <c r="C80" s="214"/>
      <c r="D80" s="7"/>
      <c r="E80" s="466"/>
      <c r="F80" s="7"/>
      <c r="G80" s="478"/>
      <c r="H80" s="468"/>
      <c r="I80" s="469"/>
      <c r="J80" s="468"/>
      <c r="K80" s="468"/>
      <c r="L80" s="471"/>
      <c r="M80" s="7"/>
      <c r="N80" s="7"/>
      <c r="O80" s="472" t="str">
        <f t="shared" si="30"/>
        <v/>
      </c>
      <c r="P80" s="479"/>
      <c r="Q80" s="480" t="str">
        <f t="shared" si="31"/>
        <v/>
      </c>
      <c r="R80" s="481" t="str">
        <f t="shared" si="32"/>
        <v/>
      </c>
      <c r="S80" s="481" t="str">
        <f t="shared" si="33"/>
        <v/>
      </c>
      <c r="T80" s="481" t="str">
        <f t="shared" si="34"/>
        <v/>
      </c>
      <c r="U80" s="481" t="str">
        <f t="shared" si="35"/>
        <v/>
      </c>
      <c r="V80" s="56" t="str">
        <f t="shared" si="36"/>
        <v/>
      </c>
      <c r="W80" s="57" t="str">
        <f t="shared" si="37"/>
        <v/>
      </c>
      <c r="X80" s="481" t="str">
        <f t="shared" si="38"/>
        <v/>
      </c>
      <c r="Y80" s="57" t="str">
        <f t="shared" si="39"/>
        <v/>
      </c>
      <c r="Z80" s="57" t="str">
        <f t="shared" si="40"/>
        <v/>
      </c>
      <c r="AA80" s="29" t="str">
        <f t="shared" si="41"/>
        <v/>
      </c>
      <c r="AB80" s="481" t="str">
        <f t="shared" si="42"/>
        <v/>
      </c>
      <c r="AC80" s="481" t="str">
        <f t="shared" si="43"/>
        <v/>
      </c>
      <c r="AD80" s="239"/>
      <c r="AE80" s="476" t="str">
        <f t="shared" si="45"/>
        <v/>
      </c>
      <c r="AF80" s="88"/>
      <c r="AG80" s="242" t="str" cm="1">
        <f t="array" ref="AG80">IF(OR(AE80="",O80=""),"",_xlfn.IFS(IFERROR(VALUE(TRIM(SUBSTITUTE(AE80,CHAR(160),""))),0)&gt;IFERROR(VALUE(TRIM(SUBSTITUTE(O80,CHAR(160),""))),0),"KO : Le montant retenu est supérieur au montant présenté. Merci de revoir la ligne de contributions ou plafonner son montant.",IFERROR(VALUE(TRIM(SUBSTITUTE(O80,CHAR(160),""))),0)=0,"",IFERROR(VALUE(TRIM(SUBSTITUTE(AE80,CHAR(160),""))),0)=IFERROR(VALUE(TRIM(SUBSTITUTE(O80,CHAR(160),""))),0),"OK",IFERROR(VALUE(TRIM(SUBSTITUTE(AE80,CHAR(160),""))),0)&lt;IFERROR(VALUE(TRIM(SUBSTITUTE(O80,CHAR(160),""))),0),"Montant instruit inférieur au montant présenté.",TRUE,""))</f>
        <v/>
      </c>
      <c r="AH80" s="235" t="str">
        <f t="shared" si="44"/>
        <v/>
      </c>
    </row>
    <row r="81" spans="1:34" ht="15" customHeight="1">
      <c r="A81" s="100">
        <v>72</v>
      </c>
      <c r="B81" s="477"/>
      <c r="C81" s="214"/>
      <c r="D81" s="7"/>
      <c r="E81" s="466"/>
      <c r="F81" s="7"/>
      <c r="G81" s="478"/>
      <c r="H81" s="468"/>
      <c r="I81" s="469"/>
      <c r="J81" s="468"/>
      <c r="K81" s="468"/>
      <c r="L81" s="471"/>
      <c r="M81" s="7"/>
      <c r="N81" s="7"/>
      <c r="O81" s="472" t="str">
        <f t="shared" si="30"/>
        <v/>
      </c>
      <c r="P81" s="479"/>
      <c r="Q81" s="480" t="str">
        <f t="shared" si="31"/>
        <v/>
      </c>
      <c r="R81" s="481" t="str">
        <f t="shared" si="32"/>
        <v/>
      </c>
      <c r="S81" s="481" t="str">
        <f t="shared" si="33"/>
        <v/>
      </c>
      <c r="T81" s="481" t="str">
        <f t="shared" si="34"/>
        <v/>
      </c>
      <c r="U81" s="481" t="str">
        <f t="shared" si="35"/>
        <v/>
      </c>
      <c r="V81" s="56" t="str">
        <f t="shared" si="36"/>
        <v/>
      </c>
      <c r="W81" s="57" t="str">
        <f t="shared" si="37"/>
        <v/>
      </c>
      <c r="X81" s="481" t="str">
        <f t="shared" si="38"/>
        <v/>
      </c>
      <c r="Y81" s="57" t="str">
        <f t="shared" si="39"/>
        <v/>
      </c>
      <c r="Z81" s="57" t="str">
        <f t="shared" si="40"/>
        <v/>
      </c>
      <c r="AA81" s="29" t="str">
        <f t="shared" si="41"/>
        <v/>
      </c>
      <c r="AB81" s="481" t="str">
        <f t="shared" si="42"/>
        <v/>
      </c>
      <c r="AC81" s="481" t="str">
        <f t="shared" si="43"/>
        <v/>
      </c>
      <c r="AD81" s="239"/>
      <c r="AE81" s="476" t="str">
        <f t="shared" si="45"/>
        <v/>
      </c>
      <c r="AF81" s="88"/>
      <c r="AG81" s="242" t="str" cm="1">
        <f t="array" ref="AG81">IF(OR(AE81="",O81=""),"",_xlfn.IFS(IFERROR(VALUE(TRIM(SUBSTITUTE(AE81,CHAR(160),""))),0)&gt;IFERROR(VALUE(TRIM(SUBSTITUTE(O81,CHAR(160),""))),0),"KO : Le montant retenu est supérieur au montant présenté. Merci de revoir la ligne de contributions ou plafonner son montant.",IFERROR(VALUE(TRIM(SUBSTITUTE(O81,CHAR(160),""))),0)=0,"",IFERROR(VALUE(TRIM(SUBSTITUTE(AE81,CHAR(160),""))),0)=IFERROR(VALUE(TRIM(SUBSTITUTE(O81,CHAR(160),""))),0),"OK",IFERROR(VALUE(TRIM(SUBSTITUTE(AE81,CHAR(160),""))),0)&lt;IFERROR(VALUE(TRIM(SUBSTITUTE(O81,CHAR(160),""))),0),"Montant instruit inférieur au montant présenté.",TRUE,""))</f>
        <v/>
      </c>
      <c r="AH81" s="235" t="str">
        <f t="shared" si="44"/>
        <v/>
      </c>
    </row>
    <row r="82" spans="1:34" ht="15" customHeight="1">
      <c r="A82" s="100">
        <v>73</v>
      </c>
      <c r="B82" s="477"/>
      <c r="C82" s="214"/>
      <c r="D82" s="7"/>
      <c r="E82" s="466"/>
      <c r="F82" s="7"/>
      <c r="G82" s="478"/>
      <c r="H82" s="468"/>
      <c r="I82" s="469"/>
      <c r="J82" s="468"/>
      <c r="K82" s="468"/>
      <c r="L82" s="471"/>
      <c r="M82" s="7"/>
      <c r="N82" s="7"/>
      <c r="O82" s="472" t="str">
        <f t="shared" si="30"/>
        <v/>
      </c>
      <c r="P82" s="479"/>
      <c r="Q82" s="480" t="str">
        <f t="shared" si="31"/>
        <v/>
      </c>
      <c r="R82" s="481" t="str">
        <f t="shared" si="32"/>
        <v/>
      </c>
      <c r="S82" s="481" t="str">
        <f t="shared" si="33"/>
        <v/>
      </c>
      <c r="T82" s="481" t="str">
        <f t="shared" si="34"/>
        <v/>
      </c>
      <c r="U82" s="481" t="str">
        <f t="shared" si="35"/>
        <v/>
      </c>
      <c r="V82" s="56" t="str">
        <f t="shared" si="36"/>
        <v/>
      </c>
      <c r="W82" s="57" t="str">
        <f t="shared" si="37"/>
        <v/>
      </c>
      <c r="X82" s="481" t="str">
        <f t="shared" si="38"/>
        <v/>
      </c>
      <c r="Y82" s="57" t="str">
        <f t="shared" si="39"/>
        <v/>
      </c>
      <c r="Z82" s="57" t="str">
        <f t="shared" si="40"/>
        <v/>
      </c>
      <c r="AA82" s="29" t="str">
        <f t="shared" si="41"/>
        <v/>
      </c>
      <c r="AB82" s="481" t="str">
        <f t="shared" si="42"/>
        <v/>
      </c>
      <c r="AC82" s="481" t="str">
        <f t="shared" si="43"/>
        <v/>
      </c>
      <c r="AD82" s="239"/>
      <c r="AE82" s="476" t="str">
        <f t="shared" si="45"/>
        <v/>
      </c>
      <c r="AF82" s="88"/>
      <c r="AG82" s="242" t="str" cm="1">
        <f t="array" ref="AG82">IF(OR(AE82="",O82=""),"",_xlfn.IFS(IFERROR(VALUE(TRIM(SUBSTITUTE(AE82,CHAR(160),""))),0)&gt;IFERROR(VALUE(TRIM(SUBSTITUTE(O82,CHAR(160),""))),0),"KO : Le montant retenu est supérieur au montant présenté. Merci de revoir la ligne de contributions ou plafonner son montant.",IFERROR(VALUE(TRIM(SUBSTITUTE(O82,CHAR(160),""))),0)=0,"",IFERROR(VALUE(TRIM(SUBSTITUTE(AE82,CHAR(160),""))),0)=IFERROR(VALUE(TRIM(SUBSTITUTE(O82,CHAR(160),""))),0),"OK",IFERROR(VALUE(TRIM(SUBSTITUTE(AE82,CHAR(160),""))),0)&lt;IFERROR(VALUE(TRIM(SUBSTITUTE(O82,CHAR(160),""))),0),"Montant instruit inférieur au montant présenté.",TRUE,""))</f>
        <v/>
      </c>
      <c r="AH82" s="235" t="str">
        <f t="shared" si="44"/>
        <v/>
      </c>
    </row>
    <row r="83" spans="1:34" ht="15" customHeight="1">
      <c r="A83" s="100">
        <v>74</v>
      </c>
      <c r="B83" s="477"/>
      <c r="C83" s="214"/>
      <c r="D83" s="7"/>
      <c r="E83" s="466"/>
      <c r="F83" s="7"/>
      <c r="G83" s="478"/>
      <c r="H83" s="468"/>
      <c r="I83" s="469"/>
      <c r="J83" s="468"/>
      <c r="K83" s="468"/>
      <c r="L83" s="471"/>
      <c r="M83" s="7"/>
      <c r="N83" s="7"/>
      <c r="O83" s="472" t="str">
        <f t="shared" si="30"/>
        <v/>
      </c>
      <c r="P83" s="479"/>
      <c r="Q83" s="480" t="str">
        <f t="shared" si="31"/>
        <v/>
      </c>
      <c r="R83" s="481" t="str">
        <f t="shared" si="32"/>
        <v/>
      </c>
      <c r="S83" s="481" t="str">
        <f t="shared" si="33"/>
        <v/>
      </c>
      <c r="T83" s="481" t="str">
        <f t="shared" si="34"/>
        <v/>
      </c>
      <c r="U83" s="481" t="str">
        <f t="shared" si="35"/>
        <v/>
      </c>
      <c r="V83" s="56" t="str">
        <f t="shared" si="36"/>
        <v/>
      </c>
      <c r="W83" s="57" t="str">
        <f t="shared" si="37"/>
        <v/>
      </c>
      <c r="X83" s="481" t="str">
        <f t="shared" si="38"/>
        <v/>
      </c>
      <c r="Y83" s="57" t="str">
        <f t="shared" si="39"/>
        <v/>
      </c>
      <c r="Z83" s="57" t="str">
        <f t="shared" si="40"/>
        <v/>
      </c>
      <c r="AA83" s="29" t="str">
        <f t="shared" si="41"/>
        <v/>
      </c>
      <c r="AB83" s="481" t="str">
        <f t="shared" si="42"/>
        <v/>
      </c>
      <c r="AC83" s="481" t="str">
        <f t="shared" si="43"/>
        <v/>
      </c>
      <c r="AD83" s="239"/>
      <c r="AE83" s="476" t="str">
        <f t="shared" si="45"/>
        <v/>
      </c>
      <c r="AF83" s="88"/>
      <c r="AG83" s="242" t="str" cm="1">
        <f t="array" ref="AG83">IF(OR(AE83="",O83=""),"",_xlfn.IFS(IFERROR(VALUE(TRIM(SUBSTITUTE(AE83,CHAR(160),""))),0)&gt;IFERROR(VALUE(TRIM(SUBSTITUTE(O83,CHAR(160),""))),0),"KO : Le montant retenu est supérieur au montant présenté. Merci de revoir la ligne de contributions ou plafonner son montant.",IFERROR(VALUE(TRIM(SUBSTITUTE(O83,CHAR(160),""))),0)=0,"",IFERROR(VALUE(TRIM(SUBSTITUTE(AE83,CHAR(160),""))),0)=IFERROR(VALUE(TRIM(SUBSTITUTE(O83,CHAR(160),""))),0),"OK",IFERROR(VALUE(TRIM(SUBSTITUTE(AE83,CHAR(160),""))),0)&lt;IFERROR(VALUE(TRIM(SUBSTITUTE(O83,CHAR(160),""))),0),"Montant instruit inférieur au montant présenté.",TRUE,""))</f>
        <v/>
      </c>
      <c r="AH83" s="235" t="str">
        <f t="shared" si="44"/>
        <v/>
      </c>
    </row>
    <row r="84" spans="1:34" ht="15" customHeight="1">
      <c r="A84" s="100">
        <v>75</v>
      </c>
      <c r="B84" s="477"/>
      <c r="C84" s="214"/>
      <c r="D84" s="7"/>
      <c r="E84" s="466"/>
      <c r="F84" s="7"/>
      <c r="G84" s="478"/>
      <c r="H84" s="468"/>
      <c r="I84" s="469"/>
      <c r="J84" s="468"/>
      <c r="K84" s="468"/>
      <c r="L84" s="471"/>
      <c r="M84" s="7"/>
      <c r="N84" s="7"/>
      <c r="O84" s="472" t="str">
        <f t="shared" si="30"/>
        <v/>
      </c>
      <c r="P84" s="479"/>
      <c r="Q84" s="480" t="str">
        <f t="shared" si="31"/>
        <v/>
      </c>
      <c r="R84" s="481" t="str">
        <f t="shared" si="32"/>
        <v/>
      </c>
      <c r="S84" s="481" t="str">
        <f t="shared" si="33"/>
        <v/>
      </c>
      <c r="T84" s="481" t="str">
        <f t="shared" si="34"/>
        <v/>
      </c>
      <c r="U84" s="481" t="str">
        <f t="shared" si="35"/>
        <v/>
      </c>
      <c r="V84" s="56" t="str">
        <f t="shared" si="36"/>
        <v/>
      </c>
      <c r="W84" s="57" t="str">
        <f t="shared" si="37"/>
        <v/>
      </c>
      <c r="X84" s="481" t="str">
        <f t="shared" si="38"/>
        <v/>
      </c>
      <c r="Y84" s="57" t="str">
        <f t="shared" si="39"/>
        <v/>
      </c>
      <c r="Z84" s="57" t="str">
        <f t="shared" si="40"/>
        <v/>
      </c>
      <c r="AA84" s="29" t="str">
        <f t="shared" si="41"/>
        <v/>
      </c>
      <c r="AB84" s="481" t="str">
        <f t="shared" si="42"/>
        <v/>
      </c>
      <c r="AC84" s="481" t="str">
        <f t="shared" si="43"/>
        <v/>
      </c>
      <c r="AD84" s="239"/>
      <c r="AE84" s="476" t="str">
        <f t="shared" si="45"/>
        <v/>
      </c>
      <c r="AF84" s="88"/>
      <c r="AG84" s="242" t="str" cm="1">
        <f t="array" ref="AG84">IF(OR(AE84="",O84=""),"",_xlfn.IFS(IFERROR(VALUE(TRIM(SUBSTITUTE(AE84,CHAR(160),""))),0)&gt;IFERROR(VALUE(TRIM(SUBSTITUTE(O84,CHAR(160),""))),0),"KO : Le montant retenu est supérieur au montant présenté. Merci de revoir la ligne de contributions ou plafonner son montant.",IFERROR(VALUE(TRIM(SUBSTITUTE(O84,CHAR(160),""))),0)=0,"",IFERROR(VALUE(TRIM(SUBSTITUTE(AE84,CHAR(160),""))),0)=IFERROR(VALUE(TRIM(SUBSTITUTE(O84,CHAR(160),""))),0),"OK",IFERROR(VALUE(TRIM(SUBSTITUTE(AE84,CHAR(160),""))),0)&lt;IFERROR(VALUE(TRIM(SUBSTITUTE(O84,CHAR(160),""))),0),"Montant instruit inférieur au montant présenté.",TRUE,""))</f>
        <v/>
      </c>
      <c r="AH84" s="235" t="str">
        <f t="shared" si="44"/>
        <v/>
      </c>
    </row>
    <row r="85" spans="1:34" ht="15" customHeight="1">
      <c r="A85" s="100">
        <v>76</v>
      </c>
      <c r="B85" s="477"/>
      <c r="C85" s="214"/>
      <c r="D85" s="7"/>
      <c r="E85" s="466"/>
      <c r="F85" s="7"/>
      <c r="G85" s="478"/>
      <c r="H85" s="468"/>
      <c r="I85" s="469"/>
      <c r="J85" s="468"/>
      <c r="K85" s="468"/>
      <c r="L85" s="471"/>
      <c r="M85" s="7"/>
      <c r="N85" s="7"/>
      <c r="O85" s="472" t="str">
        <f t="shared" si="30"/>
        <v/>
      </c>
      <c r="P85" s="479"/>
      <c r="Q85" s="480" t="str">
        <f t="shared" si="31"/>
        <v/>
      </c>
      <c r="R85" s="481" t="str">
        <f t="shared" si="32"/>
        <v/>
      </c>
      <c r="S85" s="481" t="str">
        <f t="shared" si="33"/>
        <v/>
      </c>
      <c r="T85" s="481" t="str">
        <f t="shared" si="34"/>
        <v/>
      </c>
      <c r="U85" s="481" t="str">
        <f t="shared" si="35"/>
        <v/>
      </c>
      <c r="V85" s="56" t="str">
        <f t="shared" si="36"/>
        <v/>
      </c>
      <c r="W85" s="57" t="str">
        <f t="shared" si="37"/>
        <v/>
      </c>
      <c r="X85" s="481" t="str">
        <f t="shared" si="38"/>
        <v/>
      </c>
      <c r="Y85" s="57" t="str">
        <f t="shared" si="39"/>
        <v/>
      </c>
      <c r="Z85" s="57" t="str">
        <f t="shared" si="40"/>
        <v/>
      </c>
      <c r="AA85" s="29" t="str">
        <f t="shared" si="41"/>
        <v/>
      </c>
      <c r="AB85" s="481" t="str">
        <f t="shared" si="42"/>
        <v/>
      </c>
      <c r="AC85" s="481" t="str">
        <f t="shared" si="43"/>
        <v/>
      </c>
      <c r="AD85" s="239"/>
      <c r="AE85" s="476" t="str">
        <f t="shared" si="45"/>
        <v/>
      </c>
      <c r="AF85" s="88"/>
      <c r="AG85" s="242" t="str" cm="1">
        <f t="array" ref="AG85">IF(OR(AE85="",O85=""),"",_xlfn.IFS(IFERROR(VALUE(TRIM(SUBSTITUTE(AE85,CHAR(160),""))),0)&gt;IFERROR(VALUE(TRIM(SUBSTITUTE(O85,CHAR(160),""))),0),"KO : Le montant retenu est supérieur au montant présenté. Merci de revoir la ligne de contributions ou plafonner son montant.",IFERROR(VALUE(TRIM(SUBSTITUTE(O85,CHAR(160),""))),0)=0,"",IFERROR(VALUE(TRIM(SUBSTITUTE(AE85,CHAR(160),""))),0)=IFERROR(VALUE(TRIM(SUBSTITUTE(O85,CHAR(160),""))),0),"OK",IFERROR(VALUE(TRIM(SUBSTITUTE(AE85,CHAR(160),""))),0)&lt;IFERROR(VALUE(TRIM(SUBSTITUTE(O85,CHAR(160),""))),0),"Montant instruit inférieur au montant présenté.",TRUE,""))</f>
        <v/>
      </c>
      <c r="AH85" s="235" t="str">
        <f t="shared" si="44"/>
        <v/>
      </c>
    </row>
    <row r="86" spans="1:34" ht="15" customHeight="1">
      <c r="A86" s="100">
        <v>77</v>
      </c>
      <c r="B86" s="477"/>
      <c r="C86" s="214"/>
      <c r="D86" s="7"/>
      <c r="E86" s="466"/>
      <c r="F86" s="7"/>
      <c r="G86" s="478"/>
      <c r="H86" s="468"/>
      <c r="I86" s="469"/>
      <c r="J86" s="468"/>
      <c r="K86" s="468"/>
      <c r="L86" s="471"/>
      <c r="M86" s="7"/>
      <c r="N86" s="7"/>
      <c r="O86" s="472" t="str">
        <f t="shared" si="30"/>
        <v/>
      </c>
      <c r="P86" s="479"/>
      <c r="Q86" s="480" t="str">
        <f t="shared" si="31"/>
        <v/>
      </c>
      <c r="R86" s="481" t="str">
        <f t="shared" si="32"/>
        <v/>
      </c>
      <c r="S86" s="481" t="str">
        <f t="shared" si="33"/>
        <v/>
      </c>
      <c r="T86" s="481" t="str">
        <f t="shared" si="34"/>
        <v/>
      </c>
      <c r="U86" s="481" t="str">
        <f t="shared" si="35"/>
        <v/>
      </c>
      <c r="V86" s="56" t="str">
        <f t="shared" si="36"/>
        <v/>
      </c>
      <c r="W86" s="57" t="str">
        <f t="shared" si="37"/>
        <v/>
      </c>
      <c r="X86" s="481" t="str">
        <f t="shared" si="38"/>
        <v/>
      </c>
      <c r="Y86" s="57" t="str">
        <f t="shared" si="39"/>
        <v/>
      </c>
      <c r="Z86" s="57" t="str">
        <f t="shared" si="40"/>
        <v/>
      </c>
      <c r="AA86" s="29" t="str">
        <f t="shared" si="41"/>
        <v/>
      </c>
      <c r="AB86" s="481" t="str">
        <f t="shared" si="42"/>
        <v/>
      </c>
      <c r="AC86" s="481" t="str">
        <f t="shared" si="43"/>
        <v/>
      </c>
      <c r="AD86" s="239"/>
      <c r="AE86" s="476" t="str">
        <f t="shared" si="45"/>
        <v/>
      </c>
      <c r="AF86" s="88"/>
      <c r="AG86" s="242" t="str" cm="1">
        <f t="array" ref="AG86">IF(OR(AE86="",O86=""),"",_xlfn.IFS(IFERROR(VALUE(TRIM(SUBSTITUTE(AE86,CHAR(160),""))),0)&gt;IFERROR(VALUE(TRIM(SUBSTITUTE(O86,CHAR(160),""))),0),"KO : Le montant retenu est supérieur au montant présenté. Merci de revoir la ligne de contributions ou plafonner son montant.",IFERROR(VALUE(TRIM(SUBSTITUTE(O86,CHAR(160),""))),0)=0,"",IFERROR(VALUE(TRIM(SUBSTITUTE(AE86,CHAR(160),""))),0)=IFERROR(VALUE(TRIM(SUBSTITUTE(O86,CHAR(160),""))),0),"OK",IFERROR(VALUE(TRIM(SUBSTITUTE(AE86,CHAR(160),""))),0)&lt;IFERROR(VALUE(TRIM(SUBSTITUTE(O86,CHAR(160),""))),0),"Montant instruit inférieur au montant présenté.",TRUE,""))</f>
        <v/>
      </c>
      <c r="AH86" s="235" t="str">
        <f t="shared" si="44"/>
        <v/>
      </c>
    </row>
    <row r="87" spans="1:34" ht="15" customHeight="1">
      <c r="A87" s="100">
        <v>78</v>
      </c>
      <c r="B87" s="477"/>
      <c r="C87" s="214"/>
      <c r="D87" s="7"/>
      <c r="E87" s="466"/>
      <c r="F87" s="7"/>
      <c r="G87" s="478"/>
      <c r="H87" s="468"/>
      <c r="I87" s="469"/>
      <c r="J87" s="468"/>
      <c r="K87" s="468"/>
      <c r="L87" s="471"/>
      <c r="M87" s="7"/>
      <c r="N87" s="7"/>
      <c r="O87" s="472" t="str">
        <f t="shared" si="30"/>
        <v/>
      </c>
      <c r="P87" s="479"/>
      <c r="Q87" s="480" t="str">
        <f t="shared" si="31"/>
        <v/>
      </c>
      <c r="R87" s="481" t="str">
        <f t="shared" si="32"/>
        <v/>
      </c>
      <c r="S87" s="481" t="str">
        <f t="shared" si="33"/>
        <v/>
      </c>
      <c r="T87" s="481" t="str">
        <f t="shared" si="34"/>
        <v/>
      </c>
      <c r="U87" s="481" t="str">
        <f t="shared" si="35"/>
        <v/>
      </c>
      <c r="V87" s="56" t="str">
        <f t="shared" si="36"/>
        <v/>
      </c>
      <c r="W87" s="57" t="str">
        <f t="shared" si="37"/>
        <v/>
      </c>
      <c r="X87" s="481" t="str">
        <f t="shared" si="38"/>
        <v/>
      </c>
      <c r="Y87" s="57" t="str">
        <f t="shared" si="39"/>
        <v/>
      </c>
      <c r="Z87" s="57" t="str">
        <f t="shared" si="40"/>
        <v/>
      </c>
      <c r="AA87" s="29" t="str">
        <f t="shared" si="41"/>
        <v/>
      </c>
      <c r="AB87" s="481" t="str">
        <f t="shared" si="42"/>
        <v/>
      </c>
      <c r="AC87" s="481" t="str">
        <f t="shared" si="43"/>
        <v/>
      </c>
      <c r="AD87" s="239"/>
      <c r="AE87" s="476" t="str">
        <f t="shared" si="45"/>
        <v/>
      </c>
      <c r="AF87" s="88"/>
      <c r="AG87" s="242" t="str" cm="1">
        <f t="array" ref="AG87">IF(OR(AE87="",O87=""),"",_xlfn.IFS(IFERROR(VALUE(TRIM(SUBSTITUTE(AE87,CHAR(160),""))),0)&gt;IFERROR(VALUE(TRIM(SUBSTITUTE(O87,CHAR(160),""))),0),"KO : Le montant retenu est supérieur au montant présenté. Merci de revoir la ligne de contributions ou plafonner son montant.",IFERROR(VALUE(TRIM(SUBSTITUTE(O87,CHAR(160),""))),0)=0,"",IFERROR(VALUE(TRIM(SUBSTITUTE(AE87,CHAR(160),""))),0)=IFERROR(VALUE(TRIM(SUBSTITUTE(O87,CHAR(160),""))),0),"OK",IFERROR(VALUE(TRIM(SUBSTITUTE(AE87,CHAR(160),""))),0)&lt;IFERROR(VALUE(TRIM(SUBSTITUTE(O87,CHAR(160),""))),0),"Montant instruit inférieur au montant présenté.",TRUE,""))</f>
        <v/>
      </c>
      <c r="AH87" s="235" t="str">
        <f t="shared" si="44"/>
        <v/>
      </c>
    </row>
    <row r="88" spans="1:34" ht="15" customHeight="1">
      <c r="A88" s="100">
        <v>79</v>
      </c>
      <c r="B88" s="477"/>
      <c r="C88" s="214"/>
      <c r="D88" s="7"/>
      <c r="E88" s="466"/>
      <c r="F88" s="7"/>
      <c r="G88" s="478"/>
      <c r="H88" s="468"/>
      <c r="I88" s="469"/>
      <c r="J88" s="468"/>
      <c r="K88" s="468"/>
      <c r="L88" s="471"/>
      <c r="M88" s="7"/>
      <c r="N88" s="7"/>
      <c r="O88" s="472" t="str">
        <f t="shared" si="30"/>
        <v/>
      </c>
      <c r="P88" s="479"/>
      <c r="Q88" s="480" t="str">
        <f t="shared" si="31"/>
        <v/>
      </c>
      <c r="R88" s="481" t="str">
        <f t="shared" si="32"/>
        <v/>
      </c>
      <c r="S88" s="481" t="str">
        <f t="shared" si="33"/>
        <v/>
      </c>
      <c r="T88" s="481" t="str">
        <f t="shared" si="34"/>
        <v/>
      </c>
      <c r="U88" s="481" t="str">
        <f t="shared" si="35"/>
        <v/>
      </c>
      <c r="V88" s="56" t="str">
        <f t="shared" si="36"/>
        <v/>
      </c>
      <c r="W88" s="57" t="str">
        <f t="shared" si="37"/>
        <v/>
      </c>
      <c r="X88" s="481" t="str">
        <f t="shared" si="38"/>
        <v/>
      </c>
      <c r="Y88" s="57" t="str">
        <f t="shared" si="39"/>
        <v/>
      </c>
      <c r="Z88" s="57" t="str">
        <f t="shared" si="40"/>
        <v/>
      </c>
      <c r="AA88" s="29" t="str">
        <f t="shared" si="41"/>
        <v/>
      </c>
      <c r="AB88" s="481" t="str">
        <f t="shared" si="42"/>
        <v/>
      </c>
      <c r="AC88" s="481" t="str">
        <f t="shared" si="43"/>
        <v/>
      </c>
      <c r="AD88" s="239"/>
      <c r="AE88" s="476" t="str">
        <f t="shared" si="45"/>
        <v/>
      </c>
      <c r="AF88" s="88"/>
      <c r="AG88" s="242" t="str" cm="1">
        <f t="array" ref="AG88">IF(OR(AE88="",O88=""),"",_xlfn.IFS(IFERROR(VALUE(TRIM(SUBSTITUTE(AE88,CHAR(160),""))),0)&gt;IFERROR(VALUE(TRIM(SUBSTITUTE(O88,CHAR(160),""))),0),"KO : Le montant retenu est supérieur au montant présenté. Merci de revoir la ligne de contributions ou plafonner son montant.",IFERROR(VALUE(TRIM(SUBSTITUTE(O88,CHAR(160),""))),0)=0,"",IFERROR(VALUE(TRIM(SUBSTITUTE(AE88,CHAR(160),""))),0)=IFERROR(VALUE(TRIM(SUBSTITUTE(O88,CHAR(160),""))),0),"OK",IFERROR(VALUE(TRIM(SUBSTITUTE(AE88,CHAR(160),""))),0)&lt;IFERROR(VALUE(TRIM(SUBSTITUTE(O88,CHAR(160),""))),0),"Montant instruit inférieur au montant présenté.",TRUE,""))</f>
        <v/>
      </c>
      <c r="AH88" s="235" t="str">
        <f t="shared" si="44"/>
        <v/>
      </c>
    </row>
    <row r="89" spans="1:34" ht="15" customHeight="1">
      <c r="A89" s="100">
        <v>80</v>
      </c>
      <c r="B89" s="477"/>
      <c r="C89" s="214"/>
      <c r="D89" s="7"/>
      <c r="E89" s="466"/>
      <c r="F89" s="7"/>
      <c r="G89" s="478"/>
      <c r="H89" s="468"/>
      <c r="I89" s="469"/>
      <c r="J89" s="468"/>
      <c r="K89" s="468"/>
      <c r="L89" s="471"/>
      <c r="M89" s="7"/>
      <c r="N89" s="7"/>
      <c r="O89" s="472" t="str">
        <f t="shared" si="30"/>
        <v/>
      </c>
      <c r="P89" s="479"/>
      <c r="Q89" s="480" t="str">
        <f t="shared" si="31"/>
        <v/>
      </c>
      <c r="R89" s="481" t="str">
        <f t="shared" si="32"/>
        <v/>
      </c>
      <c r="S89" s="481" t="str">
        <f t="shared" si="33"/>
        <v/>
      </c>
      <c r="T89" s="481" t="str">
        <f t="shared" si="34"/>
        <v/>
      </c>
      <c r="U89" s="481" t="str">
        <f t="shared" si="35"/>
        <v/>
      </c>
      <c r="V89" s="56" t="str">
        <f t="shared" si="36"/>
        <v/>
      </c>
      <c r="W89" s="57" t="str">
        <f t="shared" si="37"/>
        <v/>
      </c>
      <c r="X89" s="481" t="str">
        <f t="shared" si="38"/>
        <v/>
      </c>
      <c r="Y89" s="57" t="str">
        <f t="shared" si="39"/>
        <v/>
      </c>
      <c r="Z89" s="57" t="str">
        <f t="shared" si="40"/>
        <v/>
      </c>
      <c r="AA89" s="29" t="str">
        <f t="shared" si="41"/>
        <v/>
      </c>
      <c r="AB89" s="481" t="str">
        <f t="shared" si="42"/>
        <v/>
      </c>
      <c r="AC89" s="481" t="str">
        <f t="shared" si="43"/>
        <v/>
      </c>
      <c r="AD89" s="239"/>
      <c r="AE89" s="476" t="str">
        <f t="shared" si="45"/>
        <v/>
      </c>
      <c r="AF89" s="88"/>
      <c r="AG89" s="242" t="str" cm="1">
        <f t="array" ref="AG89">IF(OR(AE89="",O89=""),"",_xlfn.IFS(IFERROR(VALUE(TRIM(SUBSTITUTE(AE89,CHAR(160),""))),0)&gt;IFERROR(VALUE(TRIM(SUBSTITUTE(O89,CHAR(160),""))),0),"KO : Le montant retenu est supérieur au montant présenté. Merci de revoir la ligne de contributions ou plafonner son montant.",IFERROR(VALUE(TRIM(SUBSTITUTE(O89,CHAR(160),""))),0)=0,"",IFERROR(VALUE(TRIM(SUBSTITUTE(AE89,CHAR(160),""))),0)=IFERROR(VALUE(TRIM(SUBSTITUTE(O89,CHAR(160),""))),0),"OK",IFERROR(VALUE(TRIM(SUBSTITUTE(AE89,CHAR(160),""))),0)&lt;IFERROR(VALUE(TRIM(SUBSTITUTE(O89,CHAR(160),""))),0),"Montant instruit inférieur au montant présenté.",TRUE,""))</f>
        <v/>
      </c>
      <c r="AH89" s="235" t="str">
        <f t="shared" si="44"/>
        <v/>
      </c>
    </row>
    <row r="90" spans="1:34" ht="15" customHeight="1">
      <c r="A90" s="100">
        <v>81</v>
      </c>
      <c r="B90" s="477"/>
      <c r="C90" s="214"/>
      <c r="D90" s="7"/>
      <c r="E90" s="466"/>
      <c r="F90" s="7"/>
      <c r="G90" s="478"/>
      <c r="H90" s="468"/>
      <c r="I90" s="469"/>
      <c r="J90" s="468"/>
      <c r="K90" s="468"/>
      <c r="L90" s="471"/>
      <c r="M90" s="7"/>
      <c r="N90" s="7"/>
      <c r="O90" s="472" t="str">
        <f t="shared" si="30"/>
        <v/>
      </c>
      <c r="P90" s="479"/>
      <c r="Q90" s="480" t="str">
        <f t="shared" si="31"/>
        <v/>
      </c>
      <c r="R90" s="481" t="str">
        <f t="shared" si="32"/>
        <v/>
      </c>
      <c r="S90" s="481" t="str">
        <f t="shared" si="33"/>
        <v/>
      </c>
      <c r="T90" s="481" t="str">
        <f t="shared" si="34"/>
        <v/>
      </c>
      <c r="U90" s="481" t="str">
        <f t="shared" si="35"/>
        <v/>
      </c>
      <c r="V90" s="56" t="str">
        <f t="shared" si="36"/>
        <v/>
      </c>
      <c r="W90" s="57" t="str">
        <f t="shared" si="37"/>
        <v/>
      </c>
      <c r="X90" s="481" t="str">
        <f t="shared" si="38"/>
        <v/>
      </c>
      <c r="Y90" s="57" t="str">
        <f t="shared" si="39"/>
        <v/>
      </c>
      <c r="Z90" s="57" t="str">
        <f t="shared" si="40"/>
        <v/>
      </c>
      <c r="AA90" s="29" t="str">
        <f t="shared" si="41"/>
        <v/>
      </c>
      <c r="AB90" s="481" t="str">
        <f t="shared" si="42"/>
        <v/>
      </c>
      <c r="AC90" s="481" t="str">
        <f t="shared" si="43"/>
        <v/>
      </c>
      <c r="AD90" s="239"/>
      <c r="AE90" s="476" t="str">
        <f t="shared" si="45"/>
        <v/>
      </c>
      <c r="AF90" s="88"/>
      <c r="AG90" s="242" t="str" cm="1">
        <f t="array" ref="AG90">IF(OR(AE90="",O90=""),"",_xlfn.IFS(IFERROR(VALUE(TRIM(SUBSTITUTE(AE90,CHAR(160),""))),0)&gt;IFERROR(VALUE(TRIM(SUBSTITUTE(O90,CHAR(160),""))),0),"KO : Le montant retenu est supérieur au montant présenté. Merci de revoir la ligne de contributions ou plafonner son montant.",IFERROR(VALUE(TRIM(SUBSTITUTE(O90,CHAR(160),""))),0)=0,"",IFERROR(VALUE(TRIM(SUBSTITUTE(AE90,CHAR(160),""))),0)=IFERROR(VALUE(TRIM(SUBSTITUTE(O90,CHAR(160),""))),0),"OK",IFERROR(VALUE(TRIM(SUBSTITUTE(AE90,CHAR(160),""))),0)&lt;IFERROR(VALUE(TRIM(SUBSTITUTE(O90,CHAR(160),""))),0),"Montant instruit inférieur au montant présenté.",TRUE,""))</f>
        <v/>
      </c>
      <c r="AH90" s="235" t="str">
        <f t="shared" si="44"/>
        <v/>
      </c>
    </row>
    <row r="91" spans="1:34" ht="15" customHeight="1">
      <c r="A91" s="100">
        <v>82</v>
      </c>
      <c r="B91" s="477"/>
      <c r="C91" s="214"/>
      <c r="D91" s="7"/>
      <c r="E91" s="466"/>
      <c r="F91" s="7"/>
      <c r="G91" s="478"/>
      <c r="H91" s="468"/>
      <c r="I91" s="469"/>
      <c r="J91" s="468"/>
      <c r="K91" s="468"/>
      <c r="L91" s="471"/>
      <c r="M91" s="7"/>
      <c r="N91" s="7"/>
      <c r="O91" s="472" t="str">
        <f t="shared" si="30"/>
        <v/>
      </c>
      <c r="P91" s="479"/>
      <c r="Q91" s="480" t="str">
        <f t="shared" si="31"/>
        <v/>
      </c>
      <c r="R91" s="481" t="str">
        <f t="shared" si="32"/>
        <v/>
      </c>
      <c r="S91" s="481" t="str">
        <f t="shared" si="33"/>
        <v/>
      </c>
      <c r="T91" s="481" t="str">
        <f t="shared" si="34"/>
        <v/>
      </c>
      <c r="U91" s="481" t="str">
        <f t="shared" si="35"/>
        <v/>
      </c>
      <c r="V91" s="56" t="str">
        <f t="shared" si="36"/>
        <v/>
      </c>
      <c r="W91" s="57" t="str">
        <f t="shared" si="37"/>
        <v/>
      </c>
      <c r="X91" s="481" t="str">
        <f t="shared" si="38"/>
        <v/>
      </c>
      <c r="Y91" s="57" t="str">
        <f t="shared" si="39"/>
        <v/>
      </c>
      <c r="Z91" s="57" t="str">
        <f t="shared" si="40"/>
        <v/>
      </c>
      <c r="AA91" s="29" t="str">
        <f t="shared" si="41"/>
        <v/>
      </c>
      <c r="AB91" s="481" t="str">
        <f t="shared" si="42"/>
        <v/>
      </c>
      <c r="AC91" s="481" t="str">
        <f t="shared" si="43"/>
        <v/>
      </c>
      <c r="AD91" s="239"/>
      <c r="AE91" s="476" t="str">
        <f t="shared" si="45"/>
        <v/>
      </c>
      <c r="AF91" s="88"/>
      <c r="AG91" s="242" t="str" cm="1">
        <f t="array" ref="AG91">IF(OR(AE91="",O91=""),"",_xlfn.IFS(IFERROR(VALUE(TRIM(SUBSTITUTE(AE91,CHAR(160),""))),0)&gt;IFERROR(VALUE(TRIM(SUBSTITUTE(O91,CHAR(160),""))),0),"KO : Le montant retenu est supérieur au montant présenté. Merci de revoir la ligne de contributions ou plafonner son montant.",IFERROR(VALUE(TRIM(SUBSTITUTE(O91,CHAR(160),""))),0)=0,"",IFERROR(VALUE(TRIM(SUBSTITUTE(AE91,CHAR(160),""))),0)=IFERROR(VALUE(TRIM(SUBSTITUTE(O91,CHAR(160),""))),0),"OK",IFERROR(VALUE(TRIM(SUBSTITUTE(AE91,CHAR(160),""))),0)&lt;IFERROR(VALUE(TRIM(SUBSTITUTE(O91,CHAR(160),""))),0),"Montant instruit inférieur au montant présenté.",TRUE,""))</f>
        <v/>
      </c>
      <c r="AH91" s="235" t="str">
        <f t="shared" si="44"/>
        <v/>
      </c>
    </row>
    <row r="92" spans="1:34" ht="15" customHeight="1">
      <c r="A92" s="100">
        <v>83</v>
      </c>
      <c r="B92" s="477"/>
      <c r="C92" s="214"/>
      <c r="D92" s="7"/>
      <c r="E92" s="466"/>
      <c r="F92" s="7"/>
      <c r="G92" s="478"/>
      <c r="H92" s="468"/>
      <c r="I92" s="469"/>
      <c r="J92" s="468"/>
      <c r="K92" s="468"/>
      <c r="L92" s="471"/>
      <c r="M92" s="7"/>
      <c r="N92" s="7"/>
      <c r="O92" s="472" t="str">
        <f t="shared" si="30"/>
        <v/>
      </c>
      <c r="P92" s="479"/>
      <c r="Q92" s="480" t="str">
        <f t="shared" si="31"/>
        <v/>
      </c>
      <c r="R92" s="481" t="str">
        <f t="shared" si="32"/>
        <v/>
      </c>
      <c r="S92" s="481" t="str">
        <f t="shared" si="33"/>
        <v/>
      </c>
      <c r="T92" s="481" t="str">
        <f t="shared" si="34"/>
        <v/>
      </c>
      <c r="U92" s="481" t="str">
        <f t="shared" si="35"/>
        <v/>
      </c>
      <c r="V92" s="56" t="str">
        <f t="shared" si="36"/>
        <v/>
      </c>
      <c r="W92" s="57" t="str">
        <f t="shared" si="37"/>
        <v/>
      </c>
      <c r="X92" s="481" t="str">
        <f t="shared" si="38"/>
        <v/>
      </c>
      <c r="Y92" s="57" t="str">
        <f t="shared" si="39"/>
        <v/>
      </c>
      <c r="Z92" s="57" t="str">
        <f t="shared" si="40"/>
        <v/>
      </c>
      <c r="AA92" s="29" t="str">
        <f t="shared" si="41"/>
        <v/>
      </c>
      <c r="AB92" s="481" t="str">
        <f t="shared" si="42"/>
        <v/>
      </c>
      <c r="AC92" s="481" t="str">
        <f t="shared" si="43"/>
        <v/>
      </c>
      <c r="AD92" s="239"/>
      <c r="AE92" s="476" t="str">
        <f t="shared" si="45"/>
        <v/>
      </c>
      <c r="AF92" s="88"/>
      <c r="AG92" s="242" t="str" cm="1">
        <f t="array" ref="AG92">IF(OR(AE92="",O92=""),"",_xlfn.IFS(IFERROR(VALUE(TRIM(SUBSTITUTE(AE92,CHAR(160),""))),0)&gt;IFERROR(VALUE(TRIM(SUBSTITUTE(O92,CHAR(160),""))),0),"KO : Le montant retenu est supérieur au montant présenté. Merci de revoir la ligne de contributions ou plafonner son montant.",IFERROR(VALUE(TRIM(SUBSTITUTE(O92,CHAR(160),""))),0)=0,"",IFERROR(VALUE(TRIM(SUBSTITUTE(AE92,CHAR(160),""))),0)=IFERROR(VALUE(TRIM(SUBSTITUTE(O92,CHAR(160),""))),0),"OK",IFERROR(VALUE(TRIM(SUBSTITUTE(AE92,CHAR(160),""))),0)&lt;IFERROR(VALUE(TRIM(SUBSTITUTE(O92,CHAR(160),""))),0),"Montant instruit inférieur au montant présenté.",TRUE,""))</f>
        <v/>
      </c>
      <c r="AH92" s="235" t="str">
        <f t="shared" si="44"/>
        <v/>
      </c>
    </row>
    <row r="93" spans="1:34" ht="15" customHeight="1">
      <c r="A93" s="100">
        <v>84</v>
      </c>
      <c r="B93" s="477"/>
      <c r="C93" s="214"/>
      <c r="D93" s="7"/>
      <c r="E93" s="466"/>
      <c r="F93" s="7"/>
      <c r="G93" s="478"/>
      <c r="H93" s="468"/>
      <c r="I93" s="469"/>
      <c r="J93" s="468"/>
      <c r="K93" s="468"/>
      <c r="L93" s="471"/>
      <c r="M93" s="7"/>
      <c r="N93" s="7"/>
      <c r="O93" s="472" t="str">
        <f t="shared" si="30"/>
        <v/>
      </c>
      <c r="P93" s="479"/>
      <c r="Q93" s="480" t="str">
        <f t="shared" si="31"/>
        <v/>
      </c>
      <c r="R93" s="481" t="str">
        <f t="shared" si="32"/>
        <v/>
      </c>
      <c r="S93" s="481" t="str">
        <f t="shared" si="33"/>
        <v/>
      </c>
      <c r="T93" s="481" t="str">
        <f t="shared" si="34"/>
        <v/>
      </c>
      <c r="U93" s="481" t="str">
        <f t="shared" si="35"/>
        <v/>
      </c>
      <c r="V93" s="56" t="str">
        <f t="shared" si="36"/>
        <v/>
      </c>
      <c r="W93" s="57" t="str">
        <f t="shared" si="37"/>
        <v/>
      </c>
      <c r="X93" s="481" t="str">
        <f t="shared" si="38"/>
        <v/>
      </c>
      <c r="Y93" s="57" t="str">
        <f t="shared" si="39"/>
        <v/>
      </c>
      <c r="Z93" s="57" t="str">
        <f t="shared" si="40"/>
        <v/>
      </c>
      <c r="AA93" s="29" t="str">
        <f t="shared" si="41"/>
        <v/>
      </c>
      <c r="AB93" s="481" t="str">
        <f t="shared" si="42"/>
        <v/>
      </c>
      <c r="AC93" s="481" t="str">
        <f t="shared" si="43"/>
        <v/>
      </c>
      <c r="AD93" s="239"/>
      <c r="AE93" s="476" t="str">
        <f t="shared" si="45"/>
        <v/>
      </c>
      <c r="AF93" s="88"/>
      <c r="AG93" s="242" t="str" cm="1">
        <f t="array" ref="AG93">IF(OR(AE93="",O93=""),"",_xlfn.IFS(IFERROR(VALUE(TRIM(SUBSTITUTE(AE93,CHAR(160),""))),0)&gt;IFERROR(VALUE(TRIM(SUBSTITUTE(O93,CHAR(160),""))),0),"KO : Le montant retenu est supérieur au montant présenté. Merci de revoir la ligne de contributions ou plafonner son montant.",IFERROR(VALUE(TRIM(SUBSTITUTE(O93,CHAR(160),""))),0)=0,"",IFERROR(VALUE(TRIM(SUBSTITUTE(AE93,CHAR(160),""))),0)=IFERROR(VALUE(TRIM(SUBSTITUTE(O93,CHAR(160),""))),0),"OK",IFERROR(VALUE(TRIM(SUBSTITUTE(AE93,CHAR(160),""))),0)&lt;IFERROR(VALUE(TRIM(SUBSTITUTE(O93,CHAR(160),""))),0),"Montant instruit inférieur au montant présenté.",TRUE,""))</f>
        <v/>
      </c>
      <c r="AH93" s="235" t="str">
        <f t="shared" si="44"/>
        <v/>
      </c>
    </row>
    <row r="94" spans="1:34" ht="15" customHeight="1">
      <c r="A94" s="100">
        <v>85</v>
      </c>
      <c r="B94" s="477"/>
      <c r="C94" s="214"/>
      <c r="D94" s="7"/>
      <c r="E94" s="466"/>
      <c r="F94" s="7"/>
      <c r="G94" s="478"/>
      <c r="H94" s="468"/>
      <c r="I94" s="469"/>
      <c r="J94" s="468"/>
      <c r="K94" s="468"/>
      <c r="L94" s="471"/>
      <c r="M94" s="7"/>
      <c r="N94" s="7"/>
      <c r="O94" s="472" t="str">
        <f t="shared" si="30"/>
        <v/>
      </c>
      <c r="P94" s="479"/>
      <c r="Q94" s="480" t="str">
        <f t="shared" si="31"/>
        <v/>
      </c>
      <c r="R94" s="481" t="str">
        <f t="shared" si="32"/>
        <v/>
      </c>
      <c r="S94" s="481" t="str">
        <f t="shared" si="33"/>
        <v/>
      </c>
      <c r="T94" s="481" t="str">
        <f t="shared" si="34"/>
        <v/>
      </c>
      <c r="U94" s="481" t="str">
        <f t="shared" si="35"/>
        <v/>
      </c>
      <c r="V94" s="56" t="str">
        <f t="shared" si="36"/>
        <v/>
      </c>
      <c r="W94" s="57" t="str">
        <f t="shared" si="37"/>
        <v/>
      </c>
      <c r="X94" s="481" t="str">
        <f t="shared" si="38"/>
        <v/>
      </c>
      <c r="Y94" s="57" t="str">
        <f t="shared" si="39"/>
        <v/>
      </c>
      <c r="Z94" s="57" t="str">
        <f t="shared" si="40"/>
        <v/>
      </c>
      <c r="AA94" s="29" t="str">
        <f t="shared" si="41"/>
        <v/>
      </c>
      <c r="AB94" s="481" t="str">
        <f t="shared" si="42"/>
        <v/>
      </c>
      <c r="AC94" s="481" t="str">
        <f t="shared" si="43"/>
        <v/>
      </c>
      <c r="AD94" s="239"/>
      <c r="AE94" s="476" t="str">
        <f t="shared" si="45"/>
        <v/>
      </c>
      <c r="AF94" s="88"/>
      <c r="AG94" s="242" t="str" cm="1">
        <f t="array" ref="AG94">IF(OR(AE94="",O94=""),"",_xlfn.IFS(IFERROR(VALUE(TRIM(SUBSTITUTE(AE94,CHAR(160),""))),0)&gt;IFERROR(VALUE(TRIM(SUBSTITUTE(O94,CHAR(160),""))),0),"KO : Le montant retenu est supérieur au montant présenté. Merci de revoir la ligne de contributions ou plafonner son montant.",IFERROR(VALUE(TRIM(SUBSTITUTE(O94,CHAR(160),""))),0)=0,"",IFERROR(VALUE(TRIM(SUBSTITUTE(AE94,CHAR(160),""))),0)=IFERROR(VALUE(TRIM(SUBSTITUTE(O94,CHAR(160),""))),0),"OK",IFERROR(VALUE(TRIM(SUBSTITUTE(AE94,CHAR(160),""))),0)&lt;IFERROR(VALUE(TRIM(SUBSTITUTE(O94,CHAR(160),""))),0),"Montant instruit inférieur au montant présenté.",TRUE,""))</f>
        <v/>
      </c>
      <c r="AH94" s="235" t="str">
        <f t="shared" si="44"/>
        <v/>
      </c>
    </row>
    <row r="95" spans="1:34" ht="15" customHeight="1">
      <c r="A95" s="100">
        <v>86</v>
      </c>
      <c r="B95" s="477"/>
      <c r="C95" s="214"/>
      <c r="D95" s="7"/>
      <c r="E95" s="466"/>
      <c r="F95" s="7"/>
      <c r="G95" s="478"/>
      <c r="H95" s="468"/>
      <c r="I95" s="469"/>
      <c r="J95" s="468"/>
      <c r="K95" s="468"/>
      <c r="L95" s="471"/>
      <c r="M95" s="7"/>
      <c r="N95" s="7"/>
      <c r="O95" s="472" t="str">
        <f t="shared" si="30"/>
        <v/>
      </c>
      <c r="P95" s="479"/>
      <c r="Q95" s="480" t="str">
        <f t="shared" si="31"/>
        <v/>
      </c>
      <c r="R95" s="481" t="str">
        <f t="shared" si="32"/>
        <v/>
      </c>
      <c r="S95" s="481" t="str">
        <f t="shared" si="33"/>
        <v/>
      </c>
      <c r="T95" s="481" t="str">
        <f t="shared" si="34"/>
        <v/>
      </c>
      <c r="U95" s="481" t="str">
        <f t="shared" si="35"/>
        <v/>
      </c>
      <c r="V95" s="56" t="str">
        <f t="shared" si="36"/>
        <v/>
      </c>
      <c r="W95" s="57" t="str">
        <f t="shared" si="37"/>
        <v/>
      </c>
      <c r="X95" s="481" t="str">
        <f t="shared" si="38"/>
        <v/>
      </c>
      <c r="Y95" s="57" t="str">
        <f t="shared" si="39"/>
        <v/>
      </c>
      <c r="Z95" s="57" t="str">
        <f t="shared" si="40"/>
        <v/>
      </c>
      <c r="AA95" s="29" t="str">
        <f t="shared" si="41"/>
        <v/>
      </c>
      <c r="AB95" s="481" t="str">
        <f t="shared" si="42"/>
        <v/>
      </c>
      <c r="AC95" s="481" t="str">
        <f t="shared" si="43"/>
        <v/>
      </c>
      <c r="AD95" s="239"/>
      <c r="AE95" s="476" t="str">
        <f t="shared" si="45"/>
        <v/>
      </c>
      <c r="AF95" s="88"/>
      <c r="AG95" s="242" t="str" cm="1">
        <f t="array" ref="AG95">IF(OR(AE95="",O95=""),"",_xlfn.IFS(IFERROR(VALUE(TRIM(SUBSTITUTE(AE95,CHAR(160),""))),0)&gt;IFERROR(VALUE(TRIM(SUBSTITUTE(O95,CHAR(160),""))),0),"KO : Le montant retenu est supérieur au montant présenté. Merci de revoir la ligne de contributions ou plafonner son montant.",IFERROR(VALUE(TRIM(SUBSTITUTE(O95,CHAR(160),""))),0)=0,"",IFERROR(VALUE(TRIM(SUBSTITUTE(AE95,CHAR(160),""))),0)=IFERROR(VALUE(TRIM(SUBSTITUTE(O95,CHAR(160),""))),0),"OK",IFERROR(VALUE(TRIM(SUBSTITUTE(AE95,CHAR(160),""))),0)&lt;IFERROR(VALUE(TRIM(SUBSTITUTE(O95,CHAR(160),""))),0),"Montant instruit inférieur au montant présenté.",TRUE,""))</f>
        <v/>
      </c>
      <c r="AH95" s="235" t="str">
        <f t="shared" si="44"/>
        <v/>
      </c>
    </row>
    <row r="96" spans="1:34" ht="15" customHeight="1">
      <c r="A96" s="100">
        <v>87</v>
      </c>
      <c r="B96" s="477"/>
      <c r="C96" s="214"/>
      <c r="D96" s="7"/>
      <c r="E96" s="466"/>
      <c r="F96" s="7"/>
      <c r="G96" s="478"/>
      <c r="H96" s="468"/>
      <c r="I96" s="469"/>
      <c r="J96" s="468"/>
      <c r="K96" s="468"/>
      <c r="L96" s="471"/>
      <c r="M96" s="7"/>
      <c r="N96" s="7"/>
      <c r="O96" s="472" t="str">
        <f t="shared" si="30"/>
        <v/>
      </c>
      <c r="P96" s="479"/>
      <c r="Q96" s="480" t="str">
        <f t="shared" si="31"/>
        <v/>
      </c>
      <c r="R96" s="481" t="str">
        <f t="shared" si="32"/>
        <v/>
      </c>
      <c r="S96" s="481" t="str">
        <f t="shared" si="33"/>
        <v/>
      </c>
      <c r="T96" s="481" t="str">
        <f t="shared" si="34"/>
        <v/>
      </c>
      <c r="U96" s="481" t="str">
        <f t="shared" si="35"/>
        <v/>
      </c>
      <c r="V96" s="56" t="str">
        <f t="shared" si="36"/>
        <v/>
      </c>
      <c r="W96" s="57" t="str">
        <f t="shared" si="37"/>
        <v/>
      </c>
      <c r="X96" s="481" t="str">
        <f t="shared" si="38"/>
        <v/>
      </c>
      <c r="Y96" s="57" t="str">
        <f t="shared" si="39"/>
        <v/>
      </c>
      <c r="Z96" s="57" t="str">
        <f t="shared" si="40"/>
        <v/>
      </c>
      <c r="AA96" s="29" t="str">
        <f t="shared" si="41"/>
        <v/>
      </c>
      <c r="AB96" s="481" t="str">
        <f t="shared" si="42"/>
        <v/>
      </c>
      <c r="AC96" s="481" t="str">
        <f t="shared" si="43"/>
        <v/>
      </c>
      <c r="AD96" s="239"/>
      <c r="AE96" s="476" t="str">
        <f t="shared" si="45"/>
        <v/>
      </c>
      <c r="AF96" s="88"/>
      <c r="AG96" s="242" t="str" cm="1">
        <f t="array" ref="AG96">IF(OR(AE96="",O96=""),"",_xlfn.IFS(IFERROR(VALUE(TRIM(SUBSTITUTE(AE96,CHAR(160),""))),0)&gt;IFERROR(VALUE(TRIM(SUBSTITUTE(O96,CHAR(160),""))),0),"KO : Le montant retenu est supérieur au montant présenté. Merci de revoir la ligne de contributions ou plafonner son montant.",IFERROR(VALUE(TRIM(SUBSTITUTE(O96,CHAR(160),""))),0)=0,"",IFERROR(VALUE(TRIM(SUBSTITUTE(AE96,CHAR(160),""))),0)=IFERROR(VALUE(TRIM(SUBSTITUTE(O96,CHAR(160),""))),0),"OK",IFERROR(VALUE(TRIM(SUBSTITUTE(AE96,CHAR(160),""))),0)&lt;IFERROR(VALUE(TRIM(SUBSTITUTE(O96,CHAR(160),""))),0),"Montant instruit inférieur au montant présenté.",TRUE,""))</f>
        <v/>
      </c>
      <c r="AH96" s="235" t="str">
        <f t="shared" si="44"/>
        <v/>
      </c>
    </row>
    <row r="97" spans="1:34" ht="15" customHeight="1">
      <c r="A97" s="100">
        <v>88</v>
      </c>
      <c r="B97" s="477"/>
      <c r="C97" s="214"/>
      <c r="D97" s="7"/>
      <c r="E97" s="466"/>
      <c r="F97" s="7"/>
      <c r="G97" s="478"/>
      <c r="H97" s="468"/>
      <c r="I97" s="469"/>
      <c r="J97" s="468"/>
      <c r="K97" s="468"/>
      <c r="L97" s="471"/>
      <c r="M97" s="7"/>
      <c r="N97" s="7"/>
      <c r="O97" s="472" t="str">
        <f t="shared" si="30"/>
        <v/>
      </c>
      <c r="P97" s="479"/>
      <c r="Q97" s="480" t="str">
        <f t="shared" si="31"/>
        <v/>
      </c>
      <c r="R97" s="481" t="str">
        <f t="shared" si="32"/>
        <v/>
      </c>
      <c r="S97" s="481" t="str">
        <f t="shared" si="33"/>
        <v/>
      </c>
      <c r="T97" s="481" t="str">
        <f t="shared" si="34"/>
        <v/>
      </c>
      <c r="U97" s="481" t="str">
        <f t="shared" si="35"/>
        <v/>
      </c>
      <c r="V97" s="56" t="str">
        <f t="shared" si="36"/>
        <v/>
      </c>
      <c r="W97" s="57" t="str">
        <f t="shared" si="37"/>
        <v/>
      </c>
      <c r="X97" s="481" t="str">
        <f t="shared" si="38"/>
        <v/>
      </c>
      <c r="Y97" s="57" t="str">
        <f t="shared" si="39"/>
        <v/>
      </c>
      <c r="Z97" s="57" t="str">
        <f t="shared" si="40"/>
        <v/>
      </c>
      <c r="AA97" s="29" t="str">
        <f t="shared" si="41"/>
        <v/>
      </c>
      <c r="AB97" s="481" t="str">
        <f t="shared" si="42"/>
        <v/>
      </c>
      <c r="AC97" s="481" t="str">
        <f t="shared" si="43"/>
        <v/>
      </c>
      <c r="AD97" s="239"/>
      <c r="AE97" s="476" t="str">
        <f t="shared" si="45"/>
        <v/>
      </c>
      <c r="AF97" s="88"/>
      <c r="AG97" s="242" t="str" cm="1">
        <f t="array" ref="AG97">IF(OR(AE97="",O97=""),"",_xlfn.IFS(IFERROR(VALUE(TRIM(SUBSTITUTE(AE97,CHAR(160),""))),0)&gt;IFERROR(VALUE(TRIM(SUBSTITUTE(O97,CHAR(160),""))),0),"KO : Le montant retenu est supérieur au montant présenté. Merci de revoir la ligne de contributions ou plafonner son montant.",IFERROR(VALUE(TRIM(SUBSTITUTE(O97,CHAR(160),""))),0)=0,"",IFERROR(VALUE(TRIM(SUBSTITUTE(AE97,CHAR(160),""))),0)=IFERROR(VALUE(TRIM(SUBSTITUTE(O97,CHAR(160),""))),0),"OK",IFERROR(VALUE(TRIM(SUBSTITUTE(AE97,CHAR(160),""))),0)&lt;IFERROR(VALUE(TRIM(SUBSTITUTE(O97,CHAR(160),""))),0),"Montant instruit inférieur au montant présenté.",TRUE,""))</f>
        <v/>
      </c>
      <c r="AH97" s="235" t="str">
        <f t="shared" si="44"/>
        <v/>
      </c>
    </row>
    <row r="98" spans="1:34" ht="15" customHeight="1">
      <c r="A98" s="100">
        <v>89</v>
      </c>
      <c r="B98" s="477"/>
      <c r="C98" s="214"/>
      <c r="D98" s="7"/>
      <c r="E98" s="466"/>
      <c r="F98" s="7"/>
      <c r="G98" s="478"/>
      <c r="H98" s="468"/>
      <c r="I98" s="469"/>
      <c r="J98" s="468"/>
      <c r="K98" s="468"/>
      <c r="L98" s="471"/>
      <c r="M98" s="7"/>
      <c r="N98" s="7"/>
      <c r="O98" s="472" t="str">
        <f t="shared" si="30"/>
        <v/>
      </c>
      <c r="P98" s="479"/>
      <c r="Q98" s="480" t="str">
        <f t="shared" si="31"/>
        <v/>
      </c>
      <c r="R98" s="481" t="str">
        <f t="shared" si="32"/>
        <v/>
      </c>
      <c r="S98" s="481" t="str">
        <f t="shared" si="33"/>
        <v/>
      </c>
      <c r="T98" s="481" t="str">
        <f t="shared" si="34"/>
        <v/>
      </c>
      <c r="U98" s="481" t="str">
        <f t="shared" si="35"/>
        <v/>
      </c>
      <c r="V98" s="56" t="str">
        <f t="shared" si="36"/>
        <v/>
      </c>
      <c r="W98" s="57" t="str">
        <f t="shared" si="37"/>
        <v/>
      </c>
      <c r="X98" s="481" t="str">
        <f t="shared" si="38"/>
        <v/>
      </c>
      <c r="Y98" s="57" t="str">
        <f t="shared" si="39"/>
        <v/>
      </c>
      <c r="Z98" s="57" t="str">
        <f t="shared" si="40"/>
        <v/>
      </c>
      <c r="AA98" s="29" t="str">
        <f t="shared" si="41"/>
        <v/>
      </c>
      <c r="AB98" s="481" t="str">
        <f t="shared" si="42"/>
        <v/>
      </c>
      <c r="AC98" s="481" t="str">
        <f t="shared" si="43"/>
        <v/>
      </c>
      <c r="AD98" s="239"/>
      <c r="AE98" s="476" t="str">
        <f t="shared" si="45"/>
        <v/>
      </c>
      <c r="AF98" s="88"/>
      <c r="AG98" s="242" t="str" cm="1">
        <f t="array" ref="AG98">IF(OR(AE98="",O98=""),"",_xlfn.IFS(IFERROR(VALUE(TRIM(SUBSTITUTE(AE98,CHAR(160),""))),0)&gt;IFERROR(VALUE(TRIM(SUBSTITUTE(O98,CHAR(160),""))),0),"KO : Le montant retenu est supérieur au montant présenté. Merci de revoir la ligne de contributions ou plafonner son montant.",IFERROR(VALUE(TRIM(SUBSTITUTE(O98,CHAR(160),""))),0)=0,"",IFERROR(VALUE(TRIM(SUBSTITUTE(AE98,CHAR(160),""))),0)=IFERROR(VALUE(TRIM(SUBSTITUTE(O98,CHAR(160),""))),0),"OK",IFERROR(VALUE(TRIM(SUBSTITUTE(AE98,CHAR(160),""))),0)&lt;IFERROR(VALUE(TRIM(SUBSTITUTE(O98,CHAR(160),""))),0),"Montant instruit inférieur au montant présenté.",TRUE,""))</f>
        <v/>
      </c>
      <c r="AH98" s="235" t="str">
        <f t="shared" si="44"/>
        <v/>
      </c>
    </row>
    <row r="99" spans="1:34" ht="15" customHeight="1">
      <c r="A99" s="100">
        <v>90</v>
      </c>
      <c r="B99" s="477"/>
      <c r="C99" s="214"/>
      <c r="D99" s="7"/>
      <c r="E99" s="466"/>
      <c r="F99" s="7"/>
      <c r="G99" s="478"/>
      <c r="H99" s="468"/>
      <c r="I99" s="469"/>
      <c r="J99" s="468"/>
      <c r="K99" s="468"/>
      <c r="L99" s="471"/>
      <c r="M99" s="7"/>
      <c r="N99" s="7"/>
      <c r="O99" s="472" t="str">
        <f t="shared" si="30"/>
        <v/>
      </c>
      <c r="P99" s="479"/>
      <c r="Q99" s="480" t="str">
        <f t="shared" si="31"/>
        <v/>
      </c>
      <c r="R99" s="481" t="str">
        <f t="shared" si="32"/>
        <v/>
      </c>
      <c r="S99" s="481" t="str">
        <f t="shared" si="33"/>
        <v/>
      </c>
      <c r="T99" s="481" t="str">
        <f t="shared" si="34"/>
        <v/>
      </c>
      <c r="U99" s="481" t="str">
        <f t="shared" si="35"/>
        <v/>
      </c>
      <c r="V99" s="56" t="str">
        <f t="shared" si="36"/>
        <v/>
      </c>
      <c r="W99" s="57" t="str">
        <f t="shared" si="37"/>
        <v/>
      </c>
      <c r="X99" s="481" t="str">
        <f t="shared" si="38"/>
        <v/>
      </c>
      <c r="Y99" s="57" t="str">
        <f t="shared" si="39"/>
        <v/>
      </c>
      <c r="Z99" s="57" t="str">
        <f t="shared" si="40"/>
        <v/>
      </c>
      <c r="AA99" s="29" t="str">
        <f t="shared" si="41"/>
        <v/>
      </c>
      <c r="AB99" s="481" t="str">
        <f t="shared" si="42"/>
        <v/>
      </c>
      <c r="AC99" s="481" t="str">
        <f t="shared" si="43"/>
        <v/>
      </c>
      <c r="AD99" s="239"/>
      <c r="AE99" s="476" t="str">
        <f t="shared" si="45"/>
        <v/>
      </c>
      <c r="AF99" s="88"/>
      <c r="AG99" s="242" t="str" cm="1">
        <f t="array" ref="AG99">IF(OR(AE99="",O99=""),"",_xlfn.IFS(IFERROR(VALUE(TRIM(SUBSTITUTE(AE99,CHAR(160),""))),0)&gt;IFERROR(VALUE(TRIM(SUBSTITUTE(O99,CHAR(160),""))),0),"KO : Le montant retenu est supérieur au montant présenté. Merci de revoir la ligne de contributions ou plafonner son montant.",IFERROR(VALUE(TRIM(SUBSTITUTE(O99,CHAR(160),""))),0)=0,"",IFERROR(VALUE(TRIM(SUBSTITUTE(AE99,CHAR(160),""))),0)=IFERROR(VALUE(TRIM(SUBSTITUTE(O99,CHAR(160),""))),0),"OK",IFERROR(VALUE(TRIM(SUBSTITUTE(AE99,CHAR(160),""))),0)&lt;IFERROR(VALUE(TRIM(SUBSTITUTE(O99,CHAR(160),""))),0),"Montant instruit inférieur au montant présenté.",TRUE,""))</f>
        <v/>
      </c>
      <c r="AH99" s="235" t="str">
        <f t="shared" si="44"/>
        <v/>
      </c>
    </row>
    <row r="100" spans="1:34" ht="15" customHeight="1">
      <c r="A100" s="100">
        <v>91</v>
      </c>
      <c r="B100" s="477"/>
      <c r="C100" s="214"/>
      <c r="D100" s="7"/>
      <c r="E100" s="466"/>
      <c r="F100" s="7"/>
      <c r="G100" s="478"/>
      <c r="H100" s="468"/>
      <c r="I100" s="469"/>
      <c r="J100" s="468"/>
      <c r="K100" s="468"/>
      <c r="L100" s="471"/>
      <c r="M100" s="7"/>
      <c r="N100" s="7"/>
      <c r="O100" s="472" t="str">
        <f t="shared" si="30"/>
        <v/>
      </c>
      <c r="P100" s="479"/>
      <c r="Q100" s="480" t="str">
        <f t="shared" ref="Q100:V100" si="46">IF(B100="","",B100)</f>
        <v/>
      </c>
      <c r="R100" s="481" t="str">
        <f t="shared" si="46"/>
        <v/>
      </c>
      <c r="S100" s="481" t="str">
        <f t="shared" si="46"/>
        <v/>
      </c>
      <c r="T100" s="481" t="str">
        <f t="shared" si="46"/>
        <v/>
      </c>
      <c r="U100" s="481" t="str">
        <f t="shared" si="46"/>
        <v/>
      </c>
      <c r="V100" s="56" t="str">
        <f t="shared" si="46"/>
        <v/>
      </c>
      <c r="W100" s="57" t="str">
        <f t="shared" ref="W100:AC109" si="47">IF(H100="","",H100)</f>
        <v/>
      </c>
      <c r="X100" s="481" t="str">
        <f t="shared" si="47"/>
        <v/>
      </c>
      <c r="Y100" s="57" t="str">
        <f t="shared" si="47"/>
        <v/>
      </c>
      <c r="Z100" s="57" t="str">
        <f t="shared" si="47"/>
        <v/>
      </c>
      <c r="AA100" s="29" t="str">
        <f t="shared" si="47"/>
        <v/>
      </c>
      <c r="AB100" s="481" t="str">
        <f t="shared" si="47"/>
        <v/>
      </c>
      <c r="AC100" s="481" t="str">
        <f t="shared" si="47"/>
        <v/>
      </c>
      <c r="AD100" s="239"/>
      <c r="AE100" s="476" t="str">
        <f t="shared" si="45"/>
        <v/>
      </c>
      <c r="AF100" s="88"/>
      <c r="AG100" s="242" t="str" cm="1">
        <f t="array" ref="AG100">IF(OR(AE100="",O100=""),"",_xlfn.IFS(IFERROR(VALUE(TRIM(SUBSTITUTE(AE100,CHAR(160),""))),0)&gt;IFERROR(VALUE(TRIM(SUBSTITUTE(O100,CHAR(160),""))),0),"KO : Le montant retenu est supérieur au montant présenté. Merci de revoir la ligne de contributions ou plafonner son montant.",IFERROR(VALUE(TRIM(SUBSTITUTE(O100,CHAR(160),""))),0)=0,"",IFERROR(VALUE(TRIM(SUBSTITUTE(AE100,CHAR(160),""))),0)=IFERROR(VALUE(TRIM(SUBSTITUTE(O100,CHAR(160),""))),0),"OK",IFERROR(VALUE(TRIM(SUBSTITUTE(AE100,CHAR(160),""))),0)&lt;IFERROR(VALUE(TRIM(SUBSTITUTE(O100,CHAR(160),""))),0),"Montant instruit inférieur au montant présenté.",TRUE,""))</f>
        <v/>
      </c>
      <c r="AH100" s="235" t="str">
        <f t="shared" si="44"/>
        <v/>
      </c>
    </row>
    <row r="101" spans="1:34" ht="15" customHeight="1">
      <c r="A101" s="100">
        <v>92</v>
      </c>
      <c r="B101" s="477"/>
      <c r="C101" s="214"/>
      <c r="D101" s="7"/>
      <c r="E101" s="466"/>
      <c r="F101" s="7"/>
      <c r="G101" s="478"/>
      <c r="H101" s="468"/>
      <c r="I101" s="469"/>
      <c r="J101" s="468"/>
      <c r="K101" s="468"/>
      <c r="L101" s="471"/>
      <c r="M101" s="7"/>
      <c r="N101" s="7"/>
      <c r="O101" s="472" t="str">
        <f t="shared" si="30"/>
        <v/>
      </c>
      <c r="P101" s="479"/>
      <c r="Q101" s="480" t="str">
        <f t="shared" ref="Q101:Q109" si="48">IF(B101="","",B101)</f>
        <v/>
      </c>
      <c r="R101" s="481" t="str">
        <f t="shared" ref="R101:R109" si="49">IF(C101="","",C101)</f>
        <v/>
      </c>
      <c r="S101" s="481" t="str">
        <f t="shared" ref="S101:V109" si="50">IF(D101="","",D101)</f>
        <v/>
      </c>
      <c r="T101" s="481" t="str">
        <f t="shared" si="50"/>
        <v/>
      </c>
      <c r="U101" s="481" t="str">
        <f t="shared" si="50"/>
        <v/>
      </c>
      <c r="V101" s="56" t="str">
        <f t="shared" si="50"/>
        <v/>
      </c>
      <c r="W101" s="57" t="str">
        <f t="shared" si="47"/>
        <v/>
      </c>
      <c r="X101" s="481" t="str">
        <f t="shared" si="47"/>
        <v/>
      </c>
      <c r="Y101" s="57" t="str">
        <f t="shared" si="47"/>
        <v/>
      </c>
      <c r="Z101" s="57" t="str">
        <f t="shared" si="47"/>
        <v/>
      </c>
      <c r="AA101" s="29" t="str">
        <f t="shared" si="47"/>
        <v/>
      </c>
      <c r="AB101" s="481" t="str">
        <f t="shared" si="47"/>
        <v/>
      </c>
      <c r="AC101" s="481" t="str">
        <f t="shared" si="47"/>
        <v/>
      </c>
      <c r="AD101" s="239"/>
      <c r="AE101" s="476" t="str">
        <f t="shared" si="45"/>
        <v/>
      </c>
      <c r="AF101" s="88"/>
      <c r="AG101" s="242" t="str" cm="1">
        <f t="array" ref="AG101">IF(OR(AE101="",O101=""),"",_xlfn.IFS(IFERROR(VALUE(TRIM(SUBSTITUTE(AE101,CHAR(160),""))),0)&gt;IFERROR(VALUE(TRIM(SUBSTITUTE(O101,CHAR(160),""))),0),"KO : Le montant retenu est supérieur au montant présenté. Merci de revoir la ligne de contributions ou plafonner son montant.",IFERROR(VALUE(TRIM(SUBSTITUTE(O101,CHAR(160),""))),0)=0,"",IFERROR(VALUE(TRIM(SUBSTITUTE(AE101,CHAR(160),""))),0)=IFERROR(VALUE(TRIM(SUBSTITUTE(O101,CHAR(160),""))),0),"OK",IFERROR(VALUE(TRIM(SUBSTITUTE(AE101,CHAR(160),""))),0)&lt;IFERROR(VALUE(TRIM(SUBSTITUTE(O101,CHAR(160),""))),0),"Montant instruit inférieur au montant présenté.",TRUE,""))</f>
        <v/>
      </c>
      <c r="AH101" s="235" t="str">
        <f t="shared" si="44"/>
        <v/>
      </c>
    </row>
    <row r="102" spans="1:34" ht="15" customHeight="1">
      <c r="A102" s="100">
        <v>93</v>
      </c>
      <c r="B102" s="477"/>
      <c r="C102" s="214"/>
      <c r="D102" s="7"/>
      <c r="E102" s="466"/>
      <c r="F102" s="7"/>
      <c r="G102" s="478"/>
      <c r="H102" s="468"/>
      <c r="I102" s="469"/>
      <c r="J102" s="468"/>
      <c r="K102" s="468"/>
      <c r="L102" s="471"/>
      <c r="M102" s="7"/>
      <c r="N102" s="7"/>
      <c r="O102" s="472" t="str">
        <f t="shared" si="30"/>
        <v/>
      </c>
      <c r="P102" s="479"/>
      <c r="Q102" s="480" t="str">
        <f t="shared" si="48"/>
        <v/>
      </c>
      <c r="R102" s="481" t="str">
        <f t="shared" si="49"/>
        <v/>
      </c>
      <c r="S102" s="481" t="str">
        <f t="shared" si="50"/>
        <v/>
      </c>
      <c r="T102" s="481" t="str">
        <f t="shared" si="50"/>
        <v/>
      </c>
      <c r="U102" s="481" t="str">
        <f t="shared" si="50"/>
        <v/>
      </c>
      <c r="V102" s="56" t="str">
        <f t="shared" si="50"/>
        <v/>
      </c>
      <c r="W102" s="57" t="str">
        <f t="shared" si="47"/>
        <v/>
      </c>
      <c r="X102" s="481" t="str">
        <f t="shared" si="47"/>
        <v/>
      </c>
      <c r="Y102" s="57" t="str">
        <f t="shared" si="47"/>
        <v/>
      </c>
      <c r="Z102" s="57" t="str">
        <f t="shared" si="47"/>
        <v/>
      </c>
      <c r="AA102" s="29" t="str">
        <f t="shared" si="47"/>
        <v/>
      </c>
      <c r="AB102" s="481" t="str">
        <f t="shared" si="47"/>
        <v/>
      </c>
      <c r="AC102" s="481" t="str">
        <f t="shared" si="47"/>
        <v/>
      </c>
      <c r="AD102" s="239"/>
      <c r="AE102" s="476" t="str">
        <f t="shared" si="45"/>
        <v/>
      </c>
      <c r="AF102" s="88"/>
      <c r="AG102" s="242" t="str" cm="1">
        <f t="array" ref="AG102">IF(OR(AE102="",O102=""),"",_xlfn.IFS(IFERROR(VALUE(TRIM(SUBSTITUTE(AE102,CHAR(160),""))),0)&gt;IFERROR(VALUE(TRIM(SUBSTITUTE(O102,CHAR(160),""))),0),"KO : Le montant retenu est supérieur au montant présenté. Merci de revoir la ligne de contributions ou plafonner son montant.",IFERROR(VALUE(TRIM(SUBSTITUTE(O102,CHAR(160),""))),0)=0,"",IFERROR(VALUE(TRIM(SUBSTITUTE(AE102,CHAR(160),""))),0)=IFERROR(VALUE(TRIM(SUBSTITUTE(O102,CHAR(160),""))),0),"OK",IFERROR(VALUE(TRIM(SUBSTITUTE(AE102,CHAR(160),""))),0)&lt;IFERROR(VALUE(TRIM(SUBSTITUTE(O102,CHAR(160),""))),0),"Montant instruit inférieur au montant présenté.",TRUE,""))</f>
        <v/>
      </c>
      <c r="AH102" s="235" t="str">
        <f t="shared" si="44"/>
        <v/>
      </c>
    </row>
    <row r="103" spans="1:34" ht="15" customHeight="1">
      <c r="A103" s="100">
        <v>94</v>
      </c>
      <c r="B103" s="477"/>
      <c r="C103" s="214"/>
      <c r="D103" s="7"/>
      <c r="E103" s="466"/>
      <c r="F103" s="7"/>
      <c r="G103" s="478"/>
      <c r="H103" s="468"/>
      <c r="I103" s="469"/>
      <c r="J103" s="468"/>
      <c r="K103" s="468"/>
      <c r="L103" s="471"/>
      <c r="M103" s="7"/>
      <c r="N103" s="7"/>
      <c r="O103" s="472" t="str">
        <f t="shared" si="30"/>
        <v/>
      </c>
      <c r="P103" s="479"/>
      <c r="Q103" s="480" t="str">
        <f t="shared" si="48"/>
        <v/>
      </c>
      <c r="R103" s="481" t="str">
        <f t="shared" si="49"/>
        <v/>
      </c>
      <c r="S103" s="481" t="str">
        <f t="shared" si="50"/>
        <v/>
      </c>
      <c r="T103" s="481" t="str">
        <f t="shared" si="50"/>
        <v/>
      </c>
      <c r="U103" s="481" t="str">
        <f t="shared" si="50"/>
        <v/>
      </c>
      <c r="V103" s="56" t="str">
        <f t="shared" si="50"/>
        <v/>
      </c>
      <c r="W103" s="57" t="str">
        <f t="shared" si="47"/>
        <v/>
      </c>
      <c r="X103" s="481" t="str">
        <f t="shared" si="47"/>
        <v/>
      </c>
      <c r="Y103" s="57" t="str">
        <f t="shared" si="47"/>
        <v/>
      </c>
      <c r="Z103" s="57" t="str">
        <f t="shared" si="47"/>
        <v/>
      </c>
      <c r="AA103" s="29" t="str">
        <f t="shared" si="47"/>
        <v/>
      </c>
      <c r="AB103" s="481" t="str">
        <f t="shared" si="47"/>
        <v/>
      </c>
      <c r="AC103" s="481" t="str">
        <f t="shared" si="47"/>
        <v/>
      </c>
      <c r="AD103" s="239"/>
      <c r="AE103" s="476" t="str">
        <f t="shared" si="45"/>
        <v/>
      </c>
      <c r="AF103" s="88"/>
      <c r="AG103" s="242" t="str" cm="1">
        <f t="array" ref="AG103">IF(OR(AE103="",O103=""),"",_xlfn.IFS(IFERROR(VALUE(TRIM(SUBSTITUTE(AE103,CHAR(160),""))),0)&gt;IFERROR(VALUE(TRIM(SUBSTITUTE(O103,CHAR(160),""))),0),"KO : Le montant retenu est supérieur au montant présenté. Merci de revoir la ligne de contributions ou plafonner son montant.",IFERROR(VALUE(TRIM(SUBSTITUTE(O103,CHAR(160),""))),0)=0,"",IFERROR(VALUE(TRIM(SUBSTITUTE(AE103,CHAR(160),""))),0)=IFERROR(VALUE(TRIM(SUBSTITUTE(O103,CHAR(160),""))),0),"OK",IFERROR(VALUE(TRIM(SUBSTITUTE(AE103,CHAR(160),""))),0)&lt;IFERROR(VALUE(TRIM(SUBSTITUTE(O103,CHAR(160),""))),0),"Montant instruit inférieur au montant présenté.",TRUE,""))</f>
        <v/>
      </c>
      <c r="AH103" s="235" t="str">
        <f t="shared" si="44"/>
        <v/>
      </c>
    </row>
    <row r="104" spans="1:34" ht="15" customHeight="1">
      <c r="A104" s="100">
        <v>95</v>
      </c>
      <c r="B104" s="477"/>
      <c r="C104" s="214"/>
      <c r="D104" s="7"/>
      <c r="E104" s="466"/>
      <c r="F104" s="7"/>
      <c r="G104" s="478"/>
      <c r="H104" s="468"/>
      <c r="I104" s="469"/>
      <c r="J104" s="468"/>
      <c r="K104" s="468"/>
      <c r="L104" s="471"/>
      <c r="M104" s="7"/>
      <c r="N104" s="7"/>
      <c r="O104" s="472" t="str">
        <f t="shared" si="30"/>
        <v/>
      </c>
      <c r="P104" s="479"/>
      <c r="Q104" s="480" t="str">
        <f t="shared" si="48"/>
        <v/>
      </c>
      <c r="R104" s="481" t="str">
        <f t="shared" si="49"/>
        <v/>
      </c>
      <c r="S104" s="481" t="str">
        <f t="shared" si="50"/>
        <v/>
      </c>
      <c r="T104" s="481" t="str">
        <f t="shared" si="50"/>
        <v/>
      </c>
      <c r="U104" s="481" t="str">
        <f t="shared" si="50"/>
        <v/>
      </c>
      <c r="V104" s="56" t="str">
        <f t="shared" si="50"/>
        <v/>
      </c>
      <c r="W104" s="57" t="str">
        <f t="shared" si="47"/>
        <v/>
      </c>
      <c r="X104" s="481" t="str">
        <f t="shared" si="47"/>
        <v/>
      </c>
      <c r="Y104" s="57" t="str">
        <f t="shared" si="47"/>
        <v/>
      </c>
      <c r="Z104" s="57" t="str">
        <f t="shared" si="47"/>
        <v/>
      </c>
      <c r="AA104" s="29" t="str">
        <f t="shared" si="47"/>
        <v/>
      </c>
      <c r="AB104" s="481" t="str">
        <f t="shared" si="47"/>
        <v/>
      </c>
      <c r="AC104" s="481" t="str">
        <f t="shared" si="47"/>
        <v/>
      </c>
      <c r="AD104" s="239"/>
      <c r="AE104" s="476" t="str">
        <f t="shared" si="45"/>
        <v/>
      </c>
      <c r="AF104" s="88"/>
      <c r="AG104" s="242" t="str" cm="1">
        <f t="array" ref="AG104">IF(OR(AE104="",O104=""),"",_xlfn.IFS(IFERROR(VALUE(TRIM(SUBSTITUTE(AE104,CHAR(160),""))),0)&gt;IFERROR(VALUE(TRIM(SUBSTITUTE(O104,CHAR(160),""))),0),"KO : Le montant retenu est supérieur au montant présenté. Merci de revoir la ligne de contributions ou plafonner son montant.",IFERROR(VALUE(TRIM(SUBSTITUTE(O104,CHAR(160),""))),0)=0,"",IFERROR(VALUE(TRIM(SUBSTITUTE(AE104,CHAR(160),""))),0)=IFERROR(VALUE(TRIM(SUBSTITUTE(O104,CHAR(160),""))),0),"OK",IFERROR(VALUE(TRIM(SUBSTITUTE(AE104,CHAR(160),""))),0)&lt;IFERROR(VALUE(TRIM(SUBSTITUTE(O104,CHAR(160),""))),0),"Montant instruit inférieur au montant présenté.",TRUE,""))</f>
        <v/>
      </c>
      <c r="AH104" s="235" t="str">
        <f t="shared" si="44"/>
        <v/>
      </c>
    </row>
    <row r="105" spans="1:34" ht="15" customHeight="1">
      <c r="A105" s="100">
        <v>96</v>
      </c>
      <c r="B105" s="477"/>
      <c r="C105" s="214"/>
      <c r="D105" s="7"/>
      <c r="E105" s="466"/>
      <c r="F105" s="7"/>
      <c r="G105" s="478"/>
      <c r="H105" s="468"/>
      <c r="I105" s="469"/>
      <c r="J105" s="468"/>
      <c r="K105" s="468"/>
      <c r="L105" s="471"/>
      <c r="M105" s="7"/>
      <c r="N105" s="7"/>
      <c r="O105" s="472" t="str">
        <f t="shared" si="30"/>
        <v/>
      </c>
      <c r="P105" s="479"/>
      <c r="Q105" s="480" t="str">
        <f t="shared" si="48"/>
        <v/>
      </c>
      <c r="R105" s="481" t="str">
        <f t="shared" si="49"/>
        <v/>
      </c>
      <c r="S105" s="481" t="str">
        <f t="shared" si="50"/>
        <v/>
      </c>
      <c r="T105" s="481" t="str">
        <f t="shared" si="50"/>
        <v/>
      </c>
      <c r="U105" s="481" t="str">
        <f t="shared" si="50"/>
        <v/>
      </c>
      <c r="V105" s="56" t="str">
        <f t="shared" si="50"/>
        <v/>
      </c>
      <c r="W105" s="57" t="str">
        <f t="shared" si="47"/>
        <v/>
      </c>
      <c r="X105" s="481" t="str">
        <f t="shared" si="47"/>
        <v/>
      </c>
      <c r="Y105" s="57" t="str">
        <f t="shared" si="47"/>
        <v/>
      </c>
      <c r="Z105" s="57" t="str">
        <f t="shared" si="47"/>
        <v/>
      </c>
      <c r="AA105" s="29" t="str">
        <f t="shared" si="47"/>
        <v/>
      </c>
      <c r="AB105" s="481" t="str">
        <f t="shared" si="47"/>
        <v/>
      </c>
      <c r="AC105" s="481" t="str">
        <f t="shared" si="47"/>
        <v/>
      </c>
      <c r="AD105" s="239"/>
      <c r="AE105" s="476" t="str">
        <f t="shared" si="45"/>
        <v/>
      </c>
      <c r="AF105" s="88"/>
      <c r="AG105" s="242" t="str" cm="1">
        <f t="array" ref="AG105">IF(OR(AE105="",O105=""),"",_xlfn.IFS(IFERROR(VALUE(TRIM(SUBSTITUTE(AE105,CHAR(160),""))),0)&gt;IFERROR(VALUE(TRIM(SUBSTITUTE(O105,CHAR(160),""))),0),"KO : Le montant retenu est supérieur au montant présenté. Merci de revoir la ligne de contributions ou plafonner son montant.",IFERROR(VALUE(TRIM(SUBSTITUTE(O105,CHAR(160),""))),0)=0,"",IFERROR(VALUE(TRIM(SUBSTITUTE(AE105,CHAR(160),""))),0)=IFERROR(VALUE(TRIM(SUBSTITUTE(O105,CHAR(160),""))),0),"OK",IFERROR(VALUE(TRIM(SUBSTITUTE(AE105,CHAR(160),""))),0)&lt;IFERROR(VALUE(TRIM(SUBSTITUTE(O105,CHAR(160),""))),0),"Montant instruit inférieur au montant présenté.",TRUE,""))</f>
        <v/>
      </c>
      <c r="AH105" s="235" t="str">
        <f t="shared" si="44"/>
        <v/>
      </c>
    </row>
    <row r="106" spans="1:34" ht="15" customHeight="1">
      <c r="A106" s="100">
        <v>97</v>
      </c>
      <c r="B106" s="477"/>
      <c r="C106" s="214"/>
      <c r="D106" s="7"/>
      <c r="E106" s="466"/>
      <c r="F106" s="7"/>
      <c r="G106" s="478"/>
      <c r="H106" s="468"/>
      <c r="I106" s="469"/>
      <c r="J106" s="468"/>
      <c r="K106" s="468"/>
      <c r="L106" s="471"/>
      <c r="M106" s="7"/>
      <c r="N106" s="7"/>
      <c r="O106" s="472" t="str">
        <f t="shared" si="30"/>
        <v/>
      </c>
      <c r="P106" s="479"/>
      <c r="Q106" s="480" t="str">
        <f t="shared" si="48"/>
        <v/>
      </c>
      <c r="R106" s="481" t="str">
        <f t="shared" si="49"/>
        <v/>
      </c>
      <c r="S106" s="481" t="str">
        <f t="shared" si="50"/>
        <v/>
      </c>
      <c r="T106" s="481" t="str">
        <f t="shared" si="50"/>
        <v/>
      </c>
      <c r="U106" s="481" t="str">
        <f t="shared" si="50"/>
        <v/>
      </c>
      <c r="V106" s="56" t="str">
        <f t="shared" si="50"/>
        <v/>
      </c>
      <c r="W106" s="57" t="str">
        <f t="shared" si="47"/>
        <v/>
      </c>
      <c r="X106" s="481" t="str">
        <f t="shared" si="47"/>
        <v/>
      </c>
      <c r="Y106" s="57" t="str">
        <f t="shared" si="47"/>
        <v/>
      </c>
      <c r="Z106" s="57" t="str">
        <f t="shared" si="47"/>
        <v/>
      </c>
      <c r="AA106" s="29" t="str">
        <f t="shared" si="47"/>
        <v/>
      </c>
      <c r="AB106" s="481" t="str">
        <f t="shared" si="47"/>
        <v/>
      </c>
      <c r="AC106" s="481" t="str">
        <f t="shared" si="47"/>
        <v/>
      </c>
      <c r="AD106" s="239"/>
      <c r="AE106" s="476" t="str">
        <f t="shared" si="45"/>
        <v/>
      </c>
      <c r="AF106" s="88"/>
      <c r="AG106" s="242" t="str" cm="1">
        <f t="array" ref="AG106">IF(OR(AE106="",O106=""),"",_xlfn.IFS(IFERROR(VALUE(TRIM(SUBSTITUTE(AE106,CHAR(160),""))),0)&gt;IFERROR(VALUE(TRIM(SUBSTITUTE(O106,CHAR(160),""))),0),"KO : Le montant retenu est supérieur au montant présenté. Merci de revoir la ligne de contributions ou plafonner son montant.",IFERROR(VALUE(TRIM(SUBSTITUTE(O106,CHAR(160),""))),0)=0,"",IFERROR(VALUE(TRIM(SUBSTITUTE(AE106,CHAR(160),""))),0)=IFERROR(VALUE(TRIM(SUBSTITUTE(O106,CHAR(160),""))),0),"OK",IFERROR(VALUE(TRIM(SUBSTITUTE(AE106,CHAR(160),""))),0)&lt;IFERROR(VALUE(TRIM(SUBSTITUTE(O106,CHAR(160),""))),0),"Montant instruit inférieur au montant présenté.",TRUE,""))</f>
        <v/>
      </c>
      <c r="AH106" s="235" t="str">
        <f t="shared" si="44"/>
        <v/>
      </c>
    </row>
    <row r="107" spans="1:34" ht="15" customHeight="1">
      <c r="A107" s="100">
        <v>98</v>
      </c>
      <c r="B107" s="477"/>
      <c r="C107" s="214"/>
      <c r="D107" s="7"/>
      <c r="E107" s="466"/>
      <c r="F107" s="7"/>
      <c r="G107" s="478"/>
      <c r="H107" s="468"/>
      <c r="I107" s="469"/>
      <c r="J107" s="468"/>
      <c r="K107" s="468"/>
      <c r="L107" s="471"/>
      <c r="M107" s="7"/>
      <c r="N107" s="7"/>
      <c r="O107" s="472" t="str">
        <f t="shared" si="30"/>
        <v/>
      </c>
      <c r="P107" s="479"/>
      <c r="Q107" s="480" t="str">
        <f t="shared" si="48"/>
        <v/>
      </c>
      <c r="R107" s="481" t="str">
        <f t="shared" si="49"/>
        <v/>
      </c>
      <c r="S107" s="481" t="str">
        <f t="shared" si="50"/>
        <v/>
      </c>
      <c r="T107" s="481" t="str">
        <f t="shared" si="50"/>
        <v/>
      </c>
      <c r="U107" s="481" t="str">
        <f t="shared" si="50"/>
        <v/>
      </c>
      <c r="V107" s="56" t="str">
        <f t="shared" si="50"/>
        <v/>
      </c>
      <c r="W107" s="57" t="str">
        <f t="shared" si="47"/>
        <v/>
      </c>
      <c r="X107" s="481" t="str">
        <f t="shared" si="47"/>
        <v/>
      </c>
      <c r="Y107" s="57" t="str">
        <f t="shared" si="47"/>
        <v/>
      </c>
      <c r="Z107" s="57" t="str">
        <f t="shared" si="47"/>
        <v/>
      </c>
      <c r="AA107" s="29" t="str">
        <f t="shared" si="47"/>
        <v/>
      </c>
      <c r="AB107" s="481" t="str">
        <f t="shared" si="47"/>
        <v/>
      </c>
      <c r="AC107" s="481" t="str">
        <f t="shared" si="47"/>
        <v/>
      </c>
      <c r="AD107" s="239"/>
      <c r="AE107" s="476" t="str">
        <f t="shared" si="45"/>
        <v/>
      </c>
      <c r="AF107" s="88"/>
      <c r="AG107" s="242" t="str" cm="1">
        <f t="array" ref="AG107">IF(OR(AE107="",O107=""),"",_xlfn.IFS(IFERROR(VALUE(TRIM(SUBSTITUTE(AE107,CHAR(160),""))),0)&gt;IFERROR(VALUE(TRIM(SUBSTITUTE(O107,CHAR(160),""))),0),"KO : Le montant retenu est supérieur au montant présenté. Merci de revoir la ligne de contributions ou plafonner son montant.",IFERROR(VALUE(TRIM(SUBSTITUTE(O107,CHAR(160),""))),0)=0,"",IFERROR(VALUE(TRIM(SUBSTITUTE(AE107,CHAR(160),""))),0)=IFERROR(VALUE(TRIM(SUBSTITUTE(O107,CHAR(160),""))),0),"OK",IFERROR(VALUE(TRIM(SUBSTITUTE(AE107,CHAR(160),""))),0)&lt;IFERROR(VALUE(TRIM(SUBSTITUTE(O107,CHAR(160),""))),0),"Montant instruit inférieur au montant présenté.",TRUE,""))</f>
        <v/>
      </c>
      <c r="AH107" s="235" t="str">
        <f t="shared" si="44"/>
        <v/>
      </c>
    </row>
    <row r="108" spans="1:34" ht="15" customHeight="1">
      <c r="A108" s="100">
        <v>99</v>
      </c>
      <c r="B108" s="477"/>
      <c r="C108" s="214"/>
      <c r="D108" s="7"/>
      <c r="E108" s="466"/>
      <c r="F108" s="7"/>
      <c r="G108" s="478"/>
      <c r="H108" s="468"/>
      <c r="I108" s="469"/>
      <c r="J108" s="468"/>
      <c r="K108" s="468"/>
      <c r="L108" s="471"/>
      <c r="M108" s="7"/>
      <c r="N108" s="7"/>
      <c r="O108" s="472" t="str">
        <f t="shared" si="30"/>
        <v/>
      </c>
      <c r="P108" s="479"/>
      <c r="Q108" s="480" t="str">
        <f t="shared" si="48"/>
        <v/>
      </c>
      <c r="R108" s="481" t="str">
        <f t="shared" si="49"/>
        <v/>
      </c>
      <c r="S108" s="481" t="str">
        <f t="shared" si="50"/>
        <v/>
      </c>
      <c r="T108" s="481" t="str">
        <f t="shared" si="50"/>
        <v/>
      </c>
      <c r="U108" s="481" t="str">
        <f t="shared" si="50"/>
        <v/>
      </c>
      <c r="V108" s="56" t="str">
        <f t="shared" si="50"/>
        <v/>
      </c>
      <c r="W108" s="57" t="str">
        <f t="shared" si="47"/>
        <v/>
      </c>
      <c r="X108" s="481" t="str">
        <f t="shared" si="47"/>
        <v/>
      </c>
      <c r="Y108" s="57" t="str">
        <f t="shared" si="47"/>
        <v/>
      </c>
      <c r="Z108" s="57" t="str">
        <f t="shared" si="47"/>
        <v/>
      </c>
      <c r="AA108" s="29" t="str">
        <f t="shared" si="47"/>
        <v/>
      </c>
      <c r="AB108" s="481" t="str">
        <f t="shared" si="47"/>
        <v/>
      </c>
      <c r="AC108" s="481" t="str">
        <f t="shared" si="47"/>
        <v/>
      </c>
      <c r="AD108" s="239"/>
      <c r="AE108" s="476" t="str">
        <f t="shared" si="45"/>
        <v/>
      </c>
      <c r="AF108" s="88"/>
      <c r="AG108" s="242" t="str" cm="1">
        <f t="array" ref="AG108">IF(OR(AE108="",O108=""),"",_xlfn.IFS(IFERROR(VALUE(TRIM(SUBSTITUTE(AE108,CHAR(160),""))),0)&gt;IFERROR(VALUE(TRIM(SUBSTITUTE(O108,CHAR(160),""))),0),"KO : Le montant retenu est supérieur au montant présenté. Merci de revoir la ligne de contributions ou plafonner son montant.",IFERROR(VALUE(TRIM(SUBSTITUTE(O108,CHAR(160),""))),0)=0,"",IFERROR(VALUE(TRIM(SUBSTITUTE(AE108,CHAR(160),""))),0)=IFERROR(VALUE(TRIM(SUBSTITUTE(O108,CHAR(160),""))),0),"OK",IFERROR(VALUE(TRIM(SUBSTITUTE(AE108,CHAR(160),""))),0)&lt;IFERROR(VALUE(TRIM(SUBSTITUTE(O108,CHAR(160),""))),0),"Montant instruit inférieur au montant présenté.",TRUE,""))</f>
        <v/>
      </c>
      <c r="AH108" s="235" t="str">
        <f t="shared" si="44"/>
        <v/>
      </c>
    </row>
    <row r="109" spans="1:34" ht="15" customHeight="1">
      <c r="A109" s="100">
        <v>100</v>
      </c>
      <c r="B109" s="477"/>
      <c r="C109" s="214"/>
      <c r="D109" s="7"/>
      <c r="E109" s="466"/>
      <c r="F109" s="7"/>
      <c r="G109" s="478"/>
      <c r="H109" s="468"/>
      <c r="I109" s="469"/>
      <c r="J109" s="468"/>
      <c r="K109" s="468"/>
      <c r="L109" s="471"/>
      <c r="M109" s="7"/>
      <c r="N109" s="7"/>
      <c r="O109" s="472" t="str">
        <f t="shared" si="30"/>
        <v/>
      </c>
      <c r="P109" s="479"/>
      <c r="Q109" s="480" t="str">
        <f t="shared" si="48"/>
        <v/>
      </c>
      <c r="R109" s="481" t="str">
        <f t="shared" si="49"/>
        <v/>
      </c>
      <c r="S109" s="481" t="str">
        <f t="shared" si="50"/>
        <v/>
      </c>
      <c r="T109" s="481" t="str">
        <f t="shared" si="50"/>
        <v/>
      </c>
      <c r="U109" s="481" t="str">
        <f t="shared" si="50"/>
        <v/>
      </c>
      <c r="V109" s="56" t="str">
        <f t="shared" si="50"/>
        <v/>
      </c>
      <c r="W109" s="57" t="str">
        <f t="shared" si="47"/>
        <v/>
      </c>
      <c r="X109" s="481" t="str">
        <f t="shared" si="47"/>
        <v/>
      </c>
      <c r="Y109" s="57" t="str">
        <f t="shared" si="47"/>
        <v/>
      </c>
      <c r="Z109" s="57" t="str">
        <f t="shared" si="47"/>
        <v/>
      </c>
      <c r="AA109" s="29" t="str">
        <f t="shared" si="47"/>
        <v/>
      </c>
      <c r="AB109" s="481" t="str">
        <f t="shared" si="47"/>
        <v/>
      </c>
      <c r="AC109" s="481" t="str">
        <f t="shared" si="47"/>
        <v/>
      </c>
      <c r="AD109" s="239"/>
      <c r="AE109" s="476" t="str">
        <f t="shared" si="45"/>
        <v/>
      </c>
      <c r="AF109" s="88"/>
      <c r="AG109" s="242" t="str" cm="1">
        <f t="array" ref="AG109">IF(OR(AE109="",O109=""),"",_xlfn.IFS(IFERROR(VALUE(TRIM(SUBSTITUTE(AE109,CHAR(160),""))),0)&gt;IFERROR(VALUE(TRIM(SUBSTITUTE(O109,CHAR(160),""))),0),"KO : Le montant retenu est supérieur au montant présenté. Merci de revoir la ligne de contributions ou plafonner son montant.",IFERROR(VALUE(TRIM(SUBSTITUTE(O109,CHAR(160),""))),0)=0,"",IFERROR(VALUE(TRIM(SUBSTITUTE(AE109,CHAR(160),""))),0)=IFERROR(VALUE(TRIM(SUBSTITUTE(O109,CHAR(160),""))),0),"OK",IFERROR(VALUE(TRIM(SUBSTITUTE(AE109,CHAR(160),""))),0)&lt;IFERROR(VALUE(TRIM(SUBSTITUTE(O109,CHAR(160),""))),0),"Montant instruit inférieur au montant présenté.",TRUE,""))</f>
        <v/>
      </c>
      <c r="AH109" s="235" t="str">
        <f t="shared" si="44"/>
        <v/>
      </c>
    </row>
    <row r="110" spans="1:34" ht="15.75" thickBot="1">
      <c r="A110" s="806" t="s">
        <v>138</v>
      </c>
      <c r="B110" s="807"/>
      <c r="C110" s="807"/>
      <c r="D110" s="807"/>
      <c r="E110" s="807"/>
      <c r="F110" s="807"/>
      <c r="G110" s="807"/>
      <c r="H110" s="807"/>
      <c r="I110" s="807"/>
      <c r="J110" s="807"/>
      <c r="K110" s="807"/>
      <c r="L110" s="807"/>
      <c r="M110" s="427"/>
      <c r="N110" s="427"/>
      <c r="O110" s="482">
        <f>SUM(O10:O109)</f>
        <v>0</v>
      </c>
      <c r="P110" s="483"/>
      <c r="Q110" s="484"/>
      <c r="R110" s="484"/>
      <c r="S110" s="484"/>
      <c r="T110" s="484"/>
      <c r="U110" s="484"/>
      <c r="V110" s="484"/>
      <c r="W110" s="484"/>
      <c r="X110" s="484"/>
      <c r="Y110" s="484"/>
      <c r="Z110" s="484"/>
      <c r="AA110" s="484"/>
      <c r="AB110" s="484"/>
      <c r="AC110" s="484"/>
      <c r="AD110" s="426" t="s">
        <v>139</v>
      </c>
      <c r="AE110" s="485">
        <f>SUM(AE10:AE109)</f>
        <v>0</v>
      </c>
      <c r="AF110" s="484"/>
      <c r="AG110" s="484"/>
      <c r="AH110" s="485">
        <f>SUM(AH10:AH109)</f>
        <v>0</v>
      </c>
    </row>
  </sheetData>
  <sheetProtection sheet="1" objects="1" scenarios="1" formatColumns="0" formatRows="0" insertRows="0" autoFilter="0"/>
  <mergeCells count="24">
    <mergeCell ref="AE5:AE6"/>
    <mergeCell ref="A2:P2"/>
    <mergeCell ref="Q2:AH2"/>
    <mergeCell ref="A5:G6"/>
    <mergeCell ref="H5:L6"/>
    <mergeCell ref="M5:N6"/>
    <mergeCell ref="O5:O6"/>
    <mergeCell ref="P5:P6"/>
    <mergeCell ref="A7:A8"/>
    <mergeCell ref="A110:L110"/>
    <mergeCell ref="AY5:AZ6"/>
    <mergeCell ref="BA5:BC6"/>
    <mergeCell ref="Q6:V6"/>
    <mergeCell ref="W6:AA6"/>
    <mergeCell ref="AR6:AT6"/>
    <mergeCell ref="AU6:AW6"/>
    <mergeCell ref="AF5:AF6"/>
    <mergeCell ref="AG5:AG6"/>
    <mergeCell ref="AH5:AH6"/>
    <mergeCell ref="AQ5:AQ6"/>
    <mergeCell ref="AR5:AW5"/>
    <mergeCell ref="AX5:AX6"/>
    <mergeCell ref="Q5:AA5"/>
    <mergeCell ref="AB5:AD6"/>
  </mergeCells>
  <conditionalFormatting sqref="K10:K109">
    <cfRule type="expression" dxfId="30" priority="6">
      <formula>K10&gt;H10</formula>
    </cfRule>
  </conditionalFormatting>
  <conditionalFormatting sqref="Q10:AC109">
    <cfRule type="expression" dxfId="29" priority="273" stopIfTrue="1">
      <formula>Q10&lt;&gt;B10</formula>
    </cfRule>
  </conditionalFormatting>
  <conditionalFormatting sqref="AD9:AD109">
    <cfRule type="containsText" dxfId="28" priority="2" stopIfTrue="1" operator="containsText" text="NON">
      <formula>NOT(ISERROR(SEARCH("NON",AD9)))</formula>
    </cfRule>
  </conditionalFormatting>
  <conditionalFormatting sqref="AG9:AG109">
    <cfRule type="containsText" dxfId="27" priority="3" operator="containsText" text="OK">
      <formula>NOT(ISERROR(SEARCH("OK",AG9)))</formula>
    </cfRule>
    <cfRule type="containsText" dxfId="26" priority="4" operator="containsText" text="KO">
      <formula>NOT(ISERROR(SEARCH("KO",AG9)))</formula>
    </cfRule>
    <cfRule type="containsText" dxfId="25" priority="5" operator="containsText" text="Attention">
      <formula>NOT(ISERROR(SEARCH("Attention",AG9)))</formula>
    </cfRule>
  </conditionalFormatting>
  <dataValidations count="2">
    <dataValidation type="list" allowBlank="1" showInputMessage="1" showErrorMessage="1" sqref="AD9:AD109" xr:uid="{72B106C6-A639-4597-B2ED-AA2B4D175917}">
      <formula1>"OUI,NON,Non concerné "</formula1>
    </dataValidation>
    <dataValidation type="list" allowBlank="1" showInputMessage="1" showErrorMessage="1" sqref="E10:E109" xr:uid="{EA682707-0CB2-4E05-8892-8932ED511180}">
      <formula1>"Neuf,Occasion"</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FBFC01E2-9B0C-40AF-958E-9E0768C66040}">
          <x14:formula1>
            <xm:f>'0-Présentation typeaction'!$H$7:$H$8</xm:f>
          </x14:formula1>
          <xm:sqref>C10:C109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tabColor rgb="FF227A56"/>
    <pageSetUpPr fitToPage="1"/>
  </sheetPr>
  <dimension ref="A1:BE110"/>
  <sheetViews>
    <sheetView showGridLines="0" topLeftCell="F1" zoomScale="39" zoomScaleNormal="70" workbookViewId="0">
      <selection activeCell="BS22" sqref="BS22"/>
    </sheetView>
  </sheetViews>
  <sheetFormatPr baseColWidth="10" defaultColWidth="11.42578125" defaultRowHeight="15" outlineLevelCol="1"/>
  <cols>
    <col min="1" max="1" width="11.42578125" customWidth="1"/>
    <col min="2" max="2" width="27.42578125" customWidth="1"/>
    <col min="3" max="3" width="27.42578125" bestFit="1" customWidth="1"/>
    <col min="4" max="4" width="28.42578125" bestFit="1" customWidth="1"/>
    <col min="5" max="5" width="27.42578125" bestFit="1" customWidth="1"/>
    <col min="6" max="6" width="45.85546875" bestFit="1" customWidth="1"/>
    <col min="7" max="7" width="19.85546875" bestFit="1" customWidth="1"/>
    <col min="8" max="8" width="22.140625" bestFit="1" customWidth="1"/>
    <col min="9" max="9" width="21.42578125" bestFit="1" customWidth="1"/>
    <col min="10" max="10" width="20.42578125" bestFit="1" customWidth="1"/>
    <col min="11" max="11" width="17.42578125" bestFit="1" customWidth="1"/>
    <col min="12" max="12" width="21.140625" bestFit="1" customWidth="1"/>
    <col min="13" max="13" width="19.85546875" bestFit="1" customWidth="1"/>
    <col min="14" max="14" width="21.42578125" bestFit="1" customWidth="1"/>
    <col min="15" max="15" width="21.140625" bestFit="1" customWidth="1"/>
    <col min="16" max="16" width="19.85546875" bestFit="1" customWidth="1"/>
    <col min="17" max="17" width="19.42578125" bestFit="1" customWidth="1"/>
    <col min="18" max="18" width="21.140625" bestFit="1" customWidth="1"/>
    <col min="19" max="19" width="19.85546875" bestFit="1" customWidth="1"/>
    <col min="20" max="20" width="30.140625" customWidth="1"/>
    <col min="21" max="21" width="19.85546875" bestFit="1" customWidth="1"/>
    <col min="22" max="23" width="17.42578125" bestFit="1" customWidth="1"/>
    <col min="24" max="24" width="67.42578125" bestFit="1" customWidth="1"/>
    <col min="25" max="56" width="41.5703125" hidden="1" customWidth="1" outlineLevel="1"/>
    <col min="57" max="57" width="11.42578125" collapsed="1"/>
  </cols>
  <sheetData>
    <row r="1" spans="1:56" ht="44.25" customHeight="1"/>
    <row r="2" spans="1:56" ht="72.75" customHeight="1">
      <c r="A2" s="828" t="s">
        <v>140</v>
      </c>
      <c r="B2" s="829"/>
      <c r="C2" s="829"/>
      <c r="D2" s="829"/>
      <c r="E2" s="829"/>
      <c r="F2" s="829"/>
      <c r="G2" s="829"/>
      <c r="H2" s="829"/>
      <c r="I2" s="829"/>
      <c r="J2" s="829"/>
      <c r="K2" s="829"/>
      <c r="L2" s="829"/>
      <c r="M2" s="829"/>
      <c r="N2" s="829"/>
      <c r="O2" s="829"/>
      <c r="P2" s="829"/>
      <c r="Q2" s="829"/>
      <c r="R2" s="829"/>
      <c r="S2" s="829"/>
      <c r="T2" s="829"/>
      <c r="U2" s="829"/>
      <c r="V2" s="829"/>
      <c r="W2" s="829"/>
      <c r="X2" s="829"/>
      <c r="Y2" s="762" t="s">
        <v>187</v>
      </c>
      <c r="Z2" s="830"/>
      <c r="AA2" s="830"/>
      <c r="AB2" s="830"/>
      <c r="AC2" s="830"/>
      <c r="AD2" s="830"/>
      <c r="AE2" s="830"/>
      <c r="AF2" s="830"/>
      <c r="AG2" s="830"/>
      <c r="AH2" s="830"/>
      <c r="AI2" s="830"/>
      <c r="AJ2" s="830"/>
      <c r="AK2" s="830"/>
      <c r="AL2" s="830"/>
      <c r="AM2" s="830"/>
      <c r="AN2" s="830"/>
      <c r="AO2" s="830"/>
      <c r="AP2" s="830"/>
      <c r="AQ2" s="830"/>
      <c r="AR2" s="830"/>
      <c r="AS2" s="830"/>
      <c r="AT2" s="830"/>
      <c r="AU2" s="830"/>
      <c r="AV2" s="830"/>
      <c r="AW2" s="830"/>
      <c r="AX2" s="830"/>
      <c r="AY2" s="830"/>
      <c r="AZ2" s="830"/>
      <c r="BA2" s="830"/>
      <c r="BB2" s="830"/>
      <c r="BC2" s="830"/>
      <c r="BD2" s="831"/>
    </row>
    <row r="3" spans="1:56" ht="72.75" customHeight="1">
      <c r="A3" s="207"/>
      <c r="B3" s="206"/>
      <c r="C3" s="206"/>
      <c r="D3" s="206"/>
      <c r="E3" s="206"/>
      <c r="F3" s="206"/>
      <c r="G3" s="206"/>
      <c r="H3" s="206"/>
      <c r="I3" s="206"/>
      <c r="J3" s="206"/>
      <c r="K3" s="206"/>
      <c r="L3" s="206"/>
      <c r="M3" s="206"/>
      <c r="N3" s="206"/>
      <c r="O3" s="206"/>
      <c r="P3" s="206"/>
      <c r="Q3" s="206"/>
      <c r="R3" s="206"/>
      <c r="S3" s="206"/>
      <c r="T3" s="206"/>
      <c r="U3" s="206"/>
      <c r="V3" s="206"/>
      <c r="W3" s="206"/>
      <c r="X3" s="206"/>
      <c r="Y3" s="207"/>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row>
    <row r="4" spans="1:56" ht="72.75" customHeight="1">
      <c r="A4" s="207"/>
      <c r="B4" s="206"/>
      <c r="C4" s="206"/>
      <c r="D4" s="206"/>
      <c r="E4" s="206"/>
      <c r="F4" s="206"/>
      <c r="G4" s="206"/>
      <c r="H4" s="206"/>
      <c r="I4" s="206"/>
      <c r="J4" s="206"/>
      <c r="K4" s="206"/>
      <c r="L4" s="206"/>
      <c r="M4" s="206"/>
      <c r="N4" s="206"/>
      <c r="O4" s="206"/>
      <c r="P4" s="206"/>
      <c r="Q4" s="206"/>
      <c r="R4" s="206"/>
      <c r="S4" s="206"/>
      <c r="T4" s="206"/>
      <c r="U4" s="206"/>
      <c r="V4" s="206"/>
      <c r="W4" s="206"/>
      <c r="X4" s="206"/>
      <c r="Y4" s="207"/>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row>
    <row r="5" spans="1:56" ht="127.5" customHeight="1">
      <c r="A5" s="787" t="s">
        <v>47</v>
      </c>
      <c r="B5" s="787"/>
      <c r="C5" s="787"/>
      <c r="D5" s="787"/>
      <c r="E5" s="787"/>
      <c r="F5" s="787"/>
      <c r="G5" s="787"/>
      <c r="H5" s="787"/>
      <c r="I5" s="787"/>
      <c r="J5" s="787"/>
      <c r="K5" s="779" t="s">
        <v>48</v>
      </c>
      <c r="L5" s="780"/>
      <c r="M5" s="780"/>
      <c r="N5" s="780"/>
      <c r="O5" s="780"/>
      <c r="P5" s="780"/>
      <c r="Q5" s="780"/>
      <c r="R5" s="780"/>
      <c r="S5" s="780"/>
      <c r="T5" s="792" t="s">
        <v>49</v>
      </c>
      <c r="U5" s="796" t="s">
        <v>50</v>
      </c>
      <c r="V5" s="796"/>
      <c r="W5" s="796"/>
      <c r="X5" s="842" t="s">
        <v>51</v>
      </c>
      <c r="Y5" s="838" t="s">
        <v>52</v>
      </c>
      <c r="Z5" s="839"/>
      <c r="AA5" s="839"/>
      <c r="AB5" s="839"/>
      <c r="AC5" s="839"/>
      <c r="AD5" s="839"/>
      <c r="AE5" s="839"/>
      <c r="AF5" s="839"/>
      <c r="AG5" s="839"/>
      <c r="AH5" s="822" t="s">
        <v>53</v>
      </c>
      <c r="AI5" s="822"/>
      <c r="AJ5" s="822"/>
      <c r="AK5" s="822"/>
      <c r="AL5" s="822"/>
      <c r="AM5" s="822"/>
      <c r="AN5" s="822"/>
      <c r="AO5" s="822"/>
      <c r="AP5" s="822"/>
      <c r="AQ5" s="822"/>
      <c r="AR5" s="798" t="s">
        <v>54</v>
      </c>
      <c r="AS5" s="770" t="s">
        <v>55</v>
      </c>
      <c r="AT5" s="771"/>
      <c r="AU5" s="771"/>
      <c r="AV5" s="771"/>
      <c r="AW5" s="771"/>
      <c r="AX5" s="772"/>
      <c r="AY5" s="759" t="s">
        <v>56</v>
      </c>
      <c r="AZ5" s="814" t="s">
        <v>57</v>
      </c>
      <c r="BA5" s="814"/>
      <c r="BB5" s="798" t="s">
        <v>58</v>
      </c>
      <c r="BC5" s="798"/>
      <c r="BD5" s="798"/>
    </row>
    <row r="6" spans="1:56" ht="45.95" customHeight="1">
      <c r="A6" s="787"/>
      <c r="B6" s="787"/>
      <c r="C6" s="787"/>
      <c r="D6" s="787"/>
      <c r="E6" s="787"/>
      <c r="F6" s="787"/>
      <c r="G6" s="787"/>
      <c r="H6" s="787"/>
      <c r="I6" s="787"/>
      <c r="J6" s="787"/>
      <c r="K6" s="779" t="s">
        <v>59</v>
      </c>
      <c r="L6" s="779"/>
      <c r="M6" s="779"/>
      <c r="N6" s="779" t="s">
        <v>60</v>
      </c>
      <c r="O6" s="779"/>
      <c r="P6" s="779"/>
      <c r="Q6" s="843" t="s">
        <v>61</v>
      </c>
      <c r="R6" s="843"/>
      <c r="S6" s="843"/>
      <c r="T6" s="792"/>
      <c r="U6" s="796"/>
      <c r="V6" s="796"/>
      <c r="W6" s="796"/>
      <c r="X6" s="842"/>
      <c r="Y6" s="840"/>
      <c r="Z6" s="841"/>
      <c r="AA6" s="841"/>
      <c r="AB6" s="841"/>
      <c r="AC6" s="841"/>
      <c r="AD6" s="841"/>
      <c r="AE6" s="841"/>
      <c r="AF6" s="841"/>
      <c r="AG6" s="841"/>
      <c r="AH6" s="822"/>
      <c r="AI6" s="822"/>
      <c r="AJ6" s="822"/>
      <c r="AK6" s="822"/>
      <c r="AL6" s="822"/>
      <c r="AM6" s="822"/>
      <c r="AN6" s="822"/>
      <c r="AO6" s="822"/>
      <c r="AP6" s="822"/>
      <c r="AQ6" s="822"/>
      <c r="AR6" s="798"/>
      <c r="AS6" s="832" t="s">
        <v>62</v>
      </c>
      <c r="AT6" s="832"/>
      <c r="AU6" s="832"/>
      <c r="AV6" s="832" t="s">
        <v>63</v>
      </c>
      <c r="AW6" s="832"/>
      <c r="AX6" s="832"/>
      <c r="AY6" s="759"/>
      <c r="AZ6" s="814"/>
      <c r="BA6" s="814"/>
      <c r="BB6" s="798"/>
      <c r="BC6" s="798"/>
      <c r="BD6" s="798"/>
    </row>
    <row r="7" spans="1:56" s="45" customFormat="1" ht="69.95" customHeight="1">
      <c r="A7" s="205" t="s">
        <v>65</v>
      </c>
      <c r="B7" s="205" t="s">
        <v>65</v>
      </c>
      <c r="C7" s="205" t="s">
        <v>67</v>
      </c>
      <c r="D7" s="205" t="s">
        <v>68</v>
      </c>
      <c r="E7" s="205" t="s">
        <v>69</v>
      </c>
      <c r="F7" s="205" t="s">
        <v>70</v>
      </c>
      <c r="G7" s="205" t="s">
        <v>72</v>
      </c>
      <c r="H7" s="205" t="s">
        <v>73</v>
      </c>
      <c r="I7" s="205" t="s">
        <v>71</v>
      </c>
      <c r="J7" s="205" t="s">
        <v>74</v>
      </c>
      <c r="K7" s="81" t="s">
        <v>75</v>
      </c>
      <c r="L7" s="81" t="s">
        <v>76</v>
      </c>
      <c r="M7" s="81" t="s">
        <v>77</v>
      </c>
      <c r="N7" s="81" t="s">
        <v>78</v>
      </c>
      <c r="O7" s="81" t="s">
        <v>79</v>
      </c>
      <c r="P7" s="81" t="s">
        <v>80</v>
      </c>
      <c r="Q7" s="81" t="s">
        <v>81</v>
      </c>
      <c r="R7" s="81" t="s">
        <v>82</v>
      </c>
      <c r="S7" s="81" t="s">
        <v>83</v>
      </c>
      <c r="T7" s="205" t="s">
        <v>84</v>
      </c>
      <c r="U7" s="6" t="s">
        <v>85</v>
      </c>
      <c r="V7" s="6" t="s">
        <v>86</v>
      </c>
      <c r="W7" s="6" t="s">
        <v>87</v>
      </c>
      <c r="X7" s="81" t="s">
        <v>88</v>
      </c>
      <c r="Y7" s="43" t="s">
        <v>65</v>
      </c>
      <c r="Z7" s="28" t="s">
        <v>67</v>
      </c>
      <c r="AA7" s="44" t="s">
        <v>68</v>
      </c>
      <c r="AB7" s="82" t="s">
        <v>69</v>
      </c>
      <c r="AC7" s="82" t="s">
        <v>70</v>
      </c>
      <c r="AD7" s="28" t="s">
        <v>72</v>
      </c>
      <c r="AE7" s="82" t="s">
        <v>73</v>
      </c>
      <c r="AF7" s="82" t="s">
        <v>71</v>
      </c>
      <c r="AG7" s="83" t="s">
        <v>74</v>
      </c>
      <c r="AH7" s="82" t="s">
        <v>75</v>
      </c>
      <c r="AI7" s="82" t="s">
        <v>76</v>
      </c>
      <c r="AJ7" s="82" t="s">
        <v>77</v>
      </c>
      <c r="AK7" s="82" t="s">
        <v>78</v>
      </c>
      <c r="AL7" s="82" t="s">
        <v>79</v>
      </c>
      <c r="AM7" s="82" t="s">
        <v>80</v>
      </c>
      <c r="AN7" s="82" t="s">
        <v>81</v>
      </c>
      <c r="AO7" s="82" t="s">
        <v>82</v>
      </c>
      <c r="AP7" s="82" t="s">
        <v>83</v>
      </c>
      <c r="AQ7" s="82" t="s">
        <v>91</v>
      </c>
      <c r="AR7" s="82" t="s">
        <v>92</v>
      </c>
      <c r="AS7" s="82" t="s">
        <v>93</v>
      </c>
      <c r="AT7" s="82" t="s">
        <v>94</v>
      </c>
      <c r="AU7" s="82" t="s">
        <v>95</v>
      </c>
      <c r="AV7" s="345" t="s">
        <v>96</v>
      </c>
      <c r="AW7" s="345" t="s">
        <v>97</v>
      </c>
      <c r="AX7" s="345" t="s">
        <v>98</v>
      </c>
      <c r="AY7" s="82" t="s">
        <v>99</v>
      </c>
      <c r="AZ7" s="82" t="s">
        <v>100</v>
      </c>
      <c r="BA7" s="82" t="s">
        <v>101</v>
      </c>
      <c r="BB7" s="345" t="s">
        <v>102</v>
      </c>
      <c r="BC7" s="345" t="s">
        <v>103</v>
      </c>
      <c r="BD7" s="345" t="s">
        <v>104</v>
      </c>
    </row>
    <row r="8" spans="1:56" s="1" customFormat="1" ht="207.75" customHeight="1">
      <c r="A8" s="205"/>
      <c r="B8" s="204" t="s">
        <v>188</v>
      </c>
      <c r="C8" s="204" t="s">
        <v>189</v>
      </c>
      <c r="D8" s="204" t="s">
        <v>190</v>
      </c>
      <c r="E8" s="204" t="s">
        <v>109</v>
      </c>
      <c r="F8" s="204" t="s">
        <v>110</v>
      </c>
      <c r="G8" s="204" t="s">
        <v>112</v>
      </c>
      <c r="H8" s="204" t="s">
        <v>113</v>
      </c>
      <c r="I8" s="204" t="s">
        <v>111</v>
      </c>
      <c r="J8" s="204" t="s">
        <v>114</v>
      </c>
      <c r="K8" s="20" t="s">
        <v>115</v>
      </c>
      <c r="L8" s="20" t="s">
        <v>116</v>
      </c>
      <c r="M8" s="20" t="s">
        <v>117</v>
      </c>
      <c r="N8" s="20" t="s">
        <v>118</v>
      </c>
      <c r="O8" s="20" t="s">
        <v>116</v>
      </c>
      <c r="P8" s="20" t="s">
        <v>119</v>
      </c>
      <c r="Q8" s="20" t="s">
        <v>118</v>
      </c>
      <c r="R8" s="20" t="s">
        <v>116</v>
      </c>
      <c r="S8" s="20" t="s">
        <v>119</v>
      </c>
      <c r="T8" s="204" t="s">
        <v>120</v>
      </c>
      <c r="U8" s="85" t="s">
        <v>121</v>
      </c>
      <c r="V8" s="85" t="s">
        <v>121</v>
      </c>
      <c r="W8" s="85" t="s">
        <v>121</v>
      </c>
      <c r="X8" s="20" t="s">
        <v>191</v>
      </c>
      <c r="Y8" s="46" t="s">
        <v>123</v>
      </c>
      <c r="Z8" s="4" t="s">
        <v>123</v>
      </c>
      <c r="AA8" s="47" t="s">
        <v>123</v>
      </c>
      <c r="AB8" s="4" t="s">
        <v>123</v>
      </c>
      <c r="AC8" s="4" t="s">
        <v>123</v>
      </c>
      <c r="AD8" s="4" t="s">
        <v>123</v>
      </c>
      <c r="AE8" s="4" t="s">
        <v>123</v>
      </c>
      <c r="AF8" s="4" t="s">
        <v>123</v>
      </c>
      <c r="AG8" s="47" t="s">
        <v>123</v>
      </c>
      <c r="AH8" s="48" t="s">
        <v>123</v>
      </c>
      <c r="AI8" s="4" t="s">
        <v>123</v>
      </c>
      <c r="AJ8" s="47" t="s">
        <v>124</v>
      </c>
      <c r="AK8" s="49" t="s">
        <v>123</v>
      </c>
      <c r="AL8" s="4" t="s">
        <v>123</v>
      </c>
      <c r="AM8" s="47" t="s">
        <v>192</v>
      </c>
      <c r="AN8" s="50" t="s">
        <v>123</v>
      </c>
      <c r="AO8" s="4" t="s">
        <v>123</v>
      </c>
      <c r="AP8" s="51" t="s">
        <v>124</v>
      </c>
      <c r="AQ8" s="46" t="s">
        <v>123</v>
      </c>
      <c r="AR8" s="4" t="s">
        <v>125</v>
      </c>
      <c r="AS8" s="4" t="s">
        <v>124</v>
      </c>
      <c r="AT8" s="4" t="s">
        <v>124</v>
      </c>
      <c r="AU8" s="4" t="s">
        <v>124</v>
      </c>
      <c r="AV8" s="346" t="s">
        <v>124</v>
      </c>
      <c r="AW8" s="346" t="s">
        <v>124</v>
      </c>
      <c r="AX8" s="346" t="s">
        <v>124</v>
      </c>
      <c r="AY8" s="4" t="s">
        <v>193</v>
      </c>
      <c r="AZ8" s="4" t="s">
        <v>127</v>
      </c>
      <c r="BA8" s="4" t="s">
        <v>128</v>
      </c>
      <c r="BB8" s="346" t="s">
        <v>121</v>
      </c>
      <c r="BC8" s="346" t="s">
        <v>121</v>
      </c>
      <c r="BD8" s="346" t="s">
        <v>121</v>
      </c>
    </row>
    <row r="9" spans="1:56" s="1" customFormat="1" ht="30.75" thickBot="1">
      <c r="A9" s="289" t="s">
        <v>34</v>
      </c>
      <c r="B9" s="290" t="s">
        <v>194</v>
      </c>
      <c r="C9" s="291">
        <v>1</v>
      </c>
      <c r="D9" s="290" t="s">
        <v>195</v>
      </c>
      <c r="E9" s="290" t="s">
        <v>196</v>
      </c>
      <c r="F9" s="292" t="s">
        <v>31</v>
      </c>
      <c r="G9" s="290">
        <v>1</v>
      </c>
      <c r="H9" s="293" t="s">
        <v>197</v>
      </c>
      <c r="I9" s="293" t="s">
        <v>198</v>
      </c>
      <c r="J9" s="294">
        <v>2</v>
      </c>
      <c r="K9" s="295">
        <v>6504</v>
      </c>
      <c r="L9" s="296">
        <f>K9*0.085</f>
        <v>552.84</v>
      </c>
      <c r="M9" s="297">
        <f>K9+L9</f>
        <v>7056.84</v>
      </c>
      <c r="N9" s="298">
        <v>9783</v>
      </c>
      <c r="O9" s="296">
        <f>N9*0.085</f>
        <v>831.55500000000006</v>
      </c>
      <c r="P9" s="297">
        <f>N9+O9</f>
        <v>10614.555</v>
      </c>
      <c r="Q9" s="299"/>
      <c r="R9" s="296"/>
      <c r="S9" s="300" t="str">
        <f>IF(OR(Q9="", R9=""), "", IFERROR(VALUE(TRIM(SUBSTITUTE(Q9,CHAR(160),""))),0) + IFERROR(VALUE(TRIM(SUBSTITUTE(R9,CHAR(160),""))),0))</f>
        <v/>
      </c>
      <c r="T9" s="301" t="s">
        <v>136</v>
      </c>
      <c r="U9" s="302" cm="1">
        <f t="array" ref="U9">IF((_xlfn.IFS(TRIM(SUBSTITUTE(T9,CHAR(160),""))="Devis 1",IFERROR(VALUE(TRIM(SUBSTITUTE(K9,CHAR(160),""))),0),TRIM(SUBSTITUTE(T9,CHAR(160),""))="Devis 2",IFERROR(VALUE(TRIM(SUBSTITUTE(N9,CHAR(160),""))),0),TRIM(SUBSTITUTE(T9,CHAR(160),""))="Devis 3",IFERROR(VALUE(TRIM(SUBSTITUTE(Q9,CHAR(160),""))),0),TRUE,0)*IFERROR(VALUE(TRIM(SUBSTITUTE(C9,CHAR(160),""))),0))=0,"",_xlfn.IFS(TRIM(SUBSTITUTE(T9,CHAR(160),""))="Devis 1",IFERROR(VALUE(TRIM(SUBSTITUTE(K9,CHAR(160),""))),0),TRIM(SUBSTITUTE(T9,CHAR(160),""))="Devis 2",IFERROR(VALUE(TRIM(SUBSTITUTE(N9,CHAR(160),""))),0),TRIM(SUBSTITUTE(T9,CHAR(160),""))="Devis 3",IFERROR(VALUE(TRIM(SUBSTITUTE(Q9,CHAR(160),""))),0),TRUE,0)*IFERROR(VALUE(TRIM(SUBSTITUTE(C9,CHAR(160),""))),0))</f>
        <v>6504</v>
      </c>
      <c r="V9" s="302" cm="1">
        <f t="array" ref="V9">IF((_xlfn.IFS(TRIM(SUBSTITUTE(T9,CHAR(160),""))="Devis 1",IFERROR(VALUE(TRIM(SUBSTITUTE(L9,CHAR(160),""))),0),TRIM(SUBSTITUTE(T9,CHAR(160),""))="Devis 2",IFERROR(VALUE(TRIM(SUBSTITUTE(O9,CHAR(160),""))),0),TRIM(SUBSTITUTE(T9,CHAR(160),""))="Devis 3",IFERROR(VALUE(TRIM(SUBSTITUTE(R9,CHAR(160),""))),0),TRUE,0)*IFERROR(VALUE(TRIM(SUBSTITUTE(C9,CHAR(160),""))),0))=0,IF(U9&lt;&gt;"",0,""),_xlfn.IFS(TRIM(SUBSTITUTE(T9,CHAR(160),""))="Devis 1",IFERROR(VALUE(TRIM(SUBSTITUTE(L9,CHAR(160),""))),0),TRIM(SUBSTITUTE(T9,CHAR(160),""))="Devis 2",IFERROR(VALUE(TRIM(SUBSTITUTE(O9,CHAR(160),""))),0),TRIM(SUBSTITUTE(T9,CHAR(160),""))="Devis 3",IFERROR(VALUE(TRIM(SUBSTITUTE(R9,CHAR(160),""))),0),TRUE,0)*IFERROR(VALUE(TRIM(SUBSTITUTE(C9,CHAR(160),""))),0))</f>
        <v>552.84</v>
      </c>
      <c r="W9" s="303">
        <f>IF(OR(U9="", V9=""), "", IFERROR(VALUE(TRIM(SUBSTITUTE(U9,CHAR(160),""))),0) + IFERROR(VALUE(TRIM(SUBSTITUTE(V9,CHAR(160),""))),0))</f>
        <v>7056.84</v>
      </c>
      <c r="X9" s="304"/>
      <c r="Y9" s="305" t="str">
        <f t="shared" ref="Y9:Y10" si="0">IF(B9="","",B9)</f>
        <v>Etude de faisabilité</v>
      </c>
      <c r="Z9" s="306">
        <f t="shared" ref="Z9:Z10" si="1">IF(C9="","",C9)</f>
        <v>1</v>
      </c>
      <c r="AA9" s="305" t="str">
        <f t="shared" ref="AA9:AA10" si="2">IF(D9="","",D9)</f>
        <v>EkoXpertise</v>
      </c>
      <c r="AB9" s="251" t="str">
        <f t="shared" ref="AB9:AB10" si="3">IF(E9="","",E9)</f>
        <v>F558115102</v>
      </c>
      <c r="AC9" s="251" t="str">
        <f t="shared" ref="AC9:AD24" si="4">IF(F9="","",F9)</f>
        <v>Opérations d'irrigation collective</v>
      </c>
      <c r="AD9" s="251">
        <f t="shared" si="4"/>
        <v>1</v>
      </c>
      <c r="AE9" s="251" t="str">
        <f t="shared" ref="AE9:AE10" si="5">IF(H9="","",H9)</f>
        <v>euro</v>
      </c>
      <c r="AF9" s="251" t="str">
        <f t="shared" ref="AF9:AF10" si="6">IF(I9="","",I9)</f>
        <v>Pas de marché public</v>
      </c>
      <c r="AG9" s="307">
        <f t="shared" ref="AG9:AG10" si="7">IF(J9="","",J9)</f>
        <v>2</v>
      </c>
      <c r="AH9" s="265">
        <f t="shared" ref="AH9:AH10" si="8">IF(K9="","",K9)</f>
        <v>6504</v>
      </c>
      <c r="AI9" s="256">
        <f t="shared" ref="AI9:AI10" si="9">IF(L9="","",L9)</f>
        <v>552.84</v>
      </c>
      <c r="AJ9" s="266">
        <f>IF(OR(AH9="", AI9=""), "", IFERROR(VALUE(TRIM(SUBSTITUTE(AH9,CHAR(160),""))),0) + IFERROR(VALUE(TRIM(SUBSTITUTE(AI9,CHAR(160),""))),0))</f>
        <v>7056.84</v>
      </c>
      <c r="AK9" s="267">
        <f t="shared" ref="AK9:AK10" si="10">IF(N9="","",N9)</f>
        <v>9783</v>
      </c>
      <c r="AL9" s="256">
        <f t="shared" ref="AL9:AL10" si="11">IF(O9="","",O9)</f>
        <v>831.55500000000006</v>
      </c>
      <c r="AM9" s="266">
        <f>IF(OR(AK9="",AL9=""),"",IFERROR(VALUE(TRIM(SUBSTITUTE(AK9,CHAR(160),""))),0)+IFERROR(VALUE(TRIM(SUBSTITUTE(AL9,CHAR(160),""))),0))</f>
        <v>10614.555</v>
      </c>
      <c r="AN9" s="268" t="str">
        <f t="shared" ref="AN9" si="12">IF(Q9="","",Q9)</f>
        <v/>
      </c>
      <c r="AO9" s="256" t="str">
        <f t="shared" ref="AO9:AO10" si="13">IF(R9="","",R9)</f>
        <v/>
      </c>
      <c r="AP9" s="269" t="str">
        <f>IF(OR(AN9="",AO9=""),"",IFERROR(VALUE(TRIM(SUBSTITUTE(AN9,CHAR(160),""))),0)+IFERROR(VALUE(TRIM(SUBSTITUTE(AO9,CHAR(160),""))),0))</f>
        <v/>
      </c>
      <c r="AQ9" s="261" t="str">
        <f t="shared" ref="AQ9" si="14">IF(T9="","",T9)</f>
        <v>Devis 1</v>
      </c>
      <c r="AR9" s="491" t="s">
        <v>199</v>
      </c>
      <c r="AS9" s="270">
        <f>IF((1.15*MIN(IF((IFERROR(VALUE(TRIM(SUBSTITUTE(AH9,CHAR(160),""))),0))=0,1E+30,(IFERROR(VALUE(TRIM(SUBSTITUTE(AH9,CHAR(160),""))),0))),IF((IFERROR(VALUE(TRIM(SUBSTITUTE(AK9,CHAR(160),""))),0))=0,1E+30,(IFERROR(VALUE(TRIM(SUBSTITUTE(AK9,CHAR(160),""))),0))),IF((IFERROR(VALUE(TRIM(SUBSTITUTE(AN9,CHAR(160),""))),0))=0,1E+30,(IFERROR(VALUE(TRIM(SUBSTITUTE(AN9,CHAR(160),""))),0))))*(IFERROR(VALUE(TRIM(SUBSTITUTE(Z9,CHAR(160),""))),0)))=0,"",(1.15*MIN(IF((IFERROR(VALUE(TRIM(SUBSTITUTE(AH9,CHAR(160),""))),0))=0,1E+30,(IFERROR(VALUE(TRIM(SUBSTITUTE(AH9,CHAR(160),""))),0))),IF((IFERROR(VALUE(TRIM(SUBSTITUTE(AK9,CHAR(160),""))),0))=0,1E+30,(IFERROR(VALUE(TRIM(SUBSTITUTE(AK9,CHAR(160),""))),0))),IF((IFERROR(VALUE(TRIM(SUBSTITUTE(AN9,CHAR(160),""))),0))=0,1E+30,(IFERROR(VALUE(TRIM(SUBSTITUTE(AN9,CHAR(160),""))),0))))*(IFERROR(VALUE(TRIM(SUBSTITUTE(Z9,CHAR(160),""))),0))))</f>
        <v>7479.5999999999995</v>
      </c>
      <c r="AT9" s="270">
        <f>IF(AS9="","",IF(AND(IFERROR(VALUE(TRIM(SUBSTITUTE(AI9,CHAR(160),""))),0)=0,IFERROR(VALUE(TRIM(SUBSTITUTE(AL9,CHAR(160),""))),0)=0,IFERROR(VALUE(TRIM(SUBSTITUTE(AO9,CHAR(160),""))),0)=0),0,1.15*MIN(IF(IFERROR(VALUE(TRIM(SUBSTITUTE(AI9,CHAR(160),""))),0)=0,1E+30,IFERROR(VALUE(TRIM(SUBSTITUTE(AI9,CHAR(160),""))),0)),IF(IFERROR(VALUE(TRIM(SUBSTITUTE(AL9,CHAR(160),""))),0)=0,1E+30,IFERROR(VALUE(TRIM(SUBSTITUTE(AL9,CHAR(160),""))),0)),IF(IFERROR(VALUE(TRIM(SUBSTITUTE(AO9,CHAR(160),""))),0)=0,1E+30,IFERROR(VALUE(TRIM(SUBSTITUTE(AO9,CHAR(160),""))),0)))*IFERROR(VALUE(TRIM(SUBSTITUTE(Z9,CHAR(160),""))),0)))</f>
        <v>635.76599999999996</v>
      </c>
      <c r="AU9" s="430">
        <f>IF(AS9="","",AS9+AT9)</f>
        <v>8115.3659999999991</v>
      </c>
      <c r="AV9" s="431" cm="1">
        <f t="array" ref="AV9">IF($Z9="","",IF((IFERROR(_xlfn.IFS($AQ9="Devis 1",(IFERROR(VALUE(TRIM(SUBSTITUTE(AH9,CHAR(160),""))),0)),$AQ9="Devis 2",(IFERROR(VALUE(TRIM(SUBSTITUTE(AK9,CHAR(160),""))),0)),$AQ9="Devis 3",(IFERROR(VALUE(TRIM(SUBSTITUTE(AN9,CHAR(160),""))),0))),0))*(IFERROR(VALUE(TRIM(SUBSTITUTE($Z9,CHAR(160),""))),0))=0,"",(IFERROR(_xlfn.IFS($AQ9="Devis 1",(IFERROR(VALUE(TRIM(SUBSTITUTE(AH9,CHAR(160),""))),0)),$AQ9="Devis 2",(IFERROR(VALUE(TRIM(SUBSTITUTE(AK9,CHAR(160),""))),0)),$AQ9="Devis 3",(IFERROR(VALUE(TRIM(SUBSTITUTE(AN9,CHAR(160),""))),0))),0))*(IFERROR(VALUE(TRIM(SUBSTITUTE($Z9,CHAR(160),""))),0))))</f>
        <v>6504</v>
      </c>
      <c r="AW9" s="431" cm="1">
        <f t="array" ref="AW9">IF($Z9="","",IF(IFERROR(_xlfn.IFS(TRIM(SUBSTITUTE($AQ9,CHAR(160),""))="Devis 1",IFERROR(VALUE(TRIM(SUBSTITUTE(AI9,CHAR(160),""))),0),TRIM(SUBSTITUTE($AQ9,CHAR(160),""))="Devis 2",IFERROR(VALUE(TRIM(SUBSTITUTE(AL9,CHAR(160),""))),0),TRIM(SUBSTITUTE($AQ9,CHAR(160),""))="Devis 3",IFERROR(VALUE(TRIM(SUBSTITUTE(AO9,CHAR(160),""))),0)),0)*IFERROR(VALUE(TRIM(SUBSTITUTE($Z9,CHAR(160),""))),0)=0,IF(AV9&lt;&gt;"",0,""),IFERROR(_xlfn.IFS(TRIM(SUBSTITUTE($AQ9,CHAR(160),""))="Devis 1",IFERROR(VALUE(TRIM(SUBSTITUTE(AI9,CHAR(160),""))),0),TRIM(SUBSTITUTE($AQ9,CHAR(160),""))="Devis 2",IFERROR(VALUE(TRIM(SUBSTITUTE(AL9,CHAR(160),""))),0),TRIM(SUBSTITUTE($AQ9,CHAR(160),""))="Devis 3",IFERROR(VALUE(TRIM(SUBSTITUTE(AO9,CHAR(160),""))),0)),0)*IFERROR(VALUE(TRIM(SUBSTITUTE($Z9,CHAR(160),""))),0)))</f>
        <v>552.84</v>
      </c>
      <c r="AX9" s="431" cm="1">
        <f t="array" ref="AX9">IF($Z9="","",IF((IFERROR(_xlfn.IFS($AQ9="Devis 1",(IFERROR(VALUE(TRIM(SUBSTITUTE(AJ9,CHAR(160),""))),0)),$AQ9="Devis 2",(IFERROR(VALUE(TRIM(SUBSTITUTE(AM9,CHAR(160),""))),0)),$AQ9="Devis 3",(IFERROR(VALUE(TRIM(SUBSTITUTE(AP9,CHAR(160),""))),0))),0))*(IFERROR(VALUE(TRIM(SUBSTITUTE($Z9,CHAR(160),""))),0))=0,"",(IFERROR(_xlfn.IFS($AQ9="Devis 1",(IFERROR(VALUE(TRIM(SUBSTITUTE(AJ9,CHAR(160),""))),0)),$AQ9="Devis 2",(IFERROR(VALUE(TRIM(SUBSTITUTE(AM9,CHAR(160),""))),0)),$AQ9="Devis 3",(IFERROR(VALUE(TRIM(SUBSTITUTE(AP9,CHAR(160),""))),0))),0))*(IFERROR(VALUE(TRIM(SUBSTITUTE($Z9,CHAR(160),""))),0))))</f>
        <v>7056.84</v>
      </c>
      <c r="AY9" s="308"/>
      <c r="AZ9" s="272" t="str" cm="1">
        <f t="array" ref="AZ9">IF(OR(AX9="",AU9="",AV9="",AS9="",AW9="",AT9=""),"",_xlfn.IFS((IFERROR(VALUE(TRIM(SUBSTITUTE(AX9,CHAR(160),""))),0))&gt;(IFERROR(VALUE(TRIM(SUBSTITUTE(AU9,CHAR(160),""))),0)),"KO : Le montant retenu TTC est supérieur au montant raisonnable TTC. Merci de revoir la ligne de dépense ou plafonner son montant.",(IFERROR(VALUE(TRIM(SUBSTITUTE(AV9,CHAR(160),""))),0))&gt;(IFERROR(VALUE(TRIM(SUBSTITUTE(AS9,CHAR(160),""))),0)),"Attention : Le montant retenu HT est supérieur au montant HT raisonnable. Merci de revoir la ligne de dépense, plafonner son montant, ou justifier la reventillation HT / TVA.",(IFERROR(VALUE(TRIM(SUBSTITUTE(AW9,CHAR(160),""))),0))&gt;(IFERROR(VALUE(TRIM(SUBSTITUTE(AT9,CHAR(160),""))),0)),"Attention : Le montant TVA retenu est supérieur au montant TVA raisonnable. Merci de revoir la ligne de dépense, plafonner son montant, ou justifier la reventillation HT / TVA.",(IFERROR(VALUE(TRIM(SUBSTITUTE(AX9,CHAR(160),""))),0))=0,"",(IFERROR(VALUE(TRIM(SUBSTITUTE(AU9,CHAR(160),""))),0))=(IFERROR(VALUE(TRIM(SUBSTITUTE(AX9,CHAR(160),""))),0)),"OK",(IFERROR(VALUE(TRIM(SUBSTITUTE(AU9,CHAR(160),""))),0))&gt;(IFERROR(VALUE(TRIM(SUBSTITUTE(AX9,CHAR(160),""))),0))," OK : Montant instruit inférieur au montant raisonnable.",TRUE,""))</f>
        <v xml:space="preserve"> OK : Montant instruit inférieur au montant raisonnable.</v>
      </c>
      <c r="BA9" s="424" t="str" cm="1">
        <f t="array" ref="BA9">IF(
   OR(AX9="",W9="",AV9="",U9="",AW9="",V9=""),
   "",
   _xlfn.IFS(
      (IFERROR(VALUE(TRIM(SUBSTITUTE(AX9,CHAR(160),""))),0))=0,
         "Attention montant présenté entièrement écarté",
      (IFERROR(VALUE(TRIM(SUBSTITUTE(AX9,CHAR(160),""))),0))&gt;
         (IFERROR(VALUE(TRIM(SUBSTITUTE(W9,CHAR(160),""))),0)),
         "KO : Le montant retenu TTC est supérieur au montant présenté TTC. Merci de revoir la ligne de dépense ou plafonner son montant.",
      (IFERROR(VALUE(TRIM(SUBSTITUTE(AV9,CHAR(160),""))),0))&gt;
         (IFERROR(VALUE(TRIM(SUBSTITUTE(U9,CHAR(160),""))),0)),
         "Attention : Le montant retenu HT est supérieur au montant HT présenté. Merci de revoir la ligne de dépense, plafonner son montant, ou justifier la reventilation HT / TVA.",
      (IFERROR(VALUE(TRIM(SUBSTITUTE(AW9,CHAR(160),""))),0))&gt;
         (IFERROR(VALUE(TRIM(SUBSTITUTE(V9,CHAR(160),""))),0)),
         "Attention : Le montant TVA retenu est supérieur au montant TVA présenté. Merci de revoir la ligne de dépense, plafonner son montant, ou justifier la reventilation HT / TVA.",
      (IFERROR(VALUE(TRIM(SUBSTITUTE(W9,CHAR(160),""))),0))=0,
         "",
      (IFERROR(VALUE(TRIM(SUBSTITUTE(AX9,CHAR(160),""))),0))=
         (IFERROR(VALUE(TRIM(SUBSTITUTE(W9,CHAR(160),""))),0)),
         "OK",
      (IFERROR(VALUE(TRIM(SUBSTITUTE(AX9,CHAR(160),""))),0))&lt;
         (IFERROR(VALUE(TRIM(SUBSTITUTE(W9,CHAR(160),""))),0)),
         "Attention : montant présenté partiellement écarté.",
      TRUE,
         ""
   )
)</f>
        <v>OK</v>
      </c>
      <c r="BB9" s="270">
        <f t="shared" ref="BB9:BB10" si="15">IF(OR(U9="",AV9=""),"",(IFERROR(VALUE(TRIM(SUBSTITUTE(U9,CHAR(160),""))),0))-(IFERROR(VALUE(TRIM(SUBSTITUTE(AV9,CHAR(160),""))),0)))</f>
        <v>0</v>
      </c>
      <c r="BC9" s="270">
        <f t="shared" ref="BC9:BC10" si="16">IF(OR(V9="",AW9=""),"",(IFERROR(VALUE(TRIM(SUBSTITUTE(V9,CHAR(160),""))),0))-(IFERROR(VALUE(TRIM(SUBSTITUTE(AW9,CHAR(160),""))),0)))</f>
        <v>0</v>
      </c>
      <c r="BD9" s="270">
        <f t="shared" ref="BD9" si="17">IF(OR(W9="",AX9=""),"",(IFERROR(VALUE(TRIM(SUBSTITUTE(W9,CHAR(160),""))),0))-(IFERROR(VALUE(TRIM(SUBSTITUTE(AX9,CHAR(160),""))),0)))</f>
        <v>0</v>
      </c>
    </row>
    <row r="10" spans="1:56" s="1" customFormat="1" ht="36.950000000000003" customHeight="1">
      <c r="A10" s="213">
        <v>1</v>
      </c>
      <c r="B10" s="214"/>
      <c r="C10" s="274"/>
      <c r="D10" s="214"/>
      <c r="E10" s="214"/>
      <c r="F10" s="275"/>
      <c r="G10" s="276"/>
      <c r="H10" s="31"/>
      <c r="I10" s="32"/>
      <c r="J10" s="277"/>
      <c r="K10" s="278"/>
      <c r="L10" s="219"/>
      <c r="M10" s="220" t="str">
        <f t="shared" ref="M10" si="18">IF(OR(K10="", L10=""), "", IFERROR(VALUE(TRIM(SUBSTITUTE(K10,CHAR(160),""))),0) + IFERROR(VALUE(TRIM(SUBSTITUTE(L10,CHAR(160),""))),0))</f>
        <v/>
      </c>
      <c r="N10" s="221"/>
      <c r="O10" s="219"/>
      <c r="P10" s="220" t="str">
        <f t="shared" ref="P10" si="19">IF(OR(N10="", O10=""), "", IFERROR(VALUE(TRIM(SUBSTITUTE(N10,CHAR(160),""))),0) + IFERROR(VALUE(TRIM(SUBSTITUTE(O10,CHAR(160),""))),0))</f>
        <v/>
      </c>
      <c r="Q10" s="222"/>
      <c r="R10" s="219"/>
      <c r="S10" s="279" t="str">
        <f t="shared" ref="S10" si="20">IF(OR(Q10="", R10=""), "", IFERROR(VALUE(TRIM(SUBSTITUTE(Q10,CHAR(160),""))),0) + IFERROR(VALUE(TRIM(SUBSTITUTE(R10,CHAR(160),""))),0))</f>
        <v/>
      </c>
      <c r="T10" s="280"/>
      <c r="U10" s="281" t="str" cm="1">
        <f t="array" ref="U10">IF((_xlfn.IFS(TRIM(SUBSTITUTE(T10,CHAR(160),""))="Devis 1",IFERROR(VALUE(TRIM(SUBSTITUTE(K10,CHAR(160),""))),0),TRIM(SUBSTITUTE(T10,CHAR(160),""))="Devis 2",IFERROR(VALUE(TRIM(SUBSTITUTE(N10,CHAR(160),""))),0),TRIM(SUBSTITUTE(T10,CHAR(160),""))="Devis 3",IFERROR(VALUE(TRIM(SUBSTITUTE(Q10,CHAR(160),""))),0),TRUE,0)*IFERROR(VALUE(TRIM(SUBSTITUTE(C10,CHAR(160),""))),0))=0,"",_xlfn.IFS(TRIM(SUBSTITUTE(T10,CHAR(160),""))="Devis 1",IFERROR(VALUE(TRIM(SUBSTITUTE(K10,CHAR(160),""))),0),TRIM(SUBSTITUTE(T10,CHAR(160),""))="Devis 2",IFERROR(VALUE(TRIM(SUBSTITUTE(N10,CHAR(160),""))),0),TRIM(SUBSTITUTE(T10,CHAR(160),""))="Devis 3",IFERROR(VALUE(TRIM(SUBSTITUTE(Q10,CHAR(160),""))),0),TRUE,0)*IFERROR(VALUE(TRIM(SUBSTITUTE(C10,CHAR(160),""))),0))</f>
        <v/>
      </c>
      <c r="V10" s="226" t="str" cm="1">
        <f t="array" ref="V10">IF((_xlfn.IFS(TRIM(SUBSTITUTE(T10,CHAR(160),""))="Devis 1",IFERROR(VALUE(TRIM(SUBSTITUTE(L10,CHAR(160),""))),0),TRIM(SUBSTITUTE(T10,CHAR(160),""))="Devis 2",IFERROR(VALUE(TRIM(SUBSTITUTE(O10,CHAR(160),""))),0),TRIM(SUBSTITUTE(T10,CHAR(160),""))="Devis 3",IFERROR(VALUE(TRIM(SUBSTITUTE(R10,CHAR(160),""))),0),TRUE,0)*IFERROR(VALUE(TRIM(SUBSTITUTE(C10,CHAR(160),""))),0))=0,IF(U10&lt;&gt;"",0,""),_xlfn.IFS(TRIM(SUBSTITUTE(T10,CHAR(160),""))="Devis 1",IFERROR(VALUE(TRIM(SUBSTITUTE(L10,CHAR(160),""))),0),TRIM(SUBSTITUTE(T10,CHAR(160),""))="Devis 2",IFERROR(VALUE(TRIM(SUBSTITUTE(O10,CHAR(160),""))),0),TRIM(SUBSTITUTE(T10,CHAR(160),""))="Devis 3",IFERROR(VALUE(TRIM(SUBSTITUTE(R10,CHAR(160),""))),0),TRUE,0)*IFERROR(VALUE(TRIM(SUBSTITUTE(C10,CHAR(160),""))),0))</f>
        <v/>
      </c>
      <c r="W10" s="282" t="str">
        <f t="shared" ref="W10" si="21">IF(OR(U10="", V10=""), "", IFERROR(VALUE(TRIM(SUBSTITUTE(U10,CHAR(160),""))),0) + IFERROR(VALUE(TRIM(SUBSTITUTE(V10,CHAR(160),""))),0))</f>
        <v/>
      </c>
      <c r="X10" s="103"/>
      <c r="Y10" s="283" t="str">
        <f t="shared" si="0"/>
        <v/>
      </c>
      <c r="Z10" s="284" t="str">
        <f t="shared" si="1"/>
        <v/>
      </c>
      <c r="AA10" s="283" t="str">
        <f t="shared" si="2"/>
        <v/>
      </c>
      <c r="AB10" s="231" t="str">
        <f t="shared" si="3"/>
        <v/>
      </c>
      <c r="AC10" s="231" t="str">
        <f t="shared" si="4"/>
        <v/>
      </c>
      <c r="AD10" s="285" t="str">
        <f t="shared" si="4"/>
        <v/>
      </c>
      <c r="AE10" s="231" t="str">
        <f t="shared" si="5"/>
        <v/>
      </c>
      <c r="AF10" s="231" t="str">
        <f t="shared" si="6"/>
        <v/>
      </c>
      <c r="AG10" s="286" t="str">
        <f t="shared" si="7"/>
        <v/>
      </c>
      <c r="AH10" s="234" t="str">
        <f t="shared" si="8"/>
        <v/>
      </c>
      <c r="AI10" s="235" t="str">
        <f t="shared" si="9"/>
        <v/>
      </c>
      <c r="AJ10" s="220" t="str">
        <f t="shared" ref="AJ10" si="22">IF(OR(AH10="", AI10=""), "", IFERROR(VALUE(TRIM(SUBSTITUTE(AH10,CHAR(160),""))),0) + IFERROR(VALUE(TRIM(SUBSTITUTE(AI10,CHAR(160),""))),0))</f>
        <v/>
      </c>
      <c r="AK10" s="236" t="str">
        <f t="shared" si="10"/>
        <v/>
      </c>
      <c r="AL10" s="235" t="str">
        <f t="shared" si="11"/>
        <v/>
      </c>
      <c r="AM10" s="220" t="str">
        <f t="shared" ref="AM10" si="23">IF(OR(AK10="",AL10=""),"",IFERROR(VALUE(TRIM(SUBSTITUTE(AK10,CHAR(160),""))),0)+IFERROR(VALUE(TRIM(SUBSTITUTE(AL10,CHAR(160),""))),0))</f>
        <v/>
      </c>
      <c r="AN10" s="235" t="str">
        <f t="shared" ref="AN10:AN41" si="24">IF(Q10="","",Q10)</f>
        <v/>
      </c>
      <c r="AO10" s="235" t="str">
        <f t="shared" si="13"/>
        <v/>
      </c>
      <c r="AP10" s="238" t="str">
        <f t="shared" ref="AP10" si="25">IF(OR(AN10="",AO10=""),"",IFERROR(VALUE(TRIM(SUBSTITUTE(AN10,CHAR(160),""))),0)+IFERROR(VALUE(TRIM(SUBSTITUTE(AO10,CHAR(160),""))),0))</f>
        <v/>
      </c>
      <c r="AQ10" s="55" t="str">
        <f t="shared" ref="AQ10:AQ41" si="26">IF(T10="","",T10)</f>
        <v/>
      </c>
      <c r="AR10" s="492"/>
      <c r="AS10" s="240" t="str">
        <f>IF((1.15*MIN(IF((IFERROR(VALUE(TRIM(SUBSTITUTE(AH10,CHAR(160),""))),0))=0,1E+30,(IFERROR(VALUE(TRIM(SUBSTITUTE(AH10,CHAR(160),""))),0))),IF((IFERROR(VALUE(TRIM(SUBSTITUTE(AK10,CHAR(160),""))),0))=0,1E+30,(IFERROR(VALUE(TRIM(SUBSTITUTE(AK10,CHAR(160),""))),0))),IF((IFERROR(VALUE(TRIM(SUBSTITUTE(AN10,CHAR(160),""))),0))=0,1E+30,(IFERROR(VALUE(TRIM(SUBSTITUTE(AN10,CHAR(160),""))),0))))*(IFERROR(VALUE(TRIM(SUBSTITUTE(Z10,CHAR(160),""))),0)))=0,"",(1.15*MIN(IF((IFERROR(VALUE(TRIM(SUBSTITUTE(AH10,CHAR(160),""))),0))=0,1E+30,(IFERROR(VALUE(TRIM(SUBSTITUTE(AH10,CHAR(160),""))),0))),IF((IFERROR(VALUE(TRIM(SUBSTITUTE(AK10,CHAR(160),""))),0))=0,1E+30,(IFERROR(VALUE(TRIM(SUBSTITUTE(AK10,CHAR(160),""))),0))),IF((IFERROR(VALUE(TRIM(SUBSTITUTE(AN10,CHAR(160),""))),0))=0,1E+30,(IFERROR(VALUE(TRIM(SUBSTITUTE(AN10,CHAR(160),""))),0))))*(IFERROR(VALUE(TRIM(SUBSTITUTE(Z10,CHAR(160),""))),0))))</f>
        <v/>
      </c>
      <c r="AT10" s="240" t="str">
        <f>IF(AS10="","",IF(AND(IFERROR(VALUE(TRIM(SUBSTITUTE(AI10,CHAR(160),""))),0)=0,IFERROR(VALUE(TRIM(SUBSTITUTE(AL10,CHAR(160),""))),0)=0,IFERROR(VALUE(TRIM(SUBSTITUTE(AO10,CHAR(160),""))),0)=0),0,1.15*MIN(IF(IFERROR(VALUE(TRIM(SUBSTITUTE(AI10,CHAR(160),""))),0)=0,1E+30,IFERROR(VALUE(TRIM(SUBSTITUTE(AI10,CHAR(160),""))),0)),IF(IFERROR(VALUE(TRIM(SUBSTITUTE(AL10,CHAR(160),""))),0)=0,1E+30,IFERROR(VALUE(TRIM(SUBSTITUTE(AL10,CHAR(160),""))),0)),IF(IFERROR(VALUE(TRIM(SUBSTITUTE(AO10,CHAR(160),""))),0)=0,1E+30,IFERROR(VALUE(TRIM(SUBSTITUTE(AO10,CHAR(160),""))),0)))*IFERROR(VALUE(TRIM(SUBSTITUTE(Z10,CHAR(160),""))),0)))</f>
        <v/>
      </c>
      <c r="AU10" s="63" t="str">
        <f t="shared" ref="AU10" si="27">IF(AS10="","",AS10+AT10)</f>
        <v/>
      </c>
      <c r="AV10" s="110" t="str" cm="1">
        <f t="array" ref="AV10">IF($Z10="","",IF((IFERROR(_xlfn.IFS($AQ10="Devis 1",(IFERROR(VALUE(TRIM(SUBSTITUTE(AH10,CHAR(160),""))),0)),$AQ10="Devis 2",(IFERROR(VALUE(TRIM(SUBSTITUTE(AK10,CHAR(160),""))),0)),$AQ10="Devis 3",(IFERROR(VALUE(TRIM(SUBSTITUTE(AN10,CHAR(160),""))),0))),0))*(IFERROR(VALUE(TRIM(SUBSTITUTE($Z10,CHAR(160),""))),0))=0,"",(IFERROR(_xlfn.IFS($AQ10="Devis 1",(IFERROR(VALUE(TRIM(SUBSTITUTE(AH10,CHAR(160),""))),0)),$AQ10="Devis 2",(IFERROR(VALUE(TRIM(SUBSTITUTE(AK10,CHAR(160),""))),0)),$AQ10="Devis 3",(IFERROR(VALUE(TRIM(SUBSTITUTE(AN10,CHAR(160),""))),0))),0))*(IFERROR(VALUE(TRIM(SUBSTITUTE($Z10,CHAR(160),""))),0))))</f>
        <v/>
      </c>
      <c r="AW10" s="110" t="str" cm="1">
        <f t="array" ref="AW10">IF($Z10="","",IF(IFERROR(_xlfn.IFS(TRIM(SUBSTITUTE($AQ10,CHAR(160),""))="Devis 1",IFERROR(VALUE(TRIM(SUBSTITUTE(AI10,CHAR(160),""))),0),TRIM(SUBSTITUTE($AQ10,CHAR(160),""))="Devis 2",IFERROR(VALUE(TRIM(SUBSTITUTE(AL10,CHAR(160),""))),0),TRIM(SUBSTITUTE($AQ10,CHAR(160),""))="Devis 3",IFERROR(VALUE(TRIM(SUBSTITUTE(AO10,CHAR(160),""))),0)),0)*IFERROR(VALUE(TRIM(SUBSTITUTE($Z10,CHAR(160),""))),0)=0,IF(AV10&lt;&gt;"",0,""),IFERROR(_xlfn.IFS(TRIM(SUBSTITUTE($AQ10,CHAR(160),""))="Devis 1",IFERROR(VALUE(TRIM(SUBSTITUTE(AI10,CHAR(160),""))),0),TRIM(SUBSTITUTE($AQ10,CHAR(160),""))="Devis 2",IFERROR(VALUE(TRIM(SUBSTITUTE(AL10,CHAR(160),""))),0),TRIM(SUBSTITUTE($AQ10,CHAR(160),""))="Devis 3",IFERROR(VALUE(TRIM(SUBSTITUTE(AO10,CHAR(160),""))),0)),0)*IFERROR(VALUE(TRIM(SUBSTITUTE($Z10,CHAR(160),""))),0)))</f>
        <v/>
      </c>
      <c r="AX10" s="110" t="str" cm="1">
        <f t="array" ref="AX10">IF($Z10="","",IF((IFERROR(_xlfn.IFS($AQ10="Devis 1",(IFERROR(VALUE(TRIM(SUBSTITUTE(AJ10,CHAR(160),""))),0)),$AQ10="Devis 2",(IFERROR(VALUE(TRIM(SUBSTITUTE(AM10,CHAR(160),""))),0)),$AQ10="Devis 3",(IFERROR(VALUE(TRIM(SUBSTITUTE(AP10,CHAR(160),""))),0))),0))*(IFERROR(VALUE(TRIM(SUBSTITUTE($Z10,CHAR(160),""))),0))=0,"",(IFERROR(_xlfn.IFS($AQ10="Devis 1",(IFERROR(VALUE(TRIM(SUBSTITUTE(AJ10,CHAR(160),""))),0)),$AQ10="Devis 2",(IFERROR(VALUE(TRIM(SUBSTITUTE(AM10,CHAR(160),""))),0)),$AQ10="Devis 3",(IFERROR(VALUE(TRIM(SUBSTITUTE(AP10,CHAR(160),""))),0))),0))*(IFERROR(VALUE(TRIM(SUBSTITUTE($Z10,CHAR(160),""))),0))))</f>
        <v/>
      </c>
      <c r="AY10" s="288"/>
      <c r="AZ10" s="242" t="str" cm="1">
        <f t="array" ref="AZ10">IF(OR(AX10="",AU10="",AV10="",AS10="",AW10="",AT10=""),"",_xlfn.IFS((IFERROR(VALUE(TRIM(SUBSTITUTE(AX10,CHAR(160),""))),0))&gt;(IFERROR(VALUE(TRIM(SUBSTITUTE(AU10,CHAR(160),""))),0)),"KO : Le montant retenu TTC est supérieur au montant raisonnable TTC. Merci de revoir la ligne de dépense ou plafonner son montant.",(IFERROR(VALUE(TRIM(SUBSTITUTE(AV10,CHAR(160),""))),0))&gt;(IFERROR(VALUE(TRIM(SUBSTITUTE(AS10,CHAR(160),""))),0)),"Attention : Le montant retenu HT est supérieur au montant HT raisonnable. Merci de revoir la ligne de dépense, plafonner son montant, ou justifier la reventillation HT / TVA.",(IFERROR(VALUE(TRIM(SUBSTITUTE(AW10,CHAR(160),""))),0))&gt;(IFERROR(VALUE(TRIM(SUBSTITUTE(AT10,CHAR(160),""))),0)),"Attention : Le montant TVA retenu est supérieur au montant TVA raisonnable. Merci de revoir la ligne de dépense, plafonner son montant, ou justifier la reventillation HT / TVA.",(IFERROR(VALUE(TRIM(SUBSTITUTE(AX10,CHAR(160),""))),0))=0,"",(IFERROR(VALUE(TRIM(SUBSTITUTE(AU10,CHAR(160),""))),0))=(IFERROR(VALUE(TRIM(SUBSTITUTE(AX10,CHAR(160),""))),0)),"OK",(IFERROR(VALUE(TRIM(SUBSTITUTE(AU10,CHAR(160),""))),0))&gt;(IFERROR(VALUE(TRIM(SUBSTITUTE(AX10,CHAR(160),""))),0))," OK : Montant instruit inférieur au montant raisonnable.",TRUE,""))</f>
        <v/>
      </c>
      <c r="BA10" s="6" t="str" cm="1">
        <f t="array" ref="BA10">IF(
   OR(AX10="",W10="",AV10="",U10="",AW10="",V10=""),
   "",
   _xlfn.IFS(
      (IFERROR(VALUE(TRIM(SUBSTITUTE(AX10,CHAR(160),""))),0))=0,
         "Attention montant présenté entièrement écarté",
      (IFERROR(VALUE(TRIM(SUBSTITUTE(AX10,CHAR(160),""))),0))&gt;
         (IFERROR(VALUE(TRIM(SUBSTITUTE(W10,CHAR(160),""))),0)),
         "KO : Le montant retenu TTC est supérieur au montant présenté TTC. Merci de revoir la ligne de dépense ou plafonner son montant.",
      (IFERROR(VALUE(TRIM(SUBSTITUTE(AV10,CHAR(160),""))),0))&gt;
         (IFERROR(VALUE(TRIM(SUBSTITUTE(U10,CHAR(160),""))),0)),
         "Attention : Le montant retenu HT est supérieur au montant HT présenté. Merci de revoir la ligne de dépense, plafonner son montant, ou justifier la reventilation HT / TVA.",
      (IFERROR(VALUE(TRIM(SUBSTITUTE(AW10,CHAR(160),""))),0))&gt;
         (IFERROR(VALUE(TRIM(SUBSTITUTE(V10,CHAR(160),""))),0)),
         "Attention : Le montant TVA retenu est supérieur au montant TVA présenté. Merci de revoir la ligne de dépense, plafonner son montant, ou justifier la reventilation HT / TVA.",
      (IFERROR(VALUE(TRIM(SUBSTITUTE(W10,CHAR(160),""))),0))=0,
         "",
      (IFERROR(VALUE(TRIM(SUBSTITUTE(AX10,CHAR(160),""))),0))=
         (IFERROR(VALUE(TRIM(SUBSTITUTE(W10,CHAR(160),""))),0)),
         "OK",
      (IFERROR(VALUE(TRIM(SUBSTITUTE(AX10,CHAR(160),""))),0))&lt;
         (IFERROR(VALUE(TRIM(SUBSTITUTE(W10,CHAR(160),""))),0)),
         "Attention : montant présenté partiellement écarté.",
      TRUE,
         ""
   )
)</f>
        <v/>
      </c>
      <c r="BB10" s="240" t="str">
        <f t="shared" si="15"/>
        <v/>
      </c>
      <c r="BC10" s="240" t="str">
        <f t="shared" si="16"/>
        <v/>
      </c>
      <c r="BD10" s="240" t="str">
        <f>IF(OR(W10="",AX10=""),"",(IFERROR(VALUE(TRIM(SUBSTITUTE(W10,CHAR(160),""))),0))-(IFERROR(VALUE(TRIM(SUBSTITUTE(AX10,CHAR(160),""))),0)))</f>
        <v/>
      </c>
    </row>
    <row r="11" spans="1:56" s="1" customFormat="1" ht="15" customHeight="1">
      <c r="A11" s="97">
        <v>2</v>
      </c>
      <c r="B11" s="7"/>
      <c r="C11" s="8"/>
      <c r="D11" s="7"/>
      <c r="E11" s="7"/>
      <c r="F11" s="27"/>
      <c r="G11" s="33"/>
      <c r="H11" s="31"/>
      <c r="I11" s="32"/>
      <c r="J11" s="17"/>
      <c r="K11" s="10"/>
      <c r="L11" s="9"/>
      <c r="M11" s="53" t="str">
        <f t="shared" ref="M11:M74" si="28">IF(OR(K11="", L11=""), "", IFERROR(VALUE(TRIM(SUBSTITUTE(K11,CHAR(160),""))),0) + IFERROR(VALUE(TRIM(SUBSTITUTE(L11,CHAR(160),""))),0))</f>
        <v/>
      </c>
      <c r="N11" s="13"/>
      <c r="O11" s="9"/>
      <c r="P11" s="53" t="str">
        <f t="shared" ref="P11:P74" si="29">IF(OR(N11="", O11=""), "", IFERROR(VALUE(TRIM(SUBSTITUTE(N11,CHAR(160),""))),0) + IFERROR(VALUE(TRIM(SUBSTITUTE(O11,CHAR(160),""))),0))</f>
        <v/>
      </c>
      <c r="Q11" s="16"/>
      <c r="R11" s="9"/>
      <c r="S11" s="54" t="str">
        <f t="shared" ref="S11:S74" si="30">IF(OR(Q11="", R11=""), "", IFERROR(VALUE(TRIM(SUBSTITUTE(Q11,CHAR(160),""))),0) + IFERROR(VALUE(TRIM(SUBSTITUTE(R11,CHAR(160),""))),0))</f>
        <v/>
      </c>
      <c r="T11" s="23"/>
      <c r="U11" s="111" t="str" cm="1">
        <f t="array" ref="U11">IF((_xlfn.IFS(TRIM(SUBSTITUTE(T11,CHAR(160),""))="Devis 1",IFERROR(VALUE(TRIM(SUBSTITUTE(K11,CHAR(160),""))),0),TRIM(SUBSTITUTE(T11,CHAR(160),""))="Devis 2",IFERROR(VALUE(TRIM(SUBSTITUTE(N11,CHAR(160),""))),0),TRIM(SUBSTITUTE(T11,CHAR(160),""))="Devis 3",IFERROR(VALUE(TRIM(SUBSTITUTE(Q11,CHAR(160),""))),0),TRUE,0)*IFERROR(VALUE(TRIM(SUBSTITUTE(C11,CHAR(160),""))),0))=0,"",_xlfn.IFS(TRIM(SUBSTITUTE(T11,CHAR(160),""))="Devis 1",IFERROR(VALUE(TRIM(SUBSTITUTE(K11,CHAR(160),""))),0),TRIM(SUBSTITUTE(T11,CHAR(160),""))="Devis 2",IFERROR(VALUE(TRIM(SUBSTITUTE(N11,CHAR(160),""))),0),TRIM(SUBSTITUTE(T11,CHAR(160),""))="Devis 3",IFERROR(VALUE(TRIM(SUBSTITUTE(Q11,CHAR(160),""))),0),TRUE,0)*IFERROR(VALUE(TRIM(SUBSTITUTE(C11,CHAR(160),""))),0))</f>
        <v/>
      </c>
      <c r="V11" s="109" t="str" cm="1">
        <f t="array" ref="V11">IF((_xlfn.IFS(TRIM(SUBSTITUTE(T11,CHAR(160),""))="Devis 1",IFERROR(VALUE(TRIM(SUBSTITUTE(L11,CHAR(160),""))),0),TRIM(SUBSTITUTE(T11,CHAR(160),""))="Devis 2",IFERROR(VALUE(TRIM(SUBSTITUTE(O11,CHAR(160),""))),0),TRIM(SUBSTITUTE(T11,CHAR(160),""))="Devis 3",IFERROR(VALUE(TRIM(SUBSTITUTE(R11,CHAR(160),""))),0),TRUE,0)*IFERROR(VALUE(TRIM(SUBSTITUTE(C11,CHAR(160),""))),0))=0,IF(U11&lt;&gt;"",0,""),_xlfn.IFS(TRIM(SUBSTITUTE(T11,CHAR(160),""))="Devis 1",IFERROR(VALUE(TRIM(SUBSTITUTE(L11,CHAR(160),""))),0),TRIM(SUBSTITUTE(T11,CHAR(160),""))="Devis 2",IFERROR(VALUE(TRIM(SUBSTITUTE(O11,CHAR(160),""))),0),TRIM(SUBSTITUTE(T11,CHAR(160),""))="Devis 3",IFERROR(VALUE(TRIM(SUBSTITUTE(R11,CHAR(160),""))),0),TRUE,0)*IFERROR(VALUE(TRIM(SUBSTITUTE(C11,CHAR(160),""))),0))</f>
        <v/>
      </c>
      <c r="W11" s="112" t="str">
        <f t="shared" ref="W11:W74" si="31">IF(OR(U11="", V11=""), "", IFERROR(VALUE(TRIM(SUBSTITUTE(U11,CHAR(160),""))),0) + IFERROR(VALUE(TRIM(SUBSTITUTE(V11,CHAR(160),""))),0))</f>
        <v/>
      </c>
      <c r="X11" s="103"/>
      <c r="Y11" s="86" t="str">
        <f t="shared" ref="Y11:Y41" si="32">IF(B11="","",B11)</f>
        <v/>
      </c>
      <c r="Z11" s="90" t="str">
        <f t="shared" ref="Z11:Z41" si="33">IF(C11="","",C11)</f>
        <v/>
      </c>
      <c r="AA11" s="86" t="str">
        <f t="shared" ref="AA11:AA41" si="34">IF(D11="","",D11)</f>
        <v/>
      </c>
      <c r="AB11" s="22" t="str">
        <f t="shared" ref="AB11:AB41" si="35">IF(E11="","",E11)</f>
        <v/>
      </c>
      <c r="AC11" s="22" t="str">
        <f t="shared" ref="AC11:AD41" si="36">IF(F11="","",F11)</f>
        <v/>
      </c>
      <c r="AD11" s="5" t="str">
        <f t="shared" si="4"/>
        <v/>
      </c>
      <c r="AE11" s="22" t="str">
        <f t="shared" ref="AE11:AE41" si="37">IF(H11="","",H11)</f>
        <v/>
      </c>
      <c r="AF11" s="22" t="str">
        <f t="shared" ref="AF11:AF41" si="38">IF(I11="","",I11)</f>
        <v/>
      </c>
      <c r="AG11" s="87" t="str">
        <f t="shared" ref="AG11:AG41" si="39">IF(J11="","",J11)</f>
        <v/>
      </c>
      <c r="AH11" s="59" t="str">
        <f t="shared" ref="AH11:AH41" si="40">IF(K11="","",K11)</f>
        <v/>
      </c>
      <c r="AI11" s="29" t="str">
        <f t="shared" ref="AI11:AI41" si="41">IF(L11="","",L11)</f>
        <v/>
      </c>
      <c r="AJ11" s="53" t="str">
        <f t="shared" ref="AJ11:AJ74" si="42">IF(OR(AH11="", AI11=""), "", IFERROR(VALUE(TRIM(SUBSTITUTE(AH11,CHAR(160),""))),0) + IFERROR(VALUE(TRIM(SUBSTITUTE(AI11,CHAR(160),""))),0))</f>
        <v/>
      </c>
      <c r="AK11" s="60" t="str">
        <f t="shared" ref="AK11:AK41" si="43">IF(N11="","",N11)</f>
        <v/>
      </c>
      <c r="AL11" s="29" t="str">
        <f t="shared" ref="AL11:AL41" si="44">IF(O11="","",O11)</f>
        <v/>
      </c>
      <c r="AM11" s="53" t="str">
        <f t="shared" ref="AM11:AM74" si="45">IF(OR(AK11="",AL11=""),"",IFERROR(VALUE(TRIM(SUBSTITUTE(AK11,CHAR(160),""))),0)+IFERROR(VALUE(TRIM(SUBSTITUTE(AL11,CHAR(160),""))),0))</f>
        <v/>
      </c>
      <c r="AN11" s="61" t="str">
        <f t="shared" si="24"/>
        <v/>
      </c>
      <c r="AO11" s="29" t="str">
        <f t="shared" ref="AO11:AO41" si="46">IF(R11="","",R11)</f>
        <v/>
      </c>
      <c r="AP11" s="62" t="str">
        <f t="shared" ref="AP11:AP74" si="47">IF(OR(AN11="",AO11=""),"",IFERROR(VALUE(TRIM(SUBSTITUTE(AN11,CHAR(160),""))),0)+IFERROR(VALUE(TRIM(SUBSTITUTE(AO11,CHAR(160),""))),0))</f>
        <v/>
      </c>
      <c r="AQ11" s="55" t="str">
        <f t="shared" si="26"/>
        <v/>
      </c>
      <c r="AR11" s="493"/>
      <c r="AS11" s="63" t="str">
        <f t="shared" ref="AS11:AS74" si="48">IF((1.15*MIN(IF((IFERROR(VALUE(TRIM(SUBSTITUTE(AH11,CHAR(160),""))),0))=0,1E+30,(IFERROR(VALUE(TRIM(SUBSTITUTE(AH11,CHAR(160),""))),0))),IF((IFERROR(VALUE(TRIM(SUBSTITUTE(AK11,CHAR(160),""))),0))=0,1E+30,(IFERROR(VALUE(TRIM(SUBSTITUTE(AK11,CHAR(160),""))),0))),IF((IFERROR(VALUE(TRIM(SUBSTITUTE(AN11,CHAR(160),""))),0))=0,1E+30,(IFERROR(VALUE(TRIM(SUBSTITUTE(AN11,CHAR(160),""))),0))))*(IFERROR(VALUE(TRIM(SUBSTITUTE(Z11,CHAR(160),""))),0)))=0,"",(1.15*MIN(IF((IFERROR(VALUE(TRIM(SUBSTITUTE(AH11,CHAR(160),""))),0))=0,1E+30,(IFERROR(VALUE(TRIM(SUBSTITUTE(AH11,CHAR(160),""))),0))),IF((IFERROR(VALUE(TRIM(SUBSTITUTE(AK11,CHAR(160),""))),0))=0,1E+30,(IFERROR(VALUE(TRIM(SUBSTITUTE(AK11,CHAR(160),""))),0))),IF((IFERROR(VALUE(TRIM(SUBSTITUTE(AN11,CHAR(160),""))),0))=0,1E+30,(IFERROR(VALUE(TRIM(SUBSTITUTE(AN11,CHAR(160),""))),0))))*(IFERROR(VALUE(TRIM(SUBSTITUTE(Z11,CHAR(160),""))),0))))</f>
        <v/>
      </c>
      <c r="AT11" s="63" t="str">
        <f t="shared" ref="AT11:AT74" si="49">IF(AS11="","",IF(AND(IFERROR(VALUE(TRIM(SUBSTITUTE(AI11,CHAR(160),""))),0)=0,IFERROR(VALUE(TRIM(SUBSTITUTE(AL11,CHAR(160),""))),0)=0,IFERROR(VALUE(TRIM(SUBSTITUTE(AO11,CHAR(160),""))),0)=0),0,1.15*MIN(IF(IFERROR(VALUE(TRIM(SUBSTITUTE(AI11,CHAR(160),""))),0)=0,1E+30,IFERROR(VALUE(TRIM(SUBSTITUTE(AI11,CHAR(160),""))),0)),IF(IFERROR(VALUE(TRIM(SUBSTITUTE(AL11,CHAR(160),""))),0)=0,1E+30,IFERROR(VALUE(TRIM(SUBSTITUTE(AL11,CHAR(160),""))),0)),IF(IFERROR(VALUE(TRIM(SUBSTITUTE(AO11,CHAR(160),""))),0)=0,1E+30,IFERROR(VALUE(TRIM(SUBSTITUTE(AO11,CHAR(160),""))),0)))*IFERROR(VALUE(TRIM(SUBSTITUTE(Z11,CHAR(160),""))),0)))</f>
        <v/>
      </c>
      <c r="AU11" s="63" t="str">
        <f t="shared" ref="AU11:AU74" si="50">IF(AS11="","",AS11+AT11)</f>
        <v/>
      </c>
      <c r="AV11" s="110" t="str" cm="1">
        <f t="array" ref="AV11">IF($Z11="","",IF((IFERROR(_xlfn.IFS($AQ11="Devis 1",(IFERROR(VALUE(TRIM(SUBSTITUTE(AH11,CHAR(160),""))),0)),$AQ11="Devis 2",(IFERROR(VALUE(TRIM(SUBSTITUTE(AK11,CHAR(160),""))),0)),$AQ11="Devis 3",(IFERROR(VALUE(TRIM(SUBSTITUTE(AN11,CHAR(160),""))),0))),0))*(IFERROR(VALUE(TRIM(SUBSTITUTE($Z11,CHAR(160),""))),0))=0,"",(IFERROR(_xlfn.IFS($AQ11="Devis 1",(IFERROR(VALUE(TRIM(SUBSTITUTE(AH11,CHAR(160),""))),0)),$AQ11="Devis 2",(IFERROR(VALUE(TRIM(SUBSTITUTE(AK11,CHAR(160),""))),0)),$AQ11="Devis 3",(IFERROR(VALUE(TRIM(SUBSTITUTE(AN11,CHAR(160),""))),0))),0))*(IFERROR(VALUE(TRIM(SUBSTITUTE($Z11,CHAR(160),""))),0))))</f>
        <v/>
      </c>
      <c r="AW11" s="110" t="str" cm="1">
        <f t="array" ref="AW11">IF($Z11="","",IF(IFERROR(_xlfn.IFS(TRIM(SUBSTITUTE($AQ11,CHAR(160),""))="Devis 1",IFERROR(VALUE(TRIM(SUBSTITUTE(AI11,CHAR(160),""))),0),TRIM(SUBSTITUTE($AQ11,CHAR(160),""))="Devis 2",IFERROR(VALUE(TRIM(SUBSTITUTE(AL11,CHAR(160),""))),0),TRIM(SUBSTITUTE($AQ11,CHAR(160),""))="Devis 3",IFERROR(VALUE(TRIM(SUBSTITUTE(AO11,CHAR(160),""))),0)),0)*IFERROR(VALUE(TRIM(SUBSTITUTE($Z11,CHAR(160),""))),0)=0,IF(AV11&lt;&gt;"",0,""),IFERROR(_xlfn.IFS(TRIM(SUBSTITUTE($AQ11,CHAR(160),""))="Devis 1",IFERROR(VALUE(TRIM(SUBSTITUTE(AI11,CHAR(160),""))),0),TRIM(SUBSTITUTE($AQ11,CHAR(160),""))="Devis 2",IFERROR(VALUE(TRIM(SUBSTITUTE(AL11,CHAR(160),""))),0),TRIM(SUBSTITUTE($AQ11,CHAR(160),""))="Devis 3",IFERROR(VALUE(TRIM(SUBSTITUTE(AO11,CHAR(160),""))),0)),0)*IFERROR(VALUE(TRIM(SUBSTITUTE($Z11,CHAR(160),""))),0)))</f>
        <v/>
      </c>
      <c r="AX11" s="110" t="str" cm="1">
        <f t="array" ref="AX11">IF($Z11="","",IF((IFERROR(_xlfn.IFS($AQ11="Devis 1",(IFERROR(VALUE(TRIM(SUBSTITUTE(AJ11,CHAR(160),""))),0)),$AQ11="Devis 2",(IFERROR(VALUE(TRIM(SUBSTITUTE(AM11,CHAR(160),""))),0)),$AQ11="Devis 3",(IFERROR(VALUE(TRIM(SUBSTITUTE(AP11,CHAR(160),""))),0))),0))*(IFERROR(VALUE(TRIM(SUBSTITUTE($Z11,CHAR(160),""))),0))=0,"",(IFERROR(_xlfn.IFS($AQ11="Devis 1",(IFERROR(VALUE(TRIM(SUBSTITUTE(AJ11,CHAR(160),""))),0)),$AQ11="Devis 2",(IFERROR(VALUE(TRIM(SUBSTITUTE(AM11,CHAR(160),""))),0)),$AQ11="Devis 3",(IFERROR(VALUE(TRIM(SUBSTITUTE(AP11,CHAR(160),""))),0))),0))*(IFERROR(VALUE(TRIM(SUBSTITUTE($Z11,CHAR(160),""))),0))))</f>
        <v/>
      </c>
      <c r="AY11" s="89"/>
      <c r="AZ11" s="21" t="str" cm="1">
        <f t="array" ref="AZ11">IF(OR(AX11="",AU11="",AV11="",AS11="",AW11="",AT11=""),"",_xlfn.IFS((IFERROR(VALUE(TRIM(SUBSTITUTE(AX11,CHAR(160),""))),0))&gt;(IFERROR(VALUE(TRIM(SUBSTITUTE(AU11,CHAR(160),""))),0)),"KO : Le montant retenu TTC est supérieur au montant raisonnable TTC. Merci de revoir la ligne de dépense ou plafonner son montant.",(IFERROR(VALUE(TRIM(SUBSTITUTE(AV11,CHAR(160),""))),0))&gt;(IFERROR(VALUE(TRIM(SUBSTITUTE(AS11,CHAR(160),""))),0)),"Attention : Le montant retenu HT est supérieur au montant HT raisonnable. Merci de revoir la ligne de dépense, plafonner son montant, ou justifier la reventillation HT / TVA.",(IFERROR(VALUE(TRIM(SUBSTITUTE(AW11,CHAR(160),""))),0))&gt;(IFERROR(VALUE(TRIM(SUBSTITUTE(AT11,CHAR(160),""))),0)),"Attention : Le montant TVA retenu est supérieur au montant TVA raisonnable. Merci de revoir la ligne de dépense, plafonner son montant, ou justifier la reventillation HT / TVA.",(IFERROR(VALUE(TRIM(SUBSTITUTE(AX11,CHAR(160),""))),0))=0,"",(IFERROR(VALUE(TRIM(SUBSTITUTE(AU11,CHAR(160),""))),0))=(IFERROR(VALUE(TRIM(SUBSTITUTE(AX11,CHAR(160),""))),0)),"OK",(IFERROR(VALUE(TRIM(SUBSTITUTE(AU11,CHAR(160),""))),0))&gt;(IFERROR(VALUE(TRIM(SUBSTITUTE(AX11,CHAR(160),""))),0))," OK : Montant instruit inférieur au montant raisonnable.",TRUE,""))</f>
        <v/>
      </c>
      <c r="BA11" s="6" t="str" cm="1">
        <f t="array" ref="BA11">IF(
   OR(AX11="",W11="",AV11="",U11="",AW11="",V11=""),
   "",
   _xlfn.IFS(
      (IFERROR(VALUE(TRIM(SUBSTITUTE(AX11,CHAR(160),""))),0))=0,
         "Attention montant présenté entièrement écarté",
      (IFERROR(VALUE(TRIM(SUBSTITUTE(AX11,CHAR(160),""))),0))&gt;
         (IFERROR(VALUE(TRIM(SUBSTITUTE(W11,CHAR(160),""))),0)),
         "KO : Le montant retenu TTC est supérieur au montant présenté TTC. Merci de revoir la ligne de dépense ou plafonner son montant.",
      (IFERROR(VALUE(TRIM(SUBSTITUTE(AV11,CHAR(160),""))),0))&gt;
         (IFERROR(VALUE(TRIM(SUBSTITUTE(U11,CHAR(160),""))),0)),
         "Attention : Le montant retenu HT est supérieur au montant HT présenté. Merci de revoir la ligne de dépense, plafonner son montant, ou justifier la reventilation HT / TVA.",
      (IFERROR(VALUE(TRIM(SUBSTITUTE(AW11,CHAR(160),""))),0))&gt;
         (IFERROR(VALUE(TRIM(SUBSTITUTE(V11,CHAR(160),""))),0)),
         "Attention : Le montant TVA retenu est supérieur au montant TVA présenté. Merci de revoir la ligne de dépense, plafonner son montant, ou justifier la reventilation HT / TVA.",
      (IFERROR(VALUE(TRIM(SUBSTITUTE(W11,CHAR(160),""))),0))=0,
         "",
      (IFERROR(VALUE(TRIM(SUBSTITUTE(AX11,CHAR(160),""))),0))=
         (IFERROR(VALUE(TRIM(SUBSTITUTE(W11,CHAR(160),""))),0)),
         "OK",
      (IFERROR(VALUE(TRIM(SUBSTITUTE(AX11,CHAR(160),""))),0))&lt;
         (IFERROR(VALUE(TRIM(SUBSTITUTE(W11,CHAR(160),""))),0)),
         "Attention : montant présenté partiellement écarté.",
      TRUE,
         ""
   )
)</f>
        <v/>
      </c>
      <c r="BB11" s="63" t="str">
        <f t="shared" ref="BB11:BB41" si="51">IF(OR(U11="",AV11=""),"",(IFERROR(VALUE(TRIM(SUBSTITUTE(U11,CHAR(160),""))),0))-(IFERROR(VALUE(TRIM(SUBSTITUTE(AV11,CHAR(160),""))),0)))</f>
        <v/>
      </c>
      <c r="BC11" s="63" t="str">
        <f t="shared" ref="BC11:BC41" si="52">IF(OR(V11="",AW11=""),"",(IFERROR(VALUE(TRIM(SUBSTITUTE(V11,CHAR(160),""))),0))-(IFERROR(VALUE(TRIM(SUBSTITUTE(AW11,CHAR(160),""))),0)))</f>
        <v/>
      </c>
      <c r="BD11" s="63" t="str">
        <f t="shared" ref="BD11:BD41" si="53">IF(OR(W11="",AX11=""),"",(IFERROR(VALUE(TRIM(SUBSTITUTE(W11,CHAR(160),""))),0))-(IFERROR(VALUE(TRIM(SUBSTITUTE(AX11,CHAR(160),""))),0)))</f>
        <v/>
      </c>
    </row>
    <row r="12" spans="1:56" ht="15" customHeight="1">
      <c r="A12" s="100">
        <v>3</v>
      </c>
      <c r="B12" s="7"/>
      <c r="C12" s="8"/>
      <c r="D12" s="7"/>
      <c r="E12" s="7"/>
      <c r="F12" s="27"/>
      <c r="G12" s="33"/>
      <c r="H12" s="31"/>
      <c r="I12" s="32"/>
      <c r="J12" s="17"/>
      <c r="K12" s="10"/>
      <c r="L12" s="9"/>
      <c r="M12" s="53" t="str">
        <f t="shared" si="28"/>
        <v/>
      </c>
      <c r="N12" s="13"/>
      <c r="O12" s="9"/>
      <c r="P12" s="53" t="str">
        <f t="shared" si="29"/>
        <v/>
      </c>
      <c r="Q12" s="16"/>
      <c r="R12" s="9"/>
      <c r="S12" s="54" t="str">
        <f t="shared" si="30"/>
        <v/>
      </c>
      <c r="T12" s="23"/>
      <c r="U12" s="111" t="str" cm="1">
        <f t="array" ref="U12">IF((_xlfn.IFS(TRIM(SUBSTITUTE(T12,CHAR(160),""))="Devis 1",IFERROR(VALUE(TRIM(SUBSTITUTE(K12,CHAR(160),""))),0),TRIM(SUBSTITUTE(T12,CHAR(160),""))="Devis 2",IFERROR(VALUE(TRIM(SUBSTITUTE(N12,CHAR(160),""))),0),TRIM(SUBSTITUTE(T12,CHAR(160),""))="Devis 3",IFERROR(VALUE(TRIM(SUBSTITUTE(Q12,CHAR(160),""))),0),TRUE,0)*IFERROR(VALUE(TRIM(SUBSTITUTE(C12,CHAR(160),""))),0))=0,"",_xlfn.IFS(TRIM(SUBSTITUTE(T12,CHAR(160),""))="Devis 1",IFERROR(VALUE(TRIM(SUBSTITUTE(K12,CHAR(160),""))),0),TRIM(SUBSTITUTE(T12,CHAR(160),""))="Devis 2",IFERROR(VALUE(TRIM(SUBSTITUTE(N12,CHAR(160),""))),0),TRIM(SUBSTITUTE(T12,CHAR(160),""))="Devis 3",IFERROR(VALUE(TRIM(SUBSTITUTE(Q12,CHAR(160),""))),0),TRUE,0)*IFERROR(VALUE(TRIM(SUBSTITUTE(C12,CHAR(160),""))),0))</f>
        <v/>
      </c>
      <c r="V12" s="109" t="str" cm="1">
        <f t="array" ref="V12">IF((_xlfn.IFS(TRIM(SUBSTITUTE(T12,CHAR(160),""))="Devis 1",IFERROR(VALUE(TRIM(SUBSTITUTE(L12,CHAR(160),""))),0),TRIM(SUBSTITUTE(T12,CHAR(160),""))="Devis 2",IFERROR(VALUE(TRIM(SUBSTITUTE(O12,CHAR(160),""))),0),TRIM(SUBSTITUTE(T12,CHAR(160),""))="Devis 3",IFERROR(VALUE(TRIM(SUBSTITUTE(R12,CHAR(160),""))),0),TRUE,0)*IFERROR(VALUE(TRIM(SUBSTITUTE(C12,CHAR(160),""))),0))=0,IF(U12&lt;&gt;"",0,""),_xlfn.IFS(TRIM(SUBSTITUTE(T12,CHAR(160),""))="Devis 1",IFERROR(VALUE(TRIM(SUBSTITUTE(L12,CHAR(160),""))),0),TRIM(SUBSTITUTE(T12,CHAR(160),""))="Devis 2",IFERROR(VALUE(TRIM(SUBSTITUTE(O12,CHAR(160),""))),0),TRIM(SUBSTITUTE(T12,CHAR(160),""))="Devis 3",IFERROR(VALUE(TRIM(SUBSTITUTE(R12,CHAR(160),""))),0),TRUE,0)*IFERROR(VALUE(TRIM(SUBSTITUTE(C12,CHAR(160),""))),0))</f>
        <v/>
      </c>
      <c r="W12" s="112" t="str">
        <f t="shared" si="31"/>
        <v/>
      </c>
      <c r="X12" s="103"/>
      <c r="Y12" s="86" t="str">
        <f t="shared" si="32"/>
        <v/>
      </c>
      <c r="Z12" s="90" t="str">
        <f t="shared" si="33"/>
        <v/>
      </c>
      <c r="AA12" s="86" t="str">
        <f t="shared" si="34"/>
        <v/>
      </c>
      <c r="AB12" s="22" t="str">
        <f t="shared" si="35"/>
        <v/>
      </c>
      <c r="AC12" s="22" t="str">
        <f t="shared" si="36"/>
        <v/>
      </c>
      <c r="AD12" s="5" t="str">
        <f t="shared" si="4"/>
        <v/>
      </c>
      <c r="AE12" s="22" t="str">
        <f t="shared" si="37"/>
        <v/>
      </c>
      <c r="AF12" s="22" t="str">
        <f t="shared" si="38"/>
        <v/>
      </c>
      <c r="AG12" s="87" t="str">
        <f t="shared" si="39"/>
        <v/>
      </c>
      <c r="AH12" s="59" t="str">
        <f t="shared" si="40"/>
        <v/>
      </c>
      <c r="AI12" s="29" t="str">
        <f t="shared" si="41"/>
        <v/>
      </c>
      <c r="AJ12" s="53" t="str">
        <f>IF(OR(AH12="", AI12=""), "", IFERROR(VALUE(TRIM(SUBSTITUTE(AH12,CHAR(160),""))),0) + IFERROR(VALUE(TRIM(SUBSTITUTE(AI12,CHAR(160),""))),0))</f>
        <v/>
      </c>
      <c r="AK12" s="60" t="str">
        <f t="shared" si="43"/>
        <v/>
      </c>
      <c r="AL12" s="29" t="str">
        <f t="shared" si="44"/>
        <v/>
      </c>
      <c r="AM12" s="53" t="str">
        <f t="shared" si="45"/>
        <v/>
      </c>
      <c r="AN12" s="61" t="str">
        <f t="shared" si="24"/>
        <v/>
      </c>
      <c r="AO12" s="29" t="str">
        <f t="shared" si="46"/>
        <v/>
      </c>
      <c r="AP12" s="62" t="str">
        <f t="shared" si="47"/>
        <v/>
      </c>
      <c r="AQ12" s="55" t="str">
        <f t="shared" si="26"/>
        <v/>
      </c>
      <c r="AR12" s="493"/>
      <c r="AS12" s="63" t="str">
        <f t="shared" si="48"/>
        <v/>
      </c>
      <c r="AT12" s="63" t="str">
        <f t="shared" si="49"/>
        <v/>
      </c>
      <c r="AU12" s="63" t="str">
        <f t="shared" si="50"/>
        <v/>
      </c>
      <c r="AV12" s="110" t="str" cm="1">
        <f t="array" ref="AV12">IF($Z12="","",IF((IFERROR(_xlfn.IFS($AQ12="Devis 1",(IFERROR(VALUE(TRIM(SUBSTITUTE(AH12,CHAR(160),""))),0)),$AQ12="Devis 2",(IFERROR(VALUE(TRIM(SUBSTITUTE(AK12,CHAR(160),""))),0)),$AQ12="Devis 3",(IFERROR(VALUE(TRIM(SUBSTITUTE(AN12,CHAR(160),""))),0))),0))*(IFERROR(VALUE(TRIM(SUBSTITUTE($Z12,CHAR(160),""))),0))=0,"",(IFERROR(_xlfn.IFS($AQ12="Devis 1",(IFERROR(VALUE(TRIM(SUBSTITUTE(AH12,CHAR(160),""))),0)),$AQ12="Devis 2",(IFERROR(VALUE(TRIM(SUBSTITUTE(AK12,CHAR(160),""))),0)),$AQ12="Devis 3",(IFERROR(VALUE(TRIM(SUBSTITUTE(AN12,CHAR(160),""))),0))),0))*(IFERROR(VALUE(TRIM(SUBSTITUTE($Z12,CHAR(160),""))),0))))</f>
        <v/>
      </c>
      <c r="AW12" s="110" t="str" cm="1">
        <f t="array" ref="AW12">IF($Z12="","",IF(IFERROR(_xlfn.IFS(TRIM(SUBSTITUTE($AQ12,CHAR(160),""))="Devis 1",IFERROR(VALUE(TRIM(SUBSTITUTE(AI12,CHAR(160),""))),0),TRIM(SUBSTITUTE($AQ12,CHAR(160),""))="Devis 2",IFERROR(VALUE(TRIM(SUBSTITUTE(AL12,CHAR(160),""))),0),TRIM(SUBSTITUTE($AQ12,CHAR(160),""))="Devis 3",IFERROR(VALUE(TRIM(SUBSTITUTE(AO12,CHAR(160),""))),0)),0)*IFERROR(VALUE(TRIM(SUBSTITUTE($Z12,CHAR(160),""))),0)=0,IF(AV12&lt;&gt;"",0,""),IFERROR(_xlfn.IFS(TRIM(SUBSTITUTE($AQ12,CHAR(160),""))="Devis 1",IFERROR(VALUE(TRIM(SUBSTITUTE(AI12,CHAR(160),""))),0),TRIM(SUBSTITUTE($AQ12,CHAR(160),""))="Devis 2",IFERROR(VALUE(TRIM(SUBSTITUTE(AL12,CHAR(160),""))),0),TRIM(SUBSTITUTE($AQ12,CHAR(160),""))="Devis 3",IFERROR(VALUE(TRIM(SUBSTITUTE(AO12,CHAR(160),""))),0)),0)*IFERROR(VALUE(TRIM(SUBSTITUTE($Z12,CHAR(160),""))),0)))</f>
        <v/>
      </c>
      <c r="AX12" s="110" t="str" cm="1">
        <f t="array" ref="AX12">IF($Z12="","",IF((IFERROR(_xlfn.IFS($AQ12="Devis 1",(IFERROR(VALUE(TRIM(SUBSTITUTE(AJ12,CHAR(160),""))),0)),$AQ12="Devis 2",(IFERROR(VALUE(TRIM(SUBSTITUTE(AM12,CHAR(160),""))),0)),$AQ12="Devis 3",(IFERROR(VALUE(TRIM(SUBSTITUTE(AP12,CHAR(160),""))),0))),0))*(IFERROR(VALUE(TRIM(SUBSTITUTE($Z12,CHAR(160),""))),0))=0,"",(IFERROR(_xlfn.IFS($AQ12="Devis 1",(IFERROR(VALUE(TRIM(SUBSTITUTE(AJ12,CHAR(160),""))),0)),$AQ12="Devis 2",(IFERROR(VALUE(TRIM(SUBSTITUTE(AM12,CHAR(160),""))),0)),$AQ12="Devis 3",(IFERROR(VALUE(TRIM(SUBSTITUTE(AP12,CHAR(160),""))),0))),0))*(IFERROR(VALUE(TRIM(SUBSTITUTE($Z12,CHAR(160),""))),0))))</f>
        <v/>
      </c>
      <c r="AY12" s="89"/>
      <c r="AZ12" s="21" t="str" cm="1">
        <f t="array" ref="AZ12">IF(OR(AX12="",AU12="",AV12="",AS12="",AW12="",AT12=""),"",_xlfn.IFS((IFERROR(VALUE(TRIM(SUBSTITUTE(AX12,CHAR(160),""))),0))&gt;(IFERROR(VALUE(TRIM(SUBSTITUTE(AU12,CHAR(160),""))),0)),"KO : Le montant retenu TTC est supérieur au montant raisonnable TTC. Merci de revoir la ligne de dépense ou plafonner son montant.",(IFERROR(VALUE(TRIM(SUBSTITUTE(AV12,CHAR(160),""))),0))&gt;(IFERROR(VALUE(TRIM(SUBSTITUTE(AS12,CHAR(160),""))),0)),"Attention : Le montant retenu HT est supérieur au montant HT raisonnable. Merci de revoir la ligne de dépense, plafonner son montant, ou justifier la reventillation HT / TVA.",(IFERROR(VALUE(TRIM(SUBSTITUTE(AW12,CHAR(160),""))),0))&gt;(IFERROR(VALUE(TRIM(SUBSTITUTE(AT12,CHAR(160),""))),0)),"Attention : Le montant TVA retenu est supérieur au montant TVA raisonnable. Merci de revoir la ligne de dépense, plafonner son montant, ou justifier la reventillation HT / TVA.",(IFERROR(VALUE(TRIM(SUBSTITUTE(AX12,CHAR(160),""))),0))=0,"",(IFERROR(VALUE(TRIM(SUBSTITUTE(AU12,CHAR(160),""))),0))=(IFERROR(VALUE(TRIM(SUBSTITUTE(AX12,CHAR(160),""))),0)),"OK",(IFERROR(VALUE(TRIM(SUBSTITUTE(AU12,CHAR(160),""))),0))&gt;(IFERROR(VALUE(TRIM(SUBSTITUTE(AX12,CHAR(160),""))),0))," OK : Montant instruit inférieur au montant raisonnable.",TRUE,""))</f>
        <v/>
      </c>
      <c r="BA12" s="6" t="str" cm="1">
        <f t="array" ref="BA12">IF(
   OR(AX12="",W12="",AV12="",U12="",AW12="",V12=""),
   "",
   _xlfn.IFS(
      (IFERROR(VALUE(TRIM(SUBSTITUTE(AX12,CHAR(160),""))),0))=0,
         "Attention montant présenté entièrement écarté",
      (IFERROR(VALUE(TRIM(SUBSTITUTE(AX12,CHAR(160),""))),0))&gt;
         (IFERROR(VALUE(TRIM(SUBSTITUTE(W12,CHAR(160),""))),0)),
         "KO : Le montant retenu TTC est supérieur au montant présenté TTC. Merci de revoir la ligne de dépense ou plafonner son montant.",
      (IFERROR(VALUE(TRIM(SUBSTITUTE(AV12,CHAR(160),""))),0))&gt;
         (IFERROR(VALUE(TRIM(SUBSTITUTE(U12,CHAR(160),""))),0)),
         "Attention : Le montant retenu HT est supérieur au montant HT présenté. Merci de revoir la ligne de dépense, plafonner son montant, ou justifier la reventilation HT / TVA.",
      (IFERROR(VALUE(TRIM(SUBSTITUTE(AW12,CHAR(160),""))),0))&gt;
         (IFERROR(VALUE(TRIM(SUBSTITUTE(V12,CHAR(160),""))),0)),
         "Attention : Le montant TVA retenu est supérieur au montant TVA présenté. Merci de revoir la ligne de dépense, plafonner son montant, ou justifier la reventilation HT / TVA.",
      (IFERROR(VALUE(TRIM(SUBSTITUTE(W12,CHAR(160),""))),0))=0,
         "",
      (IFERROR(VALUE(TRIM(SUBSTITUTE(AX12,CHAR(160),""))),0))=
         (IFERROR(VALUE(TRIM(SUBSTITUTE(W12,CHAR(160),""))),0)),
         "OK",
      (IFERROR(VALUE(TRIM(SUBSTITUTE(AX12,CHAR(160),""))),0))&lt;
         (IFERROR(VALUE(TRIM(SUBSTITUTE(W12,CHAR(160),""))),0)),
         "Attention : montant présenté partiellement écarté.",
      TRUE,
         ""
   )
)</f>
        <v/>
      </c>
      <c r="BB12" s="63" t="str">
        <f t="shared" si="51"/>
        <v/>
      </c>
      <c r="BC12" s="63" t="str">
        <f t="shared" si="52"/>
        <v/>
      </c>
      <c r="BD12" s="63" t="str">
        <f t="shared" si="53"/>
        <v/>
      </c>
    </row>
    <row r="13" spans="1:56" ht="15" customHeight="1">
      <c r="A13" s="100">
        <v>4</v>
      </c>
      <c r="B13" s="7"/>
      <c r="C13" s="8"/>
      <c r="D13" s="7"/>
      <c r="E13" s="7"/>
      <c r="F13" s="27"/>
      <c r="G13" s="33"/>
      <c r="H13" s="31"/>
      <c r="I13" s="32"/>
      <c r="J13" s="17"/>
      <c r="K13" s="10"/>
      <c r="L13" s="9"/>
      <c r="M13" s="53" t="str">
        <f t="shared" si="28"/>
        <v/>
      </c>
      <c r="N13" s="13"/>
      <c r="O13" s="9"/>
      <c r="P13" s="53" t="str">
        <f t="shared" si="29"/>
        <v/>
      </c>
      <c r="Q13" s="16"/>
      <c r="R13" s="9"/>
      <c r="S13" s="54" t="str">
        <f t="shared" si="30"/>
        <v/>
      </c>
      <c r="T13" s="23"/>
      <c r="U13" s="111" t="str" cm="1">
        <f t="array" ref="U13">IF((_xlfn.IFS(TRIM(SUBSTITUTE(T13,CHAR(160),""))="Devis 1",IFERROR(VALUE(TRIM(SUBSTITUTE(K13,CHAR(160),""))),0),TRIM(SUBSTITUTE(T13,CHAR(160),""))="Devis 2",IFERROR(VALUE(TRIM(SUBSTITUTE(N13,CHAR(160),""))),0),TRIM(SUBSTITUTE(T13,CHAR(160),""))="Devis 3",IFERROR(VALUE(TRIM(SUBSTITUTE(Q13,CHAR(160),""))),0),TRUE,0)*IFERROR(VALUE(TRIM(SUBSTITUTE(C13,CHAR(160),""))),0))=0,"",_xlfn.IFS(TRIM(SUBSTITUTE(T13,CHAR(160),""))="Devis 1",IFERROR(VALUE(TRIM(SUBSTITUTE(K13,CHAR(160),""))),0),TRIM(SUBSTITUTE(T13,CHAR(160),""))="Devis 2",IFERROR(VALUE(TRIM(SUBSTITUTE(N13,CHAR(160),""))),0),TRIM(SUBSTITUTE(T13,CHAR(160),""))="Devis 3",IFERROR(VALUE(TRIM(SUBSTITUTE(Q13,CHAR(160),""))),0),TRUE,0)*IFERROR(VALUE(TRIM(SUBSTITUTE(C13,CHAR(160),""))),0))</f>
        <v/>
      </c>
      <c r="V13" s="109" t="str" cm="1">
        <f t="array" ref="V13">IF((_xlfn.IFS(TRIM(SUBSTITUTE(T13,CHAR(160),""))="Devis 1",IFERROR(VALUE(TRIM(SUBSTITUTE(L13,CHAR(160),""))),0),TRIM(SUBSTITUTE(T13,CHAR(160),""))="Devis 2",IFERROR(VALUE(TRIM(SUBSTITUTE(O13,CHAR(160),""))),0),TRIM(SUBSTITUTE(T13,CHAR(160),""))="Devis 3",IFERROR(VALUE(TRIM(SUBSTITUTE(R13,CHAR(160),""))),0),TRUE,0)*IFERROR(VALUE(TRIM(SUBSTITUTE(C13,CHAR(160),""))),0))=0,IF(U13&lt;&gt;"",0,""),_xlfn.IFS(TRIM(SUBSTITUTE(T13,CHAR(160),""))="Devis 1",IFERROR(VALUE(TRIM(SUBSTITUTE(L13,CHAR(160),""))),0),TRIM(SUBSTITUTE(T13,CHAR(160),""))="Devis 2",IFERROR(VALUE(TRIM(SUBSTITUTE(O13,CHAR(160),""))),0),TRIM(SUBSTITUTE(T13,CHAR(160),""))="Devis 3",IFERROR(VALUE(TRIM(SUBSTITUTE(R13,CHAR(160),""))),0),TRUE,0)*IFERROR(VALUE(TRIM(SUBSTITUTE(C13,CHAR(160),""))),0))</f>
        <v/>
      </c>
      <c r="W13" s="112" t="str">
        <f t="shared" si="31"/>
        <v/>
      </c>
      <c r="X13" s="103"/>
      <c r="Y13" s="86" t="str">
        <f t="shared" si="32"/>
        <v/>
      </c>
      <c r="Z13" s="90" t="str">
        <f t="shared" si="33"/>
        <v/>
      </c>
      <c r="AA13" s="86" t="str">
        <f t="shared" si="34"/>
        <v/>
      </c>
      <c r="AB13" s="22" t="str">
        <f t="shared" si="35"/>
        <v/>
      </c>
      <c r="AC13" s="22" t="str">
        <f t="shared" si="36"/>
        <v/>
      </c>
      <c r="AD13" s="5" t="str">
        <f t="shared" si="4"/>
        <v/>
      </c>
      <c r="AE13" s="22" t="str">
        <f t="shared" si="37"/>
        <v/>
      </c>
      <c r="AF13" s="22" t="str">
        <f t="shared" si="38"/>
        <v/>
      </c>
      <c r="AG13" s="87" t="str">
        <f t="shared" si="39"/>
        <v/>
      </c>
      <c r="AH13" s="59" t="str">
        <f t="shared" si="40"/>
        <v/>
      </c>
      <c r="AI13" s="29" t="str">
        <f t="shared" si="41"/>
        <v/>
      </c>
      <c r="AJ13" s="53" t="str">
        <f t="shared" si="42"/>
        <v/>
      </c>
      <c r="AK13" s="60" t="str">
        <f t="shared" si="43"/>
        <v/>
      </c>
      <c r="AL13" s="29" t="str">
        <f t="shared" si="44"/>
        <v/>
      </c>
      <c r="AM13" s="53" t="str">
        <f t="shared" si="45"/>
        <v/>
      </c>
      <c r="AN13" s="61" t="str">
        <f t="shared" si="24"/>
        <v/>
      </c>
      <c r="AO13" s="29" t="str">
        <f t="shared" si="46"/>
        <v/>
      </c>
      <c r="AP13" s="62" t="str">
        <f t="shared" si="47"/>
        <v/>
      </c>
      <c r="AQ13" s="55" t="str">
        <f t="shared" si="26"/>
        <v/>
      </c>
      <c r="AR13" s="493"/>
      <c r="AS13" s="63" t="str">
        <f t="shared" si="48"/>
        <v/>
      </c>
      <c r="AT13" s="63" t="str">
        <f t="shared" si="49"/>
        <v/>
      </c>
      <c r="AU13" s="63" t="str">
        <f t="shared" si="50"/>
        <v/>
      </c>
      <c r="AV13" s="110" t="str" cm="1">
        <f t="array" ref="AV13">IF($Z13="","",IF((IFERROR(_xlfn.IFS($AQ13="Devis 1",(IFERROR(VALUE(TRIM(SUBSTITUTE(AH13,CHAR(160),""))),0)),$AQ13="Devis 2",(IFERROR(VALUE(TRIM(SUBSTITUTE(AK13,CHAR(160),""))),0)),$AQ13="Devis 3",(IFERROR(VALUE(TRIM(SUBSTITUTE(AN13,CHAR(160),""))),0))),0))*(IFERROR(VALUE(TRIM(SUBSTITUTE($Z13,CHAR(160),""))),0))=0,"",(IFERROR(_xlfn.IFS($AQ13="Devis 1",(IFERROR(VALUE(TRIM(SUBSTITUTE(AH13,CHAR(160),""))),0)),$AQ13="Devis 2",(IFERROR(VALUE(TRIM(SUBSTITUTE(AK13,CHAR(160),""))),0)),$AQ13="Devis 3",(IFERROR(VALUE(TRIM(SUBSTITUTE(AN13,CHAR(160),""))),0))),0))*(IFERROR(VALUE(TRIM(SUBSTITUTE($Z13,CHAR(160),""))),0))))</f>
        <v/>
      </c>
      <c r="AW13" s="110" t="str" cm="1">
        <f t="array" ref="AW13">IF($Z13="","",IF(IFERROR(_xlfn.IFS(TRIM(SUBSTITUTE($AQ13,CHAR(160),""))="Devis 1",IFERROR(VALUE(TRIM(SUBSTITUTE(AI13,CHAR(160),""))),0),TRIM(SUBSTITUTE($AQ13,CHAR(160),""))="Devis 2",IFERROR(VALUE(TRIM(SUBSTITUTE(AL13,CHAR(160),""))),0),TRIM(SUBSTITUTE($AQ13,CHAR(160),""))="Devis 3",IFERROR(VALUE(TRIM(SUBSTITUTE(AO13,CHAR(160),""))),0)),0)*IFERROR(VALUE(TRIM(SUBSTITUTE($Z13,CHAR(160),""))),0)=0,IF(AV13&lt;&gt;"",0,""),IFERROR(_xlfn.IFS(TRIM(SUBSTITUTE($AQ13,CHAR(160),""))="Devis 1",IFERROR(VALUE(TRIM(SUBSTITUTE(AI13,CHAR(160),""))),0),TRIM(SUBSTITUTE($AQ13,CHAR(160),""))="Devis 2",IFERROR(VALUE(TRIM(SUBSTITUTE(AL13,CHAR(160),""))),0),TRIM(SUBSTITUTE($AQ13,CHAR(160),""))="Devis 3",IFERROR(VALUE(TRIM(SUBSTITUTE(AO13,CHAR(160),""))),0)),0)*IFERROR(VALUE(TRIM(SUBSTITUTE($Z13,CHAR(160),""))),0)))</f>
        <v/>
      </c>
      <c r="AX13" s="110" t="str" cm="1">
        <f t="array" ref="AX13">IF($Z13="","",IF((IFERROR(_xlfn.IFS($AQ13="Devis 1",(IFERROR(VALUE(TRIM(SUBSTITUTE(AJ13,CHAR(160),""))),0)),$AQ13="Devis 2",(IFERROR(VALUE(TRIM(SUBSTITUTE(AM13,CHAR(160),""))),0)),$AQ13="Devis 3",(IFERROR(VALUE(TRIM(SUBSTITUTE(AP13,CHAR(160),""))),0))),0))*(IFERROR(VALUE(TRIM(SUBSTITUTE($Z13,CHAR(160),""))),0))=0,"",(IFERROR(_xlfn.IFS($AQ13="Devis 1",(IFERROR(VALUE(TRIM(SUBSTITUTE(AJ13,CHAR(160),""))),0)),$AQ13="Devis 2",(IFERROR(VALUE(TRIM(SUBSTITUTE(AM13,CHAR(160),""))),0)),$AQ13="Devis 3",(IFERROR(VALUE(TRIM(SUBSTITUTE(AP13,CHAR(160),""))),0))),0))*(IFERROR(VALUE(TRIM(SUBSTITUTE($Z13,CHAR(160),""))),0))))</f>
        <v/>
      </c>
      <c r="AY13" s="89"/>
      <c r="AZ13" s="21" t="str" cm="1">
        <f t="array" ref="AZ13">IF(OR(AX13="",AU13="",AV13="",AS13="",AW13="",AT13=""),"",_xlfn.IFS((IFERROR(VALUE(TRIM(SUBSTITUTE(AX13,CHAR(160),""))),0))&gt;(IFERROR(VALUE(TRIM(SUBSTITUTE(AU13,CHAR(160),""))),0)),"KO : Le montant retenu TTC est supérieur au montant raisonnable TTC. Merci de revoir la ligne de dépense ou plafonner son montant.",(IFERROR(VALUE(TRIM(SUBSTITUTE(AV13,CHAR(160),""))),0))&gt;(IFERROR(VALUE(TRIM(SUBSTITUTE(AS13,CHAR(160),""))),0)),"Attention : Le montant retenu HT est supérieur au montant HT raisonnable. Merci de revoir la ligne de dépense, plafonner son montant, ou justifier la reventillation HT / TVA.",(IFERROR(VALUE(TRIM(SUBSTITUTE(AW13,CHAR(160),""))),0))&gt;(IFERROR(VALUE(TRIM(SUBSTITUTE(AT13,CHAR(160),""))),0)),"Attention : Le montant TVA retenu est supérieur au montant TVA raisonnable. Merci de revoir la ligne de dépense, plafonner son montant, ou justifier la reventillation HT / TVA.",(IFERROR(VALUE(TRIM(SUBSTITUTE(AX13,CHAR(160),""))),0))=0,"",(IFERROR(VALUE(TRIM(SUBSTITUTE(AU13,CHAR(160),""))),0))=(IFERROR(VALUE(TRIM(SUBSTITUTE(AX13,CHAR(160),""))),0)),"OK",(IFERROR(VALUE(TRIM(SUBSTITUTE(AU13,CHAR(160),""))),0))&gt;(IFERROR(VALUE(TRIM(SUBSTITUTE(AX13,CHAR(160),""))),0))," OK : Montant instruit inférieur au montant raisonnable.",TRUE,""))</f>
        <v/>
      </c>
      <c r="BA13" s="6" t="str" cm="1">
        <f t="array" ref="BA13">IF(
   OR(AX13="",W13="",AV13="",U13="",AW13="",V13=""),
   "",
   _xlfn.IFS(
      (IFERROR(VALUE(TRIM(SUBSTITUTE(AX13,CHAR(160),""))),0))=0,
         "Attention montant présenté entièrement écarté",
      (IFERROR(VALUE(TRIM(SUBSTITUTE(AX13,CHAR(160),""))),0))&gt;
         (IFERROR(VALUE(TRIM(SUBSTITUTE(W13,CHAR(160),""))),0)),
         "KO : Le montant retenu TTC est supérieur au montant présenté TTC. Merci de revoir la ligne de dépense ou plafonner son montant.",
      (IFERROR(VALUE(TRIM(SUBSTITUTE(AV13,CHAR(160),""))),0))&gt;
         (IFERROR(VALUE(TRIM(SUBSTITUTE(U13,CHAR(160),""))),0)),
         "Attention : Le montant retenu HT est supérieur au montant HT présenté. Merci de revoir la ligne de dépense, plafonner son montant, ou justifier la reventilation HT / TVA.",
      (IFERROR(VALUE(TRIM(SUBSTITUTE(AW13,CHAR(160),""))),0))&gt;
         (IFERROR(VALUE(TRIM(SUBSTITUTE(V13,CHAR(160),""))),0)),
         "Attention : Le montant TVA retenu est supérieur au montant TVA présenté. Merci de revoir la ligne de dépense, plafonner son montant, ou justifier la reventilation HT / TVA.",
      (IFERROR(VALUE(TRIM(SUBSTITUTE(W13,CHAR(160),""))),0))=0,
         "",
      (IFERROR(VALUE(TRIM(SUBSTITUTE(AX13,CHAR(160),""))),0))=
         (IFERROR(VALUE(TRIM(SUBSTITUTE(W13,CHAR(160),""))),0)),
         "OK",
      (IFERROR(VALUE(TRIM(SUBSTITUTE(AX13,CHAR(160),""))),0))&lt;
         (IFERROR(VALUE(TRIM(SUBSTITUTE(W13,CHAR(160),""))),0)),
         "Attention : montant présenté partiellement écarté.",
      TRUE,
         ""
   )
)</f>
        <v/>
      </c>
      <c r="BB13" s="63" t="str">
        <f t="shared" si="51"/>
        <v/>
      </c>
      <c r="BC13" s="63" t="str">
        <f t="shared" si="52"/>
        <v/>
      </c>
      <c r="BD13" s="63" t="str">
        <f t="shared" si="53"/>
        <v/>
      </c>
    </row>
    <row r="14" spans="1:56" ht="15" customHeight="1">
      <c r="A14" s="100">
        <v>5</v>
      </c>
      <c r="B14" s="7"/>
      <c r="C14" s="8"/>
      <c r="D14" s="7"/>
      <c r="E14" s="7"/>
      <c r="F14" s="27"/>
      <c r="G14" s="33"/>
      <c r="H14" s="31"/>
      <c r="I14" s="32"/>
      <c r="J14" s="17"/>
      <c r="K14" s="10"/>
      <c r="L14" s="9"/>
      <c r="M14" s="53" t="str">
        <f t="shared" si="28"/>
        <v/>
      </c>
      <c r="N14" s="13"/>
      <c r="O14" s="9"/>
      <c r="P14" s="53" t="str">
        <f t="shared" si="29"/>
        <v/>
      </c>
      <c r="Q14" s="16"/>
      <c r="R14" s="9"/>
      <c r="S14" s="54" t="str">
        <f>IF(OR(Q14="", R14=""), "", IFERROR(VALUE(TRIM(SUBSTITUTE(Q14,CHAR(160),""))),0) + IFERROR(VALUE(TRIM(SUBSTITUTE(R14,CHAR(160),""))),0))</f>
        <v/>
      </c>
      <c r="T14" s="23"/>
      <c r="U14" s="111" t="str" cm="1">
        <f t="array" ref="U14">IF((_xlfn.IFS(TRIM(SUBSTITUTE(T14,CHAR(160),""))="Devis 1",IFERROR(VALUE(TRIM(SUBSTITUTE(K14,CHAR(160),""))),0),TRIM(SUBSTITUTE(T14,CHAR(160),""))="Devis 2",IFERROR(VALUE(TRIM(SUBSTITUTE(N14,CHAR(160),""))),0),TRIM(SUBSTITUTE(T14,CHAR(160),""))="Devis 3",IFERROR(VALUE(TRIM(SUBSTITUTE(Q14,CHAR(160),""))),0),TRUE,0)*IFERROR(VALUE(TRIM(SUBSTITUTE(C14,CHAR(160),""))),0))=0,"",_xlfn.IFS(TRIM(SUBSTITUTE(T14,CHAR(160),""))="Devis 1",IFERROR(VALUE(TRIM(SUBSTITUTE(K14,CHAR(160),""))),0),TRIM(SUBSTITUTE(T14,CHAR(160),""))="Devis 2",IFERROR(VALUE(TRIM(SUBSTITUTE(N14,CHAR(160),""))),0),TRIM(SUBSTITUTE(T14,CHAR(160),""))="Devis 3",IFERROR(VALUE(TRIM(SUBSTITUTE(Q14,CHAR(160),""))),0),TRUE,0)*IFERROR(VALUE(TRIM(SUBSTITUTE(C14,CHAR(160),""))),0))</f>
        <v/>
      </c>
      <c r="V14" s="109" t="str" cm="1">
        <f t="array" ref="V14">IF((_xlfn.IFS(TRIM(SUBSTITUTE(T14,CHAR(160),""))="Devis 1",IFERROR(VALUE(TRIM(SUBSTITUTE(L14,CHAR(160),""))),0),TRIM(SUBSTITUTE(T14,CHAR(160),""))="Devis 2",IFERROR(VALUE(TRIM(SUBSTITUTE(O14,CHAR(160),""))),0),TRIM(SUBSTITUTE(T14,CHAR(160),""))="Devis 3",IFERROR(VALUE(TRIM(SUBSTITUTE(R14,CHAR(160),""))),0),TRUE,0)*IFERROR(VALUE(TRIM(SUBSTITUTE(C14,CHAR(160),""))),0))=0,IF(U14&lt;&gt;"",0,""),_xlfn.IFS(TRIM(SUBSTITUTE(T14,CHAR(160),""))="Devis 1",IFERROR(VALUE(TRIM(SUBSTITUTE(L14,CHAR(160),""))),0),TRIM(SUBSTITUTE(T14,CHAR(160),""))="Devis 2",IFERROR(VALUE(TRIM(SUBSTITUTE(O14,CHAR(160),""))),0),TRIM(SUBSTITUTE(T14,CHAR(160),""))="Devis 3",IFERROR(VALUE(TRIM(SUBSTITUTE(R14,CHAR(160),""))),0),TRUE,0)*IFERROR(VALUE(TRIM(SUBSTITUTE(C14,CHAR(160),""))),0))</f>
        <v/>
      </c>
      <c r="W14" s="112" t="str">
        <f t="shared" si="31"/>
        <v/>
      </c>
      <c r="X14" s="103"/>
      <c r="Y14" s="86" t="str">
        <f t="shared" si="32"/>
        <v/>
      </c>
      <c r="Z14" s="90" t="str">
        <f t="shared" si="33"/>
        <v/>
      </c>
      <c r="AA14" s="86" t="str">
        <f t="shared" si="34"/>
        <v/>
      </c>
      <c r="AB14" s="22" t="str">
        <f t="shared" si="35"/>
        <v/>
      </c>
      <c r="AC14" s="22" t="str">
        <f t="shared" si="36"/>
        <v/>
      </c>
      <c r="AD14" s="5" t="str">
        <f t="shared" si="4"/>
        <v/>
      </c>
      <c r="AE14" s="22" t="str">
        <f t="shared" si="37"/>
        <v/>
      </c>
      <c r="AF14" s="22" t="str">
        <f t="shared" si="38"/>
        <v/>
      </c>
      <c r="AG14" s="87" t="str">
        <f t="shared" si="39"/>
        <v/>
      </c>
      <c r="AH14" s="59" t="str">
        <f t="shared" si="40"/>
        <v/>
      </c>
      <c r="AI14" s="29" t="str">
        <f t="shared" si="41"/>
        <v/>
      </c>
      <c r="AJ14" s="53" t="str">
        <f t="shared" si="42"/>
        <v/>
      </c>
      <c r="AK14" s="60" t="str">
        <f t="shared" si="43"/>
        <v/>
      </c>
      <c r="AL14" s="29" t="str">
        <f t="shared" si="44"/>
        <v/>
      </c>
      <c r="AM14" s="53" t="str">
        <f t="shared" si="45"/>
        <v/>
      </c>
      <c r="AN14" s="61" t="str">
        <f t="shared" si="24"/>
        <v/>
      </c>
      <c r="AO14" s="29" t="str">
        <f t="shared" si="46"/>
        <v/>
      </c>
      <c r="AP14" s="62" t="str">
        <f t="shared" si="47"/>
        <v/>
      </c>
      <c r="AQ14" s="55" t="str">
        <f t="shared" si="26"/>
        <v/>
      </c>
      <c r="AR14" s="493"/>
      <c r="AS14" s="63" t="str">
        <f t="shared" si="48"/>
        <v/>
      </c>
      <c r="AT14" s="63" t="str">
        <f t="shared" si="49"/>
        <v/>
      </c>
      <c r="AU14" s="63" t="str">
        <f t="shared" si="50"/>
        <v/>
      </c>
      <c r="AV14" s="110" t="str" cm="1">
        <f t="array" ref="AV14">IF($Z14="","",IF((IFERROR(_xlfn.IFS($AQ14="Devis 1",(IFERROR(VALUE(TRIM(SUBSTITUTE(AH14,CHAR(160),""))),0)),$AQ14="Devis 2",(IFERROR(VALUE(TRIM(SUBSTITUTE(AK14,CHAR(160),""))),0)),$AQ14="Devis 3",(IFERROR(VALUE(TRIM(SUBSTITUTE(AN14,CHAR(160),""))),0))),0))*(IFERROR(VALUE(TRIM(SUBSTITUTE($Z14,CHAR(160),""))),0))=0,"",(IFERROR(_xlfn.IFS($AQ14="Devis 1",(IFERROR(VALUE(TRIM(SUBSTITUTE(AH14,CHAR(160),""))),0)),$AQ14="Devis 2",(IFERROR(VALUE(TRIM(SUBSTITUTE(AK14,CHAR(160),""))),0)),$AQ14="Devis 3",(IFERROR(VALUE(TRIM(SUBSTITUTE(AN14,CHAR(160),""))),0))),0))*(IFERROR(VALUE(TRIM(SUBSTITUTE($Z14,CHAR(160),""))),0))))</f>
        <v/>
      </c>
      <c r="AW14" s="110" t="str" cm="1">
        <f t="array" ref="AW14">IF($Z14="","",IF(IFERROR(_xlfn.IFS(TRIM(SUBSTITUTE($AQ14,CHAR(160),""))="Devis 1",IFERROR(VALUE(TRIM(SUBSTITUTE(AI14,CHAR(160),""))),0),TRIM(SUBSTITUTE($AQ14,CHAR(160),""))="Devis 2",IFERROR(VALUE(TRIM(SUBSTITUTE(AL14,CHAR(160),""))),0),TRIM(SUBSTITUTE($AQ14,CHAR(160),""))="Devis 3",IFERROR(VALUE(TRIM(SUBSTITUTE(AO14,CHAR(160),""))),0)),0)*IFERROR(VALUE(TRIM(SUBSTITUTE($Z14,CHAR(160),""))),0)=0,IF(AV14&lt;&gt;"",0,""),IFERROR(_xlfn.IFS(TRIM(SUBSTITUTE($AQ14,CHAR(160),""))="Devis 1",IFERROR(VALUE(TRIM(SUBSTITUTE(AI14,CHAR(160),""))),0),TRIM(SUBSTITUTE($AQ14,CHAR(160),""))="Devis 2",IFERROR(VALUE(TRIM(SUBSTITUTE(AL14,CHAR(160),""))),0),TRIM(SUBSTITUTE($AQ14,CHAR(160),""))="Devis 3",IFERROR(VALUE(TRIM(SUBSTITUTE(AO14,CHAR(160),""))),0)),0)*IFERROR(VALUE(TRIM(SUBSTITUTE($Z14,CHAR(160),""))),0)))</f>
        <v/>
      </c>
      <c r="AX14" s="110" t="str" cm="1">
        <f t="array" ref="AX14">IF($Z14="","",IF((IFERROR(_xlfn.IFS($AQ14="Devis 1",(IFERROR(VALUE(TRIM(SUBSTITUTE(AJ14,CHAR(160),""))),0)),$AQ14="Devis 2",(IFERROR(VALUE(TRIM(SUBSTITUTE(AM14,CHAR(160),""))),0)),$AQ14="Devis 3",(IFERROR(VALUE(TRIM(SUBSTITUTE(AP14,CHAR(160),""))),0))),0))*(IFERROR(VALUE(TRIM(SUBSTITUTE($Z14,CHAR(160),""))),0))=0,"",(IFERROR(_xlfn.IFS($AQ14="Devis 1",(IFERROR(VALUE(TRIM(SUBSTITUTE(AJ14,CHAR(160),""))),0)),$AQ14="Devis 2",(IFERROR(VALUE(TRIM(SUBSTITUTE(AM14,CHAR(160),""))),0)),$AQ14="Devis 3",(IFERROR(VALUE(TRIM(SUBSTITUTE(AP14,CHAR(160),""))),0))),0))*(IFERROR(VALUE(TRIM(SUBSTITUTE($Z14,CHAR(160),""))),0))))</f>
        <v/>
      </c>
      <c r="AY14" s="89"/>
      <c r="AZ14" s="21" t="str" cm="1">
        <f t="array" ref="AZ14">IF(OR(AX14="",AU14="",AV14="",AS14="",AW14="",AT14=""),"",_xlfn.IFS((IFERROR(VALUE(TRIM(SUBSTITUTE(AX14,CHAR(160),""))),0))&gt;(IFERROR(VALUE(TRIM(SUBSTITUTE(AU14,CHAR(160),""))),0)),"KO : Le montant retenu TTC est supérieur au montant raisonnable TTC. Merci de revoir la ligne de dépense ou plafonner son montant.",(IFERROR(VALUE(TRIM(SUBSTITUTE(AV14,CHAR(160),""))),0))&gt;(IFERROR(VALUE(TRIM(SUBSTITUTE(AS14,CHAR(160),""))),0)),"Attention : Le montant retenu HT est supérieur au montant HT raisonnable. Merci de revoir la ligne de dépense, plafonner son montant, ou justifier la reventillation HT / TVA.",(IFERROR(VALUE(TRIM(SUBSTITUTE(AW14,CHAR(160),""))),0))&gt;(IFERROR(VALUE(TRIM(SUBSTITUTE(AT14,CHAR(160),""))),0)),"Attention : Le montant TVA retenu est supérieur au montant TVA raisonnable. Merci de revoir la ligne de dépense, plafonner son montant, ou justifier la reventillation HT / TVA.",(IFERROR(VALUE(TRIM(SUBSTITUTE(AX14,CHAR(160),""))),0))=0,"",(IFERROR(VALUE(TRIM(SUBSTITUTE(AU14,CHAR(160),""))),0))=(IFERROR(VALUE(TRIM(SUBSTITUTE(AX14,CHAR(160),""))),0)),"OK",(IFERROR(VALUE(TRIM(SUBSTITUTE(AU14,CHAR(160),""))),0))&gt;(IFERROR(VALUE(TRIM(SUBSTITUTE(AX14,CHAR(160),""))),0))," OK : Montant instruit inférieur au montant raisonnable.",TRUE,""))</f>
        <v/>
      </c>
      <c r="BA14" s="6" t="str" cm="1">
        <f t="array" ref="BA14">IF(
   OR(AX14="",W14="",AV14="",U14="",AW14="",V14=""),
   "",
   _xlfn.IFS(
      (IFERROR(VALUE(TRIM(SUBSTITUTE(AX14,CHAR(160),""))),0))=0,
         "Attention montant présenté entièrement écarté",
      (IFERROR(VALUE(TRIM(SUBSTITUTE(AX14,CHAR(160),""))),0))&gt;
         (IFERROR(VALUE(TRIM(SUBSTITUTE(W14,CHAR(160),""))),0)),
         "KO : Le montant retenu TTC est supérieur au montant présenté TTC. Merci de revoir la ligne de dépense ou plafonner son montant.",
      (IFERROR(VALUE(TRIM(SUBSTITUTE(AV14,CHAR(160),""))),0))&gt;
         (IFERROR(VALUE(TRIM(SUBSTITUTE(U14,CHAR(160),""))),0)),
         "Attention : Le montant retenu HT est supérieur au montant HT présenté. Merci de revoir la ligne de dépense, plafonner son montant, ou justifier la reventilation HT / TVA.",
      (IFERROR(VALUE(TRIM(SUBSTITUTE(AW14,CHAR(160),""))),0))&gt;
         (IFERROR(VALUE(TRIM(SUBSTITUTE(V14,CHAR(160),""))),0)),
         "Attention : Le montant TVA retenu est supérieur au montant TVA présenté. Merci de revoir la ligne de dépense, plafonner son montant, ou justifier la reventilation HT / TVA.",
      (IFERROR(VALUE(TRIM(SUBSTITUTE(W14,CHAR(160),""))),0))=0,
         "",
      (IFERROR(VALUE(TRIM(SUBSTITUTE(AX14,CHAR(160),""))),0))=
         (IFERROR(VALUE(TRIM(SUBSTITUTE(W14,CHAR(160),""))),0)),
         "OK",
      (IFERROR(VALUE(TRIM(SUBSTITUTE(AX14,CHAR(160),""))),0))&lt;
         (IFERROR(VALUE(TRIM(SUBSTITUTE(W14,CHAR(160),""))),0)),
         "Attention : montant présenté partiellement écarté.",
      TRUE,
         ""
   )
)</f>
        <v/>
      </c>
      <c r="BB14" s="63" t="str">
        <f t="shared" si="51"/>
        <v/>
      </c>
      <c r="BC14" s="63" t="str">
        <f t="shared" si="52"/>
        <v/>
      </c>
      <c r="BD14" s="63" t="str">
        <f t="shared" si="53"/>
        <v/>
      </c>
    </row>
    <row r="15" spans="1:56" ht="15" customHeight="1">
      <c r="A15" s="100">
        <v>6</v>
      </c>
      <c r="B15" s="7"/>
      <c r="C15" s="8"/>
      <c r="D15" s="7"/>
      <c r="E15" s="7"/>
      <c r="F15" s="27"/>
      <c r="G15" s="33"/>
      <c r="H15" s="31"/>
      <c r="I15" s="32"/>
      <c r="J15" s="17"/>
      <c r="K15" s="10"/>
      <c r="L15" s="9"/>
      <c r="M15" s="53" t="str">
        <f t="shared" si="28"/>
        <v/>
      </c>
      <c r="N15" s="13"/>
      <c r="O15" s="9"/>
      <c r="P15" s="53" t="str">
        <f t="shared" si="29"/>
        <v/>
      </c>
      <c r="Q15" s="16"/>
      <c r="R15" s="9"/>
      <c r="S15" s="54" t="str">
        <f t="shared" si="30"/>
        <v/>
      </c>
      <c r="T15" s="23"/>
      <c r="U15" s="111" t="str" cm="1">
        <f t="array" ref="U15">IF((_xlfn.IFS(TRIM(SUBSTITUTE(T15,CHAR(160),""))="Devis 1",IFERROR(VALUE(TRIM(SUBSTITUTE(K15,CHAR(160),""))),0),TRIM(SUBSTITUTE(T15,CHAR(160),""))="Devis 2",IFERROR(VALUE(TRIM(SUBSTITUTE(N15,CHAR(160),""))),0),TRIM(SUBSTITUTE(T15,CHAR(160),""))="Devis 3",IFERROR(VALUE(TRIM(SUBSTITUTE(Q15,CHAR(160),""))),0),TRUE,0)*IFERROR(VALUE(TRIM(SUBSTITUTE(C15,CHAR(160),""))),0))=0,"",_xlfn.IFS(TRIM(SUBSTITUTE(T15,CHAR(160),""))="Devis 1",IFERROR(VALUE(TRIM(SUBSTITUTE(K15,CHAR(160),""))),0),TRIM(SUBSTITUTE(T15,CHAR(160),""))="Devis 2",IFERROR(VALUE(TRIM(SUBSTITUTE(N15,CHAR(160),""))),0),TRIM(SUBSTITUTE(T15,CHAR(160),""))="Devis 3",IFERROR(VALUE(TRIM(SUBSTITUTE(Q15,CHAR(160),""))),0),TRUE,0)*IFERROR(VALUE(TRIM(SUBSTITUTE(C15,CHAR(160),""))),0))</f>
        <v/>
      </c>
      <c r="V15" s="109" t="str" cm="1">
        <f t="array" ref="V15">IF((_xlfn.IFS(TRIM(SUBSTITUTE(T15,CHAR(160),""))="Devis 1",IFERROR(VALUE(TRIM(SUBSTITUTE(L15,CHAR(160),""))),0),TRIM(SUBSTITUTE(T15,CHAR(160),""))="Devis 2",IFERROR(VALUE(TRIM(SUBSTITUTE(O15,CHAR(160),""))),0),TRIM(SUBSTITUTE(T15,CHAR(160),""))="Devis 3",IFERROR(VALUE(TRIM(SUBSTITUTE(R15,CHAR(160),""))),0),TRUE,0)*IFERROR(VALUE(TRIM(SUBSTITUTE(C15,CHAR(160),""))),0))=0,IF(U15&lt;&gt;"",0,""),_xlfn.IFS(TRIM(SUBSTITUTE(T15,CHAR(160),""))="Devis 1",IFERROR(VALUE(TRIM(SUBSTITUTE(L15,CHAR(160),""))),0),TRIM(SUBSTITUTE(T15,CHAR(160),""))="Devis 2",IFERROR(VALUE(TRIM(SUBSTITUTE(O15,CHAR(160),""))),0),TRIM(SUBSTITUTE(T15,CHAR(160),""))="Devis 3",IFERROR(VALUE(TRIM(SUBSTITUTE(R15,CHAR(160),""))),0),TRUE,0)*IFERROR(VALUE(TRIM(SUBSTITUTE(C15,CHAR(160),""))),0))</f>
        <v/>
      </c>
      <c r="W15" s="112" t="str">
        <f t="shared" si="31"/>
        <v/>
      </c>
      <c r="X15" s="103"/>
      <c r="Y15" s="86" t="str">
        <f t="shared" si="32"/>
        <v/>
      </c>
      <c r="Z15" s="90" t="str">
        <f t="shared" si="33"/>
        <v/>
      </c>
      <c r="AA15" s="86" t="str">
        <f t="shared" si="34"/>
        <v/>
      </c>
      <c r="AB15" s="22" t="str">
        <f t="shared" si="35"/>
        <v/>
      </c>
      <c r="AC15" s="22" t="str">
        <f t="shared" si="36"/>
        <v/>
      </c>
      <c r="AD15" s="5" t="str">
        <f t="shared" si="4"/>
        <v/>
      </c>
      <c r="AE15" s="22" t="str">
        <f t="shared" si="37"/>
        <v/>
      </c>
      <c r="AF15" s="22" t="str">
        <f t="shared" si="38"/>
        <v/>
      </c>
      <c r="AG15" s="87" t="str">
        <f t="shared" si="39"/>
        <v/>
      </c>
      <c r="AH15" s="59" t="str">
        <f t="shared" si="40"/>
        <v/>
      </c>
      <c r="AI15" s="29" t="str">
        <f t="shared" si="41"/>
        <v/>
      </c>
      <c r="AJ15" s="53" t="str">
        <f t="shared" si="42"/>
        <v/>
      </c>
      <c r="AK15" s="60" t="str">
        <f t="shared" si="43"/>
        <v/>
      </c>
      <c r="AL15" s="29" t="str">
        <f t="shared" si="44"/>
        <v/>
      </c>
      <c r="AM15" s="53" t="str">
        <f t="shared" si="45"/>
        <v/>
      </c>
      <c r="AN15" s="61" t="str">
        <f t="shared" si="24"/>
        <v/>
      </c>
      <c r="AO15" s="29" t="str">
        <f t="shared" si="46"/>
        <v/>
      </c>
      <c r="AP15" s="62" t="str">
        <f t="shared" si="47"/>
        <v/>
      </c>
      <c r="AQ15" s="55" t="str">
        <f t="shared" si="26"/>
        <v/>
      </c>
      <c r="AR15" s="493"/>
      <c r="AS15" s="63" t="str">
        <f t="shared" si="48"/>
        <v/>
      </c>
      <c r="AT15" s="63" t="str">
        <f t="shared" si="49"/>
        <v/>
      </c>
      <c r="AU15" s="63" t="str">
        <f t="shared" si="50"/>
        <v/>
      </c>
      <c r="AV15" s="110" t="str" cm="1">
        <f t="array" ref="AV15">IF($Z15="","",IF((IFERROR(_xlfn.IFS($AQ15="Devis 1",(IFERROR(VALUE(TRIM(SUBSTITUTE(AH15,CHAR(160),""))),0)),$AQ15="Devis 2",(IFERROR(VALUE(TRIM(SUBSTITUTE(AK15,CHAR(160),""))),0)),$AQ15="Devis 3",(IFERROR(VALUE(TRIM(SUBSTITUTE(AN15,CHAR(160),""))),0))),0))*(IFERROR(VALUE(TRIM(SUBSTITUTE($Z15,CHAR(160),""))),0))=0,"",(IFERROR(_xlfn.IFS($AQ15="Devis 1",(IFERROR(VALUE(TRIM(SUBSTITUTE(AH15,CHAR(160),""))),0)),$AQ15="Devis 2",(IFERROR(VALUE(TRIM(SUBSTITUTE(AK15,CHAR(160),""))),0)),$AQ15="Devis 3",(IFERROR(VALUE(TRIM(SUBSTITUTE(AN15,CHAR(160),""))),0))),0))*(IFERROR(VALUE(TRIM(SUBSTITUTE($Z15,CHAR(160),""))),0))))</f>
        <v/>
      </c>
      <c r="AW15" s="110" t="str" cm="1">
        <f t="array" ref="AW15">IF($Z15="","",IF(IFERROR(_xlfn.IFS(TRIM(SUBSTITUTE($AQ15,CHAR(160),""))="Devis 1",IFERROR(VALUE(TRIM(SUBSTITUTE(AI15,CHAR(160),""))),0),TRIM(SUBSTITUTE($AQ15,CHAR(160),""))="Devis 2",IFERROR(VALUE(TRIM(SUBSTITUTE(AL15,CHAR(160),""))),0),TRIM(SUBSTITUTE($AQ15,CHAR(160),""))="Devis 3",IFERROR(VALUE(TRIM(SUBSTITUTE(AO15,CHAR(160),""))),0)),0)*IFERROR(VALUE(TRIM(SUBSTITUTE($Z15,CHAR(160),""))),0)=0,IF(AV15&lt;&gt;"",0,""),IFERROR(_xlfn.IFS(TRIM(SUBSTITUTE($AQ15,CHAR(160),""))="Devis 1",IFERROR(VALUE(TRIM(SUBSTITUTE(AI15,CHAR(160),""))),0),TRIM(SUBSTITUTE($AQ15,CHAR(160),""))="Devis 2",IFERROR(VALUE(TRIM(SUBSTITUTE(AL15,CHAR(160),""))),0),TRIM(SUBSTITUTE($AQ15,CHAR(160),""))="Devis 3",IFERROR(VALUE(TRIM(SUBSTITUTE(AO15,CHAR(160),""))),0)),0)*IFERROR(VALUE(TRIM(SUBSTITUTE($Z15,CHAR(160),""))),0)))</f>
        <v/>
      </c>
      <c r="AX15" s="110" t="str" cm="1">
        <f t="array" ref="AX15">IF($Z15="","",IF((IFERROR(_xlfn.IFS($AQ15="Devis 1",(IFERROR(VALUE(TRIM(SUBSTITUTE(AJ15,CHAR(160),""))),0)),$AQ15="Devis 2",(IFERROR(VALUE(TRIM(SUBSTITUTE(AM15,CHAR(160),""))),0)),$AQ15="Devis 3",(IFERROR(VALUE(TRIM(SUBSTITUTE(AP15,CHAR(160),""))),0))),0))*(IFERROR(VALUE(TRIM(SUBSTITUTE($Z15,CHAR(160),""))),0))=0,"",(IFERROR(_xlfn.IFS($AQ15="Devis 1",(IFERROR(VALUE(TRIM(SUBSTITUTE(AJ15,CHAR(160),""))),0)),$AQ15="Devis 2",(IFERROR(VALUE(TRIM(SUBSTITUTE(AM15,CHAR(160),""))),0)),$AQ15="Devis 3",(IFERROR(VALUE(TRIM(SUBSTITUTE(AP15,CHAR(160),""))),0))),0))*(IFERROR(VALUE(TRIM(SUBSTITUTE($Z15,CHAR(160),""))),0))))</f>
        <v/>
      </c>
      <c r="AY15" s="89"/>
      <c r="AZ15" s="21" t="str" cm="1">
        <f t="array" ref="AZ15">IF(OR(AX15="",AU15="",AV15="",AS15="",AW15="",AT15=""),"",_xlfn.IFS((IFERROR(VALUE(TRIM(SUBSTITUTE(AX15,CHAR(160),""))),0))&gt;(IFERROR(VALUE(TRIM(SUBSTITUTE(AU15,CHAR(160),""))),0)),"KO : Le montant retenu TTC est supérieur au montant raisonnable TTC. Merci de revoir la ligne de dépense ou plafonner son montant.",(IFERROR(VALUE(TRIM(SUBSTITUTE(AV15,CHAR(160),""))),0))&gt;(IFERROR(VALUE(TRIM(SUBSTITUTE(AS15,CHAR(160),""))),0)),"Attention : Le montant retenu HT est supérieur au montant HT raisonnable. Merci de revoir la ligne de dépense, plafonner son montant, ou justifier la reventillation HT / TVA.",(IFERROR(VALUE(TRIM(SUBSTITUTE(AW15,CHAR(160),""))),0))&gt;(IFERROR(VALUE(TRIM(SUBSTITUTE(AT15,CHAR(160),""))),0)),"Attention : Le montant TVA retenu est supérieur au montant TVA raisonnable. Merci de revoir la ligne de dépense, plafonner son montant, ou justifier la reventillation HT / TVA.",(IFERROR(VALUE(TRIM(SUBSTITUTE(AX15,CHAR(160),""))),0))=0,"",(IFERROR(VALUE(TRIM(SUBSTITUTE(AU15,CHAR(160),""))),0))=(IFERROR(VALUE(TRIM(SUBSTITUTE(AX15,CHAR(160),""))),0)),"OK",(IFERROR(VALUE(TRIM(SUBSTITUTE(AU15,CHAR(160),""))),0))&gt;(IFERROR(VALUE(TRIM(SUBSTITUTE(AX15,CHAR(160),""))),0))," OK : Montant instruit inférieur au montant raisonnable.",TRUE,""))</f>
        <v/>
      </c>
      <c r="BA15" s="6" t="str" cm="1">
        <f t="array" ref="BA15">IF(
   OR(AX15="",W15="",AV15="",U15="",AW15="",V15=""),
   "",
   _xlfn.IFS(
      (IFERROR(VALUE(TRIM(SUBSTITUTE(AX15,CHAR(160),""))),0))=0,
         "Attention montant présenté entièrement écarté",
      (IFERROR(VALUE(TRIM(SUBSTITUTE(AX15,CHAR(160),""))),0))&gt;
         (IFERROR(VALUE(TRIM(SUBSTITUTE(W15,CHAR(160),""))),0)),
         "KO : Le montant retenu TTC est supérieur au montant présenté TTC. Merci de revoir la ligne de dépense ou plafonner son montant.",
      (IFERROR(VALUE(TRIM(SUBSTITUTE(AV15,CHAR(160),""))),0))&gt;
         (IFERROR(VALUE(TRIM(SUBSTITUTE(U15,CHAR(160),""))),0)),
         "Attention : Le montant retenu HT est supérieur au montant HT présenté. Merci de revoir la ligne de dépense, plafonner son montant, ou justifier la reventilation HT / TVA.",
      (IFERROR(VALUE(TRIM(SUBSTITUTE(AW15,CHAR(160),""))),0))&gt;
         (IFERROR(VALUE(TRIM(SUBSTITUTE(V15,CHAR(160),""))),0)),
         "Attention : Le montant TVA retenu est supérieur au montant TVA présenté. Merci de revoir la ligne de dépense, plafonner son montant, ou justifier la reventilation HT / TVA.",
      (IFERROR(VALUE(TRIM(SUBSTITUTE(W15,CHAR(160),""))),0))=0,
         "",
      (IFERROR(VALUE(TRIM(SUBSTITUTE(AX15,CHAR(160),""))),0))=
         (IFERROR(VALUE(TRIM(SUBSTITUTE(W15,CHAR(160),""))),0)),
         "OK",
      (IFERROR(VALUE(TRIM(SUBSTITUTE(AX15,CHAR(160),""))),0))&lt;
         (IFERROR(VALUE(TRIM(SUBSTITUTE(W15,CHAR(160),""))),0)),
         "Attention : montant présenté partiellement écarté.",
      TRUE,
         ""
   )
)</f>
        <v/>
      </c>
      <c r="BB15" s="63" t="str">
        <f t="shared" si="51"/>
        <v/>
      </c>
      <c r="BC15" s="63" t="str">
        <f t="shared" si="52"/>
        <v/>
      </c>
      <c r="BD15" s="63" t="str">
        <f t="shared" si="53"/>
        <v/>
      </c>
    </row>
    <row r="16" spans="1:56" ht="15" customHeight="1">
      <c r="A16" s="100">
        <v>7</v>
      </c>
      <c r="B16" s="7"/>
      <c r="C16" s="8"/>
      <c r="D16" s="7"/>
      <c r="E16" s="7"/>
      <c r="F16" s="27"/>
      <c r="G16" s="33"/>
      <c r="H16" s="31"/>
      <c r="I16" s="32"/>
      <c r="J16" s="17"/>
      <c r="K16" s="10"/>
      <c r="L16" s="9"/>
      <c r="M16" s="53" t="str">
        <f t="shared" si="28"/>
        <v/>
      </c>
      <c r="N16" s="13"/>
      <c r="O16" s="9"/>
      <c r="P16" s="53" t="str">
        <f t="shared" si="29"/>
        <v/>
      </c>
      <c r="Q16" s="16"/>
      <c r="R16" s="9"/>
      <c r="S16" s="54" t="str">
        <f t="shared" si="30"/>
        <v/>
      </c>
      <c r="T16" s="23"/>
      <c r="U16" s="111" t="str" cm="1">
        <f t="array" ref="U16">IF((_xlfn.IFS(TRIM(SUBSTITUTE(T16,CHAR(160),""))="Devis 1",IFERROR(VALUE(TRIM(SUBSTITUTE(K16,CHAR(160),""))),0),TRIM(SUBSTITUTE(T16,CHAR(160),""))="Devis 2",IFERROR(VALUE(TRIM(SUBSTITUTE(N16,CHAR(160),""))),0),TRIM(SUBSTITUTE(T16,CHAR(160),""))="Devis 3",IFERROR(VALUE(TRIM(SUBSTITUTE(Q16,CHAR(160),""))),0),TRUE,0)*IFERROR(VALUE(TRIM(SUBSTITUTE(C16,CHAR(160),""))),0))=0,"",_xlfn.IFS(TRIM(SUBSTITUTE(T16,CHAR(160),""))="Devis 1",IFERROR(VALUE(TRIM(SUBSTITUTE(K16,CHAR(160),""))),0),TRIM(SUBSTITUTE(T16,CHAR(160),""))="Devis 2",IFERROR(VALUE(TRIM(SUBSTITUTE(N16,CHAR(160),""))),0),TRIM(SUBSTITUTE(T16,CHAR(160),""))="Devis 3",IFERROR(VALUE(TRIM(SUBSTITUTE(Q16,CHAR(160),""))),0),TRUE,0)*IFERROR(VALUE(TRIM(SUBSTITUTE(C16,CHAR(160),""))),0))</f>
        <v/>
      </c>
      <c r="V16" s="109" t="str" cm="1">
        <f t="array" ref="V16">IF((_xlfn.IFS(TRIM(SUBSTITUTE(T16,CHAR(160),""))="Devis 1",IFERROR(VALUE(TRIM(SUBSTITUTE(L16,CHAR(160),""))),0),TRIM(SUBSTITUTE(T16,CHAR(160),""))="Devis 2",IFERROR(VALUE(TRIM(SUBSTITUTE(O16,CHAR(160),""))),0),TRIM(SUBSTITUTE(T16,CHAR(160),""))="Devis 3",IFERROR(VALUE(TRIM(SUBSTITUTE(R16,CHAR(160),""))),0),TRUE,0)*IFERROR(VALUE(TRIM(SUBSTITUTE(C16,CHAR(160),""))),0))=0,IF(U16&lt;&gt;"",0,""),_xlfn.IFS(TRIM(SUBSTITUTE(T16,CHAR(160),""))="Devis 1",IFERROR(VALUE(TRIM(SUBSTITUTE(L16,CHAR(160),""))),0),TRIM(SUBSTITUTE(T16,CHAR(160),""))="Devis 2",IFERROR(VALUE(TRIM(SUBSTITUTE(O16,CHAR(160),""))),0),TRIM(SUBSTITUTE(T16,CHAR(160),""))="Devis 3",IFERROR(VALUE(TRIM(SUBSTITUTE(R16,CHAR(160),""))),0),TRUE,0)*IFERROR(VALUE(TRIM(SUBSTITUTE(C16,CHAR(160),""))),0))</f>
        <v/>
      </c>
      <c r="W16" s="112" t="str">
        <f t="shared" si="31"/>
        <v/>
      </c>
      <c r="X16" s="103"/>
      <c r="Y16" s="86" t="str">
        <f t="shared" si="32"/>
        <v/>
      </c>
      <c r="Z16" s="90" t="str">
        <f t="shared" si="33"/>
        <v/>
      </c>
      <c r="AA16" s="86" t="str">
        <f t="shared" si="34"/>
        <v/>
      </c>
      <c r="AB16" s="22" t="str">
        <f t="shared" si="35"/>
        <v/>
      </c>
      <c r="AC16" s="22" t="str">
        <f t="shared" si="36"/>
        <v/>
      </c>
      <c r="AD16" s="5" t="str">
        <f t="shared" si="4"/>
        <v/>
      </c>
      <c r="AE16" s="22" t="str">
        <f t="shared" si="37"/>
        <v/>
      </c>
      <c r="AF16" s="22" t="str">
        <f t="shared" si="38"/>
        <v/>
      </c>
      <c r="AG16" s="87" t="str">
        <f t="shared" si="39"/>
        <v/>
      </c>
      <c r="AH16" s="59" t="str">
        <f t="shared" si="40"/>
        <v/>
      </c>
      <c r="AI16" s="29" t="str">
        <f t="shared" si="41"/>
        <v/>
      </c>
      <c r="AJ16" s="53" t="str">
        <f t="shared" si="42"/>
        <v/>
      </c>
      <c r="AK16" s="60" t="str">
        <f t="shared" si="43"/>
        <v/>
      </c>
      <c r="AL16" s="29" t="str">
        <f t="shared" si="44"/>
        <v/>
      </c>
      <c r="AM16" s="53" t="str">
        <f t="shared" si="45"/>
        <v/>
      </c>
      <c r="AN16" s="61" t="str">
        <f t="shared" si="24"/>
        <v/>
      </c>
      <c r="AO16" s="29" t="str">
        <f t="shared" si="46"/>
        <v/>
      </c>
      <c r="AP16" s="62" t="str">
        <f t="shared" si="47"/>
        <v/>
      </c>
      <c r="AQ16" s="55" t="str">
        <f t="shared" si="26"/>
        <v/>
      </c>
      <c r="AR16" s="493"/>
      <c r="AS16" s="63" t="str">
        <f t="shared" si="48"/>
        <v/>
      </c>
      <c r="AT16" s="63" t="str">
        <f t="shared" si="49"/>
        <v/>
      </c>
      <c r="AU16" s="63" t="str">
        <f t="shared" si="50"/>
        <v/>
      </c>
      <c r="AV16" s="110" t="str" cm="1">
        <f t="array" ref="AV16">IF($Z16="","",IF((IFERROR(_xlfn.IFS($AQ16="Devis 1",(IFERROR(VALUE(TRIM(SUBSTITUTE(AH16,CHAR(160),""))),0)),$AQ16="Devis 2",(IFERROR(VALUE(TRIM(SUBSTITUTE(AK16,CHAR(160),""))),0)),$AQ16="Devis 3",(IFERROR(VALUE(TRIM(SUBSTITUTE(AN16,CHAR(160),""))),0))),0))*(IFERROR(VALUE(TRIM(SUBSTITUTE($Z16,CHAR(160),""))),0))=0,"",(IFERROR(_xlfn.IFS($AQ16="Devis 1",(IFERROR(VALUE(TRIM(SUBSTITUTE(AH16,CHAR(160),""))),0)),$AQ16="Devis 2",(IFERROR(VALUE(TRIM(SUBSTITUTE(AK16,CHAR(160),""))),0)),$AQ16="Devis 3",(IFERROR(VALUE(TRIM(SUBSTITUTE(AN16,CHAR(160),""))),0))),0))*(IFERROR(VALUE(TRIM(SUBSTITUTE($Z16,CHAR(160),""))),0))))</f>
        <v/>
      </c>
      <c r="AW16" s="110" t="str" cm="1">
        <f t="array" ref="AW16">IF($Z16="","",IF(IFERROR(_xlfn.IFS(TRIM(SUBSTITUTE($AQ16,CHAR(160),""))="Devis 1",IFERROR(VALUE(TRIM(SUBSTITUTE(AI16,CHAR(160),""))),0),TRIM(SUBSTITUTE($AQ16,CHAR(160),""))="Devis 2",IFERROR(VALUE(TRIM(SUBSTITUTE(AL16,CHAR(160),""))),0),TRIM(SUBSTITUTE($AQ16,CHAR(160),""))="Devis 3",IFERROR(VALUE(TRIM(SUBSTITUTE(AO16,CHAR(160),""))),0)),0)*IFERROR(VALUE(TRIM(SUBSTITUTE($Z16,CHAR(160),""))),0)=0,IF(AV16&lt;&gt;"",0,""),IFERROR(_xlfn.IFS(TRIM(SUBSTITUTE($AQ16,CHAR(160),""))="Devis 1",IFERROR(VALUE(TRIM(SUBSTITUTE(AI16,CHAR(160),""))),0),TRIM(SUBSTITUTE($AQ16,CHAR(160),""))="Devis 2",IFERROR(VALUE(TRIM(SUBSTITUTE(AL16,CHAR(160),""))),0),TRIM(SUBSTITUTE($AQ16,CHAR(160),""))="Devis 3",IFERROR(VALUE(TRIM(SUBSTITUTE(AO16,CHAR(160),""))),0)),0)*IFERROR(VALUE(TRIM(SUBSTITUTE($Z16,CHAR(160),""))),0)))</f>
        <v/>
      </c>
      <c r="AX16" s="110" t="str" cm="1">
        <f t="array" ref="AX16">IF($Z16="","",IF((IFERROR(_xlfn.IFS($AQ16="Devis 1",(IFERROR(VALUE(TRIM(SUBSTITUTE(AJ16,CHAR(160),""))),0)),$AQ16="Devis 2",(IFERROR(VALUE(TRIM(SUBSTITUTE(AM16,CHAR(160),""))),0)),$AQ16="Devis 3",(IFERROR(VALUE(TRIM(SUBSTITUTE(AP16,CHAR(160),""))),0))),0))*(IFERROR(VALUE(TRIM(SUBSTITUTE($Z16,CHAR(160),""))),0))=0,"",(IFERROR(_xlfn.IFS($AQ16="Devis 1",(IFERROR(VALUE(TRIM(SUBSTITUTE(AJ16,CHAR(160),""))),0)),$AQ16="Devis 2",(IFERROR(VALUE(TRIM(SUBSTITUTE(AM16,CHAR(160),""))),0)),$AQ16="Devis 3",(IFERROR(VALUE(TRIM(SUBSTITUTE(AP16,CHAR(160),""))),0))),0))*(IFERROR(VALUE(TRIM(SUBSTITUTE($Z16,CHAR(160),""))),0))))</f>
        <v/>
      </c>
      <c r="AY16" s="89"/>
      <c r="AZ16" s="21" t="str" cm="1">
        <f t="array" ref="AZ16">IF(OR(AX16="",AU16="",AV16="",AS16="",AW16="",AT16=""),"",_xlfn.IFS((IFERROR(VALUE(TRIM(SUBSTITUTE(AX16,CHAR(160),""))),0))&gt;(IFERROR(VALUE(TRIM(SUBSTITUTE(AU16,CHAR(160),""))),0)),"KO : Le montant retenu TTC est supérieur au montant raisonnable TTC. Merci de revoir la ligne de dépense ou plafonner son montant.",(IFERROR(VALUE(TRIM(SUBSTITUTE(AV16,CHAR(160),""))),0))&gt;(IFERROR(VALUE(TRIM(SUBSTITUTE(AS16,CHAR(160),""))),0)),"Attention : Le montant retenu HT est supérieur au montant HT raisonnable. Merci de revoir la ligne de dépense, plafonner son montant, ou justifier la reventillation HT / TVA.",(IFERROR(VALUE(TRIM(SUBSTITUTE(AW16,CHAR(160),""))),0))&gt;(IFERROR(VALUE(TRIM(SUBSTITUTE(AT16,CHAR(160),""))),0)),"Attention : Le montant TVA retenu est supérieur au montant TVA raisonnable. Merci de revoir la ligne de dépense, plafonner son montant, ou justifier la reventillation HT / TVA.",(IFERROR(VALUE(TRIM(SUBSTITUTE(AX16,CHAR(160),""))),0))=0,"",(IFERROR(VALUE(TRIM(SUBSTITUTE(AU16,CHAR(160),""))),0))=(IFERROR(VALUE(TRIM(SUBSTITUTE(AX16,CHAR(160),""))),0)),"OK",(IFERROR(VALUE(TRIM(SUBSTITUTE(AU16,CHAR(160),""))),0))&gt;(IFERROR(VALUE(TRIM(SUBSTITUTE(AX16,CHAR(160),""))),0))," OK : Montant instruit inférieur au montant raisonnable.",TRUE,""))</f>
        <v/>
      </c>
      <c r="BA16" s="6" t="str" cm="1">
        <f t="array" ref="BA16">IF(
   OR(AX16="",W16="",AV16="",U16="",AW16="",V16=""),
   "",
   _xlfn.IFS(
      (IFERROR(VALUE(TRIM(SUBSTITUTE(AX16,CHAR(160),""))),0))=0,
         "Attention montant présenté entièrement écarté",
      (IFERROR(VALUE(TRIM(SUBSTITUTE(AX16,CHAR(160),""))),0))&gt;
         (IFERROR(VALUE(TRIM(SUBSTITUTE(W16,CHAR(160),""))),0)),
         "KO : Le montant retenu TTC est supérieur au montant présenté TTC. Merci de revoir la ligne de dépense ou plafonner son montant.",
      (IFERROR(VALUE(TRIM(SUBSTITUTE(AV16,CHAR(160),""))),0))&gt;
         (IFERROR(VALUE(TRIM(SUBSTITUTE(U16,CHAR(160),""))),0)),
         "Attention : Le montant retenu HT est supérieur au montant HT présenté. Merci de revoir la ligne de dépense, plafonner son montant, ou justifier la reventilation HT / TVA.",
      (IFERROR(VALUE(TRIM(SUBSTITUTE(AW16,CHAR(160),""))),0))&gt;
         (IFERROR(VALUE(TRIM(SUBSTITUTE(V16,CHAR(160),""))),0)),
         "Attention : Le montant TVA retenu est supérieur au montant TVA présenté. Merci de revoir la ligne de dépense, plafonner son montant, ou justifier la reventilation HT / TVA.",
      (IFERROR(VALUE(TRIM(SUBSTITUTE(W16,CHAR(160),""))),0))=0,
         "",
      (IFERROR(VALUE(TRIM(SUBSTITUTE(AX16,CHAR(160),""))),0))=
         (IFERROR(VALUE(TRIM(SUBSTITUTE(W16,CHAR(160),""))),0)),
         "OK",
      (IFERROR(VALUE(TRIM(SUBSTITUTE(AX16,CHAR(160),""))),0))&lt;
         (IFERROR(VALUE(TRIM(SUBSTITUTE(W16,CHAR(160),""))),0)),
         "Attention : montant présenté partiellement écarté.",
      TRUE,
         ""
   )
)</f>
        <v/>
      </c>
      <c r="BB16" s="63" t="str">
        <f t="shared" si="51"/>
        <v/>
      </c>
      <c r="BC16" s="63" t="str">
        <f t="shared" si="52"/>
        <v/>
      </c>
      <c r="BD16" s="63" t="str">
        <f t="shared" si="53"/>
        <v/>
      </c>
    </row>
    <row r="17" spans="1:56" ht="15" customHeight="1">
      <c r="A17" s="100">
        <v>8</v>
      </c>
      <c r="B17" s="7"/>
      <c r="C17" s="8"/>
      <c r="D17" s="7"/>
      <c r="E17" s="7"/>
      <c r="F17" s="27"/>
      <c r="G17" s="33"/>
      <c r="H17" s="31"/>
      <c r="I17" s="32"/>
      <c r="J17" s="17"/>
      <c r="K17" s="10"/>
      <c r="L17" s="9"/>
      <c r="M17" s="53" t="str">
        <f t="shared" si="28"/>
        <v/>
      </c>
      <c r="N17" s="13"/>
      <c r="O17" s="9"/>
      <c r="P17" s="53" t="str">
        <f t="shared" si="29"/>
        <v/>
      </c>
      <c r="Q17" s="16"/>
      <c r="R17" s="9"/>
      <c r="S17" s="54" t="str">
        <f t="shared" si="30"/>
        <v/>
      </c>
      <c r="T17" s="23"/>
      <c r="U17" s="111" t="str" cm="1">
        <f t="array" ref="U17">IF((_xlfn.IFS(TRIM(SUBSTITUTE(T17,CHAR(160),""))="Devis 1",IFERROR(VALUE(TRIM(SUBSTITUTE(K17,CHAR(160),""))),0),TRIM(SUBSTITUTE(T17,CHAR(160),""))="Devis 2",IFERROR(VALUE(TRIM(SUBSTITUTE(N17,CHAR(160),""))),0),TRIM(SUBSTITUTE(T17,CHAR(160),""))="Devis 3",IFERROR(VALUE(TRIM(SUBSTITUTE(Q17,CHAR(160),""))),0),TRUE,0)*IFERROR(VALUE(TRIM(SUBSTITUTE(C17,CHAR(160),""))),0))=0,"",_xlfn.IFS(TRIM(SUBSTITUTE(T17,CHAR(160),""))="Devis 1",IFERROR(VALUE(TRIM(SUBSTITUTE(K17,CHAR(160),""))),0),TRIM(SUBSTITUTE(T17,CHAR(160),""))="Devis 2",IFERROR(VALUE(TRIM(SUBSTITUTE(N17,CHAR(160),""))),0),TRIM(SUBSTITUTE(T17,CHAR(160),""))="Devis 3",IFERROR(VALUE(TRIM(SUBSTITUTE(Q17,CHAR(160),""))),0),TRUE,0)*IFERROR(VALUE(TRIM(SUBSTITUTE(C17,CHAR(160),""))),0))</f>
        <v/>
      </c>
      <c r="V17" s="109" t="str" cm="1">
        <f t="array" ref="V17">IF((_xlfn.IFS(TRIM(SUBSTITUTE(T17,CHAR(160),""))="Devis 1",IFERROR(VALUE(TRIM(SUBSTITUTE(L17,CHAR(160),""))),0),TRIM(SUBSTITUTE(T17,CHAR(160),""))="Devis 2",IFERROR(VALUE(TRIM(SUBSTITUTE(O17,CHAR(160),""))),0),TRIM(SUBSTITUTE(T17,CHAR(160),""))="Devis 3",IFERROR(VALUE(TRIM(SUBSTITUTE(R17,CHAR(160),""))),0),TRUE,0)*IFERROR(VALUE(TRIM(SUBSTITUTE(C17,CHAR(160),""))),0))=0,IF(U17&lt;&gt;"",0,""),_xlfn.IFS(TRIM(SUBSTITUTE(T17,CHAR(160),""))="Devis 1",IFERROR(VALUE(TRIM(SUBSTITUTE(L17,CHAR(160),""))),0),TRIM(SUBSTITUTE(T17,CHAR(160),""))="Devis 2",IFERROR(VALUE(TRIM(SUBSTITUTE(O17,CHAR(160),""))),0),TRIM(SUBSTITUTE(T17,CHAR(160),""))="Devis 3",IFERROR(VALUE(TRIM(SUBSTITUTE(R17,CHAR(160),""))),0),TRUE,0)*IFERROR(VALUE(TRIM(SUBSTITUTE(C17,CHAR(160),""))),0))</f>
        <v/>
      </c>
      <c r="W17" s="112" t="str">
        <f t="shared" si="31"/>
        <v/>
      </c>
      <c r="X17" s="103"/>
      <c r="Y17" s="86" t="str">
        <f t="shared" si="32"/>
        <v/>
      </c>
      <c r="Z17" s="90" t="str">
        <f t="shared" si="33"/>
        <v/>
      </c>
      <c r="AA17" s="86" t="str">
        <f t="shared" si="34"/>
        <v/>
      </c>
      <c r="AB17" s="22" t="str">
        <f t="shared" si="35"/>
        <v/>
      </c>
      <c r="AC17" s="22" t="str">
        <f t="shared" si="36"/>
        <v/>
      </c>
      <c r="AD17" s="5" t="str">
        <f t="shared" si="4"/>
        <v/>
      </c>
      <c r="AE17" s="22" t="str">
        <f t="shared" si="37"/>
        <v/>
      </c>
      <c r="AF17" s="22" t="str">
        <f t="shared" si="38"/>
        <v/>
      </c>
      <c r="AG17" s="87" t="str">
        <f t="shared" si="39"/>
        <v/>
      </c>
      <c r="AH17" s="59" t="str">
        <f t="shared" si="40"/>
        <v/>
      </c>
      <c r="AI17" s="29" t="str">
        <f t="shared" si="41"/>
        <v/>
      </c>
      <c r="AJ17" s="53" t="str">
        <f t="shared" si="42"/>
        <v/>
      </c>
      <c r="AK17" s="60" t="str">
        <f t="shared" si="43"/>
        <v/>
      </c>
      <c r="AL17" s="29" t="str">
        <f t="shared" si="44"/>
        <v/>
      </c>
      <c r="AM17" s="53" t="str">
        <f t="shared" si="45"/>
        <v/>
      </c>
      <c r="AN17" s="61" t="str">
        <f t="shared" si="24"/>
        <v/>
      </c>
      <c r="AO17" s="29" t="str">
        <f t="shared" si="46"/>
        <v/>
      </c>
      <c r="AP17" s="62" t="str">
        <f t="shared" si="47"/>
        <v/>
      </c>
      <c r="AQ17" s="55" t="str">
        <f t="shared" si="26"/>
        <v/>
      </c>
      <c r="AR17" s="493"/>
      <c r="AS17" s="63" t="str">
        <f t="shared" si="48"/>
        <v/>
      </c>
      <c r="AT17" s="63" t="str">
        <f t="shared" si="49"/>
        <v/>
      </c>
      <c r="AU17" s="63" t="str">
        <f t="shared" si="50"/>
        <v/>
      </c>
      <c r="AV17" s="110" t="str" cm="1">
        <f t="array" ref="AV17">IF($Z17="","",IF((IFERROR(_xlfn.IFS($AQ17="Devis 1",(IFERROR(VALUE(TRIM(SUBSTITUTE(AH17,CHAR(160),""))),0)),$AQ17="Devis 2",(IFERROR(VALUE(TRIM(SUBSTITUTE(AK17,CHAR(160),""))),0)),$AQ17="Devis 3",(IFERROR(VALUE(TRIM(SUBSTITUTE(AN17,CHAR(160),""))),0))),0))*(IFERROR(VALUE(TRIM(SUBSTITUTE($Z17,CHAR(160),""))),0))=0,"",(IFERROR(_xlfn.IFS($AQ17="Devis 1",(IFERROR(VALUE(TRIM(SUBSTITUTE(AH17,CHAR(160),""))),0)),$AQ17="Devis 2",(IFERROR(VALUE(TRIM(SUBSTITUTE(AK17,CHAR(160),""))),0)),$AQ17="Devis 3",(IFERROR(VALUE(TRIM(SUBSTITUTE(AN17,CHAR(160),""))),0))),0))*(IFERROR(VALUE(TRIM(SUBSTITUTE($Z17,CHAR(160),""))),0))))</f>
        <v/>
      </c>
      <c r="AW17" s="110" t="str" cm="1">
        <f t="array" ref="AW17">IF($Z17="","",IF(IFERROR(_xlfn.IFS(TRIM(SUBSTITUTE($AQ17,CHAR(160),""))="Devis 1",IFERROR(VALUE(TRIM(SUBSTITUTE(AI17,CHAR(160),""))),0),TRIM(SUBSTITUTE($AQ17,CHAR(160),""))="Devis 2",IFERROR(VALUE(TRIM(SUBSTITUTE(AL17,CHAR(160),""))),0),TRIM(SUBSTITUTE($AQ17,CHAR(160),""))="Devis 3",IFERROR(VALUE(TRIM(SUBSTITUTE(AO17,CHAR(160),""))),0)),0)*IFERROR(VALUE(TRIM(SUBSTITUTE($Z17,CHAR(160),""))),0)=0,IF(AV17&lt;&gt;"",0,""),IFERROR(_xlfn.IFS(TRIM(SUBSTITUTE($AQ17,CHAR(160),""))="Devis 1",IFERROR(VALUE(TRIM(SUBSTITUTE(AI17,CHAR(160),""))),0),TRIM(SUBSTITUTE($AQ17,CHAR(160),""))="Devis 2",IFERROR(VALUE(TRIM(SUBSTITUTE(AL17,CHAR(160),""))),0),TRIM(SUBSTITUTE($AQ17,CHAR(160),""))="Devis 3",IFERROR(VALUE(TRIM(SUBSTITUTE(AO17,CHAR(160),""))),0)),0)*IFERROR(VALUE(TRIM(SUBSTITUTE($Z17,CHAR(160),""))),0)))</f>
        <v/>
      </c>
      <c r="AX17" s="110" t="str" cm="1">
        <f t="array" ref="AX17">IF($Z17="","",IF((IFERROR(_xlfn.IFS($AQ17="Devis 1",(IFERROR(VALUE(TRIM(SUBSTITUTE(AJ17,CHAR(160),""))),0)),$AQ17="Devis 2",(IFERROR(VALUE(TRIM(SUBSTITUTE(AM17,CHAR(160),""))),0)),$AQ17="Devis 3",(IFERROR(VALUE(TRIM(SUBSTITUTE(AP17,CHAR(160),""))),0))),0))*(IFERROR(VALUE(TRIM(SUBSTITUTE($Z17,CHAR(160),""))),0))=0,"",(IFERROR(_xlfn.IFS($AQ17="Devis 1",(IFERROR(VALUE(TRIM(SUBSTITUTE(AJ17,CHAR(160),""))),0)),$AQ17="Devis 2",(IFERROR(VALUE(TRIM(SUBSTITUTE(AM17,CHAR(160),""))),0)),$AQ17="Devis 3",(IFERROR(VALUE(TRIM(SUBSTITUTE(AP17,CHAR(160),""))),0))),0))*(IFERROR(VALUE(TRIM(SUBSTITUTE($Z17,CHAR(160),""))),0))))</f>
        <v/>
      </c>
      <c r="AY17" s="89"/>
      <c r="AZ17" s="21" t="str" cm="1">
        <f t="array" ref="AZ17">IF(OR(AX17="",AU17="",AV17="",AS17="",AW17="",AT17=""),"",_xlfn.IFS((IFERROR(VALUE(TRIM(SUBSTITUTE(AX17,CHAR(160),""))),0))&gt;(IFERROR(VALUE(TRIM(SUBSTITUTE(AU17,CHAR(160),""))),0)),"KO : Le montant retenu TTC est supérieur au montant raisonnable TTC. Merci de revoir la ligne de dépense ou plafonner son montant.",(IFERROR(VALUE(TRIM(SUBSTITUTE(AV17,CHAR(160),""))),0))&gt;(IFERROR(VALUE(TRIM(SUBSTITUTE(AS17,CHAR(160),""))),0)),"Attention : Le montant retenu HT est supérieur au montant HT raisonnable. Merci de revoir la ligne de dépense, plafonner son montant, ou justifier la reventillation HT / TVA.",(IFERROR(VALUE(TRIM(SUBSTITUTE(AW17,CHAR(160),""))),0))&gt;(IFERROR(VALUE(TRIM(SUBSTITUTE(AT17,CHAR(160),""))),0)),"Attention : Le montant TVA retenu est supérieur au montant TVA raisonnable. Merci de revoir la ligne de dépense, plafonner son montant, ou justifier la reventillation HT / TVA.",(IFERROR(VALUE(TRIM(SUBSTITUTE(AX17,CHAR(160),""))),0))=0,"",(IFERROR(VALUE(TRIM(SUBSTITUTE(AU17,CHAR(160),""))),0))=(IFERROR(VALUE(TRIM(SUBSTITUTE(AX17,CHAR(160),""))),0)),"OK",(IFERROR(VALUE(TRIM(SUBSTITUTE(AU17,CHAR(160),""))),0))&gt;(IFERROR(VALUE(TRIM(SUBSTITUTE(AX17,CHAR(160),""))),0))," OK : Montant instruit inférieur au montant raisonnable.",TRUE,""))</f>
        <v/>
      </c>
      <c r="BA17" s="6" t="str" cm="1">
        <f t="array" ref="BA17">IF(
   OR(AX17="",W17="",AV17="",U17="",AW17="",V17=""),
   "",
   _xlfn.IFS(
      (IFERROR(VALUE(TRIM(SUBSTITUTE(AX17,CHAR(160),""))),0))=0,
         "Attention montant présenté entièrement écarté",
      (IFERROR(VALUE(TRIM(SUBSTITUTE(AX17,CHAR(160),""))),0))&gt;
         (IFERROR(VALUE(TRIM(SUBSTITUTE(W17,CHAR(160),""))),0)),
         "KO : Le montant retenu TTC est supérieur au montant présenté TTC. Merci de revoir la ligne de dépense ou plafonner son montant.",
      (IFERROR(VALUE(TRIM(SUBSTITUTE(AV17,CHAR(160),""))),0))&gt;
         (IFERROR(VALUE(TRIM(SUBSTITUTE(U17,CHAR(160),""))),0)),
         "Attention : Le montant retenu HT est supérieur au montant HT présenté. Merci de revoir la ligne de dépense, plafonner son montant, ou justifier la reventilation HT / TVA.",
      (IFERROR(VALUE(TRIM(SUBSTITUTE(AW17,CHAR(160),""))),0))&gt;
         (IFERROR(VALUE(TRIM(SUBSTITUTE(V17,CHAR(160),""))),0)),
         "Attention : Le montant TVA retenu est supérieur au montant TVA présenté. Merci de revoir la ligne de dépense, plafonner son montant, ou justifier la reventilation HT / TVA.",
      (IFERROR(VALUE(TRIM(SUBSTITUTE(W17,CHAR(160),""))),0))=0,
         "",
      (IFERROR(VALUE(TRIM(SUBSTITUTE(AX17,CHAR(160),""))),0))=
         (IFERROR(VALUE(TRIM(SUBSTITUTE(W17,CHAR(160),""))),0)),
         "OK",
      (IFERROR(VALUE(TRIM(SUBSTITUTE(AX17,CHAR(160),""))),0))&lt;
         (IFERROR(VALUE(TRIM(SUBSTITUTE(W17,CHAR(160),""))),0)),
         "Attention : montant présenté partiellement écarté.",
      TRUE,
         ""
   )
)</f>
        <v/>
      </c>
      <c r="BB17" s="63" t="str">
        <f t="shared" si="51"/>
        <v/>
      </c>
      <c r="BC17" s="63" t="str">
        <f t="shared" si="52"/>
        <v/>
      </c>
      <c r="BD17" s="63" t="str">
        <f t="shared" si="53"/>
        <v/>
      </c>
    </row>
    <row r="18" spans="1:56" ht="15" customHeight="1">
      <c r="A18" s="100">
        <v>9</v>
      </c>
      <c r="B18" s="7"/>
      <c r="C18" s="8"/>
      <c r="D18" s="7"/>
      <c r="E18" s="7"/>
      <c r="F18" s="27"/>
      <c r="G18" s="33"/>
      <c r="H18" s="31"/>
      <c r="I18" s="32"/>
      <c r="J18" s="17"/>
      <c r="K18" s="10"/>
      <c r="L18" s="9"/>
      <c r="M18" s="53" t="str">
        <f t="shared" si="28"/>
        <v/>
      </c>
      <c r="N18" s="13"/>
      <c r="O18" s="9"/>
      <c r="P18" s="53" t="str">
        <f t="shared" si="29"/>
        <v/>
      </c>
      <c r="Q18" s="16"/>
      <c r="R18" s="9"/>
      <c r="S18" s="54" t="str">
        <f t="shared" si="30"/>
        <v/>
      </c>
      <c r="T18" s="23"/>
      <c r="U18" s="111" t="str" cm="1">
        <f t="array" ref="U18">IF((_xlfn.IFS(TRIM(SUBSTITUTE(T18,CHAR(160),""))="Devis 1",IFERROR(VALUE(TRIM(SUBSTITUTE(K18,CHAR(160),""))),0),TRIM(SUBSTITUTE(T18,CHAR(160),""))="Devis 2",IFERROR(VALUE(TRIM(SUBSTITUTE(N18,CHAR(160),""))),0),TRIM(SUBSTITUTE(T18,CHAR(160),""))="Devis 3",IFERROR(VALUE(TRIM(SUBSTITUTE(Q18,CHAR(160),""))),0),TRUE,0)*IFERROR(VALUE(TRIM(SUBSTITUTE(C18,CHAR(160),""))),0))=0,"",_xlfn.IFS(TRIM(SUBSTITUTE(T18,CHAR(160),""))="Devis 1",IFERROR(VALUE(TRIM(SUBSTITUTE(K18,CHAR(160),""))),0),TRIM(SUBSTITUTE(T18,CHAR(160),""))="Devis 2",IFERROR(VALUE(TRIM(SUBSTITUTE(N18,CHAR(160),""))),0),TRIM(SUBSTITUTE(T18,CHAR(160),""))="Devis 3",IFERROR(VALUE(TRIM(SUBSTITUTE(Q18,CHAR(160),""))),0),TRUE,0)*IFERROR(VALUE(TRIM(SUBSTITUTE(C18,CHAR(160),""))),0))</f>
        <v/>
      </c>
      <c r="V18" s="109" t="str" cm="1">
        <f t="array" ref="V18">IF((_xlfn.IFS(TRIM(SUBSTITUTE(T18,CHAR(160),""))="Devis 1",IFERROR(VALUE(TRIM(SUBSTITUTE(L18,CHAR(160),""))),0),TRIM(SUBSTITUTE(T18,CHAR(160),""))="Devis 2",IFERROR(VALUE(TRIM(SUBSTITUTE(O18,CHAR(160),""))),0),TRIM(SUBSTITUTE(T18,CHAR(160),""))="Devis 3",IFERROR(VALUE(TRIM(SUBSTITUTE(R18,CHAR(160),""))),0),TRUE,0)*IFERROR(VALUE(TRIM(SUBSTITUTE(C18,CHAR(160),""))),0))=0,IF(U18&lt;&gt;"",0,""),_xlfn.IFS(TRIM(SUBSTITUTE(T18,CHAR(160),""))="Devis 1",IFERROR(VALUE(TRIM(SUBSTITUTE(L18,CHAR(160),""))),0),TRIM(SUBSTITUTE(T18,CHAR(160),""))="Devis 2",IFERROR(VALUE(TRIM(SUBSTITUTE(O18,CHAR(160),""))),0),TRIM(SUBSTITUTE(T18,CHAR(160),""))="Devis 3",IFERROR(VALUE(TRIM(SUBSTITUTE(R18,CHAR(160),""))),0),TRUE,0)*IFERROR(VALUE(TRIM(SUBSTITUTE(C18,CHAR(160),""))),0))</f>
        <v/>
      </c>
      <c r="W18" s="112" t="str">
        <f t="shared" si="31"/>
        <v/>
      </c>
      <c r="X18" s="103"/>
      <c r="Y18" s="86" t="str">
        <f t="shared" si="32"/>
        <v/>
      </c>
      <c r="Z18" s="90" t="str">
        <f t="shared" si="33"/>
        <v/>
      </c>
      <c r="AA18" s="86" t="str">
        <f t="shared" si="34"/>
        <v/>
      </c>
      <c r="AB18" s="22" t="str">
        <f t="shared" si="35"/>
        <v/>
      </c>
      <c r="AC18" s="22" t="str">
        <f t="shared" si="36"/>
        <v/>
      </c>
      <c r="AD18" s="5" t="str">
        <f t="shared" si="4"/>
        <v/>
      </c>
      <c r="AE18" s="22" t="str">
        <f t="shared" si="37"/>
        <v/>
      </c>
      <c r="AF18" s="22" t="str">
        <f t="shared" si="38"/>
        <v/>
      </c>
      <c r="AG18" s="87" t="str">
        <f t="shared" si="39"/>
        <v/>
      </c>
      <c r="AH18" s="59" t="str">
        <f t="shared" si="40"/>
        <v/>
      </c>
      <c r="AI18" s="29" t="str">
        <f t="shared" si="41"/>
        <v/>
      </c>
      <c r="AJ18" s="53" t="str">
        <f t="shared" si="42"/>
        <v/>
      </c>
      <c r="AK18" s="60" t="str">
        <f t="shared" si="43"/>
        <v/>
      </c>
      <c r="AL18" s="29" t="str">
        <f t="shared" si="44"/>
        <v/>
      </c>
      <c r="AM18" s="53" t="str">
        <f t="shared" si="45"/>
        <v/>
      </c>
      <c r="AN18" s="61" t="str">
        <f t="shared" si="24"/>
        <v/>
      </c>
      <c r="AO18" s="29" t="str">
        <f t="shared" si="46"/>
        <v/>
      </c>
      <c r="AP18" s="62" t="str">
        <f t="shared" si="47"/>
        <v/>
      </c>
      <c r="AQ18" s="55" t="str">
        <f t="shared" si="26"/>
        <v/>
      </c>
      <c r="AR18" s="493"/>
      <c r="AS18" s="63" t="str">
        <f t="shared" si="48"/>
        <v/>
      </c>
      <c r="AT18" s="63" t="str">
        <f t="shared" si="49"/>
        <v/>
      </c>
      <c r="AU18" s="63" t="str">
        <f t="shared" si="50"/>
        <v/>
      </c>
      <c r="AV18" s="110" t="str" cm="1">
        <f t="array" ref="AV18">IF($Z18="","",IF((IFERROR(_xlfn.IFS($AQ18="Devis 1",(IFERROR(VALUE(TRIM(SUBSTITUTE(AH18,CHAR(160),""))),0)),$AQ18="Devis 2",(IFERROR(VALUE(TRIM(SUBSTITUTE(AK18,CHAR(160),""))),0)),$AQ18="Devis 3",(IFERROR(VALUE(TRIM(SUBSTITUTE(AN18,CHAR(160),""))),0))),0))*(IFERROR(VALUE(TRIM(SUBSTITUTE($Z18,CHAR(160),""))),0))=0,"",(IFERROR(_xlfn.IFS($AQ18="Devis 1",(IFERROR(VALUE(TRIM(SUBSTITUTE(AH18,CHAR(160),""))),0)),$AQ18="Devis 2",(IFERROR(VALUE(TRIM(SUBSTITUTE(AK18,CHAR(160),""))),0)),$AQ18="Devis 3",(IFERROR(VALUE(TRIM(SUBSTITUTE(AN18,CHAR(160),""))),0))),0))*(IFERROR(VALUE(TRIM(SUBSTITUTE($Z18,CHAR(160),""))),0))))</f>
        <v/>
      </c>
      <c r="AW18" s="110" t="str" cm="1">
        <f t="array" ref="AW18">IF($Z18="","",IF(IFERROR(_xlfn.IFS(TRIM(SUBSTITUTE($AQ18,CHAR(160),""))="Devis 1",IFERROR(VALUE(TRIM(SUBSTITUTE(AI18,CHAR(160),""))),0),TRIM(SUBSTITUTE($AQ18,CHAR(160),""))="Devis 2",IFERROR(VALUE(TRIM(SUBSTITUTE(AL18,CHAR(160),""))),0),TRIM(SUBSTITUTE($AQ18,CHAR(160),""))="Devis 3",IFERROR(VALUE(TRIM(SUBSTITUTE(AO18,CHAR(160),""))),0)),0)*IFERROR(VALUE(TRIM(SUBSTITUTE($Z18,CHAR(160),""))),0)=0,IF(AV18&lt;&gt;"",0,""),IFERROR(_xlfn.IFS(TRIM(SUBSTITUTE($AQ18,CHAR(160),""))="Devis 1",IFERROR(VALUE(TRIM(SUBSTITUTE(AI18,CHAR(160),""))),0),TRIM(SUBSTITUTE($AQ18,CHAR(160),""))="Devis 2",IFERROR(VALUE(TRIM(SUBSTITUTE(AL18,CHAR(160),""))),0),TRIM(SUBSTITUTE($AQ18,CHAR(160),""))="Devis 3",IFERROR(VALUE(TRIM(SUBSTITUTE(AO18,CHAR(160),""))),0)),0)*IFERROR(VALUE(TRIM(SUBSTITUTE($Z18,CHAR(160),""))),0)))</f>
        <v/>
      </c>
      <c r="AX18" s="110" t="str" cm="1">
        <f t="array" ref="AX18">IF($Z18="","",IF((IFERROR(_xlfn.IFS($AQ18="Devis 1",(IFERROR(VALUE(TRIM(SUBSTITUTE(AJ18,CHAR(160),""))),0)),$AQ18="Devis 2",(IFERROR(VALUE(TRIM(SUBSTITUTE(AM18,CHAR(160),""))),0)),$AQ18="Devis 3",(IFERROR(VALUE(TRIM(SUBSTITUTE(AP18,CHAR(160),""))),0))),0))*(IFERROR(VALUE(TRIM(SUBSTITUTE($Z18,CHAR(160),""))),0))=0,"",(IFERROR(_xlfn.IFS($AQ18="Devis 1",(IFERROR(VALUE(TRIM(SUBSTITUTE(AJ18,CHAR(160),""))),0)),$AQ18="Devis 2",(IFERROR(VALUE(TRIM(SUBSTITUTE(AM18,CHAR(160),""))),0)),$AQ18="Devis 3",(IFERROR(VALUE(TRIM(SUBSTITUTE(AP18,CHAR(160),""))),0))),0))*(IFERROR(VALUE(TRIM(SUBSTITUTE($Z18,CHAR(160),""))),0))))</f>
        <v/>
      </c>
      <c r="AY18" s="89"/>
      <c r="AZ18" s="21" t="str" cm="1">
        <f t="array" ref="AZ18">IF(OR(AX18="",AU18="",AV18="",AS18="",AW18="",AT18=""),"",_xlfn.IFS((IFERROR(VALUE(TRIM(SUBSTITUTE(AX18,CHAR(160),""))),0))&gt;(IFERROR(VALUE(TRIM(SUBSTITUTE(AU18,CHAR(160),""))),0)),"KO : Le montant retenu TTC est supérieur au montant raisonnable TTC. Merci de revoir la ligne de dépense ou plafonner son montant.",(IFERROR(VALUE(TRIM(SUBSTITUTE(AV18,CHAR(160),""))),0))&gt;(IFERROR(VALUE(TRIM(SUBSTITUTE(AS18,CHAR(160),""))),0)),"Attention : Le montant retenu HT est supérieur au montant HT raisonnable. Merci de revoir la ligne de dépense, plafonner son montant, ou justifier la reventillation HT / TVA.",(IFERROR(VALUE(TRIM(SUBSTITUTE(AW18,CHAR(160),""))),0))&gt;(IFERROR(VALUE(TRIM(SUBSTITUTE(AT18,CHAR(160),""))),0)),"Attention : Le montant TVA retenu est supérieur au montant TVA raisonnable. Merci de revoir la ligne de dépense, plafonner son montant, ou justifier la reventillation HT / TVA.",(IFERROR(VALUE(TRIM(SUBSTITUTE(AX18,CHAR(160),""))),0))=0,"",(IFERROR(VALUE(TRIM(SUBSTITUTE(AU18,CHAR(160),""))),0))=(IFERROR(VALUE(TRIM(SUBSTITUTE(AX18,CHAR(160),""))),0)),"OK",(IFERROR(VALUE(TRIM(SUBSTITUTE(AU18,CHAR(160),""))),0))&gt;(IFERROR(VALUE(TRIM(SUBSTITUTE(AX18,CHAR(160),""))),0))," OK : Montant instruit inférieur au montant raisonnable.",TRUE,""))</f>
        <v/>
      </c>
      <c r="BA18" s="6" t="str" cm="1">
        <f t="array" ref="BA18">IF(
   OR(AX18="",W18="",AV18="",U18="",AW18="",V18=""),
   "",
   _xlfn.IFS(
      (IFERROR(VALUE(TRIM(SUBSTITUTE(AX18,CHAR(160),""))),0))=0,
         "Attention montant présenté entièrement écarté",
      (IFERROR(VALUE(TRIM(SUBSTITUTE(AX18,CHAR(160),""))),0))&gt;
         (IFERROR(VALUE(TRIM(SUBSTITUTE(W18,CHAR(160),""))),0)),
         "KO : Le montant retenu TTC est supérieur au montant présenté TTC. Merci de revoir la ligne de dépense ou plafonner son montant.",
      (IFERROR(VALUE(TRIM(SUBSTITUTE(AV18,CHAR(160),""))),0))&gt;
         (IFERROR(VALUE(TRIM(SUBSTITUTE(U18,CHAR(160),""))),0)),
         "Attention : Le montant retenu HT est supérieur au montant HT présenté. Merci de revoir la ligne de dépense, plafonner son montant, ou justifier la reventilation HT / TVA.",
      (IFERROR(VALUE(TRIM(SUBSTITUTE(AW18,CHAR(160),""))),0))&gt;
         (IFERROR(VALUE(TRIM(SUBSTITUTE(V18,CHAR(160),""))),0)),
         "Attention : Le montant TVA retenu est supérieur au montant TVA présenté. Merci de revoir la ligne de dépense, plafonner son montant, ou justifier la reventilation HT / TVA.",
      (IFERROR(VALUE(TRIM(SUBSTITUTE(W18,CHAR(160),""))),0))=0,
         "",
      (IFERROR(VALUE(TRIM(SUBSTITUTE(AX18,CHAR(160),""))),0))=
         (IFERROR(VALUE(TRIM(SUBSTITUTE(W18,CHAR(160),""))),0)),
         "OK",
      (IFERROR(VALUE(TRIM(SUBSTITUTE(AX18,CHAR(160),""))),0))&lt;
         (IFERROR(VALUE(TRIM(SUBSTITUTE(W18,CHAR(160),""))),0)),
         "Attention : montant présenté partiellement écarté.",
      TRUE,
         ""
   )
)</f>
        <v/>
      </c>
      <c r="BB18" s="63" t="str">
        <f t="shared" si="51"/>
        <v/>
      </c>
      <c r="BC18" s="63" t="str">
        <f t="shared" si="52"/>
        <v/>
      </c>
      <c r="BD18" s="63" t="str">
        <f t="shared" si="53"/>
        <v/>
      </c>
    </row>
    <row r="19" spans="1:56" ht="15" customHeight="1">
      <c r="A19" s="100">
        <v>10</v>
      </c>
      <c r="B19" s="7"/>
      <c r="C19" s="8"/>
      <c r="D19" s="7"/>
      <c r="E19" s="7"/>
      <c r="F19" s="27"/>
      <c r="G19" s="33"/>
      <c r="H19" s="31"/>
      <c r="I19" s="32"/>
      <c r="J19" s="17"/>
      <c r="K19" s="10"/>
      <c r="L19" s="9"/>
      <c r="M19" s="53" t="str">
        <f>IF(OR(K19="", L19=""), "", IFERROR(VALUE(TRIM(SUBSTITUTE(K19,CHAR(160),""))),0) + IFERROR(VALUE(TRIM(SUBSTITUTE(L19,CHAR(160),""))),0))</f>
        <v/>
      </c>
      <c r="N19" s="13"/>
      <c r="O19" s="9"/>
      <c r="P19" s="53" t="str">
        <f t="shared" si="29"/>
        <v/>
      </c>
      <c r="Q19" s="16"/>
      <c r="R19" s="9"/>
      <c r="S19" s="54" t="str">
        <f t="shared" si="30"/>
        <v/>
      </c>
      <c r="T19" s="23"/>
      <c r="U19" s="111" t="str" cm="1">
        <f t="array" ref="U19">IF((_xlfn.IFS(TRIM(SUBSTITUTE(T19,CHAR(160),""))="Devis 1",IFERROR(VALUE(TRIM(SUBSTITUTE(K19,CHAR(160),""))),0),TRIM(SUBSTITUTE(T19,CHAR(160),""))="Devis 2",IFERROR(VALUE(TRIM(SUBSTITUTE(N19,CHAR(160),""))),0),TRIM(SUBSTITUTE(T19,CHAR(160),""))="Devis 3",IFERROR(VALUE(TRIM(SUBSTITUTE(Q19,CHAR(160),""))),0),TRUE,0)*IFERROR(VALUE(TRIM(SUBSTITUTE(C19,CHAR(160),""))),0))=0,"",_xlfn.IFS(TRIM(SUBSTITUTE(T19,CHAR(160),""))="Devis 1",IFERROR(VALUE(TRIM(SUBSTITUTE(K19,CHAR(160),""))),0),TRIM(SUBSTITUTE(T19,CHAR(160),""))="Devis 2",IFERROR(VALUE(TRIM(SUBSTITUTE(N19,CHAR(160),""))),0),TRIM(SUBSTITUTE(T19,CHAR(160),""))="Devis 3",IFERROR(VALUE(TRIM(SUBSTITUTE(Q19,CHAR(160),""))),0),TRUE,0)*IFERROR(VALUE(TRIM(SUBSTITUTE(C19,CHAR(160),""))),0))</f>
        <v/>
      </c>
      <c r="V19" s="109" t="str" cm="1">
        <f t="array" ref="V19">IF((_xlfn.IFS(TRIM(SUBSTITUTE(T19,CHAR(160),""))="Devis 1",IFERROR(VALUE(TRIM(SUBSTITUTE(L19,CHAR(160),""))),0),TRIM(SUBSTITUTE(T19,CHAR(160),""))="Devis 2",IFERROR(VALUE(TRIM(SUBSTITUTE(O19,CHAR(160),""))),0),TRIM(SUBSTITUTE(T19,CHAR(160),""))="Devis 3",IFERROR(VALUE(TRIM(SUBSTITUTE(R19,CHAR(160),""))),0),TRUE,0)*IFERROR(VALUE(TRIM(SUBSTITUTE(C19,CHAR(160),""))),0))=0,IF(U19&lt;&gt;"",0,""),_xlfn.IFS(TRIM(SUBSTITUTE(T19,CHAR(160),""))="Devis 1",IFERROR(VALUE(TRIM(SUBSTITUTE(L19,CHAR(160),""))),0),TRIM(SUBSTITUTE(T19,CHAR(160),""))="Devis 2",IFERROR(VALUE(TRIM(SUBSTITUTE(O19,CHAR(160),""))),0),TRIM(SUBSTITUTE(T19,CHAR(160),""))="Devis 3",IFERROR(VALUE(TRIM(SUBSTITUTE(R19,CHAR(160),""))),0),TRUE,0)*IFERROR(VALUE(TRIM(SUBSTITUTE(C19,CHAR(160),""))),0))</f>
        <v/>
      </c>
      <c r="W19" s="112" t="str">
        <f t="shared" si="31"/>
        <v/>
      </c>
      <c r="X19" s="103"/>
      <c r="Y19" s="86" t="str">
        <f t="shared" si="32"/>
        <v/>
      </c>
      <c r="Z19" s="90" t="str">
        <f t="shared" si="33"/>
        <v/>
      </c>
      <c r="AA19" s="86" t="str">
        <f t="shared" si="34"/>
        <v/>
      </c>
      <c r="AB19" s="22" t="str">
        <f t="shared" si="35"/>
        <v/>
      </c>
      <c r="AC19" s="22" t="str">
        <f t="shared" si="36"/>
        <v/>
      </c>
      <c r="AD19" s="5" t="str">
        <f t="shared" si="4"/>
        <v/>
      </c>
      <c r="AE19" s="22" t="str">
        <f t="shared" si="37"/>
        <v/>
      </c>
      <c r="AF19" s="22" t="str">
        <f t="shared" si="38"/>
        <v/>
      </c>
      <c r="AG19" s="87" t="str">
        <f t="shared" si="39"/>
        <v/>
      </c>
      <c r="AH19" s="59" t="str">
        <f t="shared" si="40"/>
        <v/>
      </c>
      <c r="AI19" s="29" t="str">
        <f t="shared" si="41"/>
        <v/>
      </c>
      <c r="AJ19" s="53" t="str">
        <f t="shared" si="42"/>
        <v/>
      </c>
      <c r="AK19" s="60" t="str">
        <f t="shared" si="43"/>
        <v/>
      </c>
      <c r="AL19" s="29" t="str">
        <f t="shared" si="44"/>
        <v/>
      </c>
      <c r="AM19" s="53" t="str">
        <f t="shared" si="45"/>
        <v/>
      </c>
      <c r="AN19" s="61" t="str">
        <f t="shared" si="24"/>
        <v/>
      </c>
      <c r="AO19" s="29" t="str">
        <f t="shared" si="46"/>
        <v/>
      </c>
      <c r="AP19" s="62" t="str">
        <f t="shared" si="47"/>
        <v/>
      </c>
      <c r="AQ19" s="55" t="str">
        <f t="shared" si="26"/>
        <v/>
      </c>
      <c r="AR19" s="493"/>
      <c r="AS19" s="63" t="str">
        <f t="shared" si="48"/>
        <v/>
      </c>
      <c r="AT19" s="63" t="str">
        <f t="shared" si="49"/>
        <v/>
      </c>
      <c r="AU19" s="63" t="str">
        <f t="shared" si="50"/>
        <v/>
      </c>
      <c r="AV19" s="110" t="str" cm="1">
        <f t="array" ref="AV19">IF($Z19="","",IF((IFERROR(_xlfn.IFS($AQ19="Devis 1",(IFERROR(VALUE(TRIM(SUBSTITUTE(AH19,CHAR(160),""))),0)),$AQ19="Devis 2",(IFERROR(VALUE(TRIM(SUBSTITUTE(AK19,CHAR(160),""))),0)),$AQ19="Devis 3",(IFERROR(VALUE(TRIM(SUBSTITUTE(AN19,CHAR(160),""))),0))),0))*(IFERROR(VALUE(TRIM(SUBSTITUTE($Z19,CHAR(160),""))),0))=0,"",(IFERROR(_xlfn.IFS($AQ19="Devis 1",(IFERROR(VALUE(TRIM(SUBSTITUTE(AH19,CHAR(160),""))),0)),$AQ19="Devis 2",(IFERROR(VALUE(TRIM(SUBSTITUTE(AK19,CHAR(160),""))),0)),$AQ19="Devis 3",(IFERROR(VALUE(TRIM(SUBSTITUTE(AN19,CHAR(160),""))),0))),0))*(IFERROR(VALUE(TRIM(SUBSTITUTE($Z19,CHAR(160),""))),0))))</f>
        <v/>
      </c>
      <c r="AW19" s="110" t="str" cm="1">
        <f t="array" ref="AW19">IF($Z19="","",IF(IFERROR(_xlfn.IFS(TRIM(SUBSTITUTE($AQ19,CHAR(160),""))="Devis 1",IFERROR(VALUE(TRIM(SUBSTITUTE(AI19,CHAR(160),""))),0),TRIM(SUBSTITUTE($AQ19,CHAR(160),""))="Devis 2",IFERROR(VALUE(TRIM(SUBSTITUTE(AL19,CHAR(160),""))),0),TRIM(SUBSTITUTE($AQ19,CHAR(160),""))="Devis 3",IFERROR(VALUE(TRIM(SUBSTITUTE(AO19,CHAR(160),""))),0)),0)*IFERROR(VALUE(TRIM(SUBSTITUTE($Z19,CHAR(160),""))),0)=0,IF(AV19&lt;&gt;"",0,""),IFERROR(_xlfn.IFS(TRIM(SUBSTITUTE($AQ19,CHAR(160),""))="Devis 1",IFERROR(VALUE(TRIM(SUBSTITUTE(AI19,CHAR(160),""))),0),TRIM(SUBSTITUTE($AQ19,CHAR(160),""))="Devis 2",IFERROR(VALUE(TRIM(SUBSTITUTE(AL19,CHAR(160),""))),0),TRIM(SUBSTITUTE($AQ19,CHAR(160),""))="Devis 3",IFERROR(VALUE(TRIM(SUBSTITUTE(AO19,CHAR(160),""))),0)),0)*IFERROR(VALUE(TRIM(SUBSTITUTE($Z19,CHAR(160),""))),0)))</f>
        <v/>
      </c>
      <c r="AX19" s="110" t="str" cm="1">
        <f t="array" ref="AX19">IF($Z19="","",IF((IFERROR(_xlfn.IFS($AQ19="Devis 1",(IFERROR(VALUE(TRIM(SUBSTITUTE(AJ19,CHAR(160),""))),0)),$AQ19="Devis 2",(IFERROR(VALUE(TRIM(SUBSTITUTE(AM19,CHAR(160),""))),0)),$AQ19="Devis 3",(IFERROR(VALUE(TRIM(SUBSTITUTE(AP19,CHAR(160),""))),0))),0))*(IFERROR(VALUE(TRIM(SUBSTITUTE($Z19,CHAR(160),""))),0))=0,"",(IFERROR(_xlfn.IFS($AQ19="Devis 1",(IFERROR(VALUE(TRIM(SUBSTITUTE(AJ19,CHAR(160),""))),0)),$AQ19="Devis 2",(IFERROR(VALUE(TRIM(SUBSTITUTE(AM19,CHAR(160),""))),0)),$AQ19="Devis 3",(IFERROR(VALUE(TRIM(SUBSTITUTE(AP19,CHAR(160),""))),0))),0))*(IFERROR(VALUE(TRIM(SUBSTITUTE($Z19,CHAR(160),""))),0))))</f>
        <v/>
      </c>
      <c r="AY19" s="89"/>
      <c r="AZ19" s="21" t="str" cm="1">
        <f t="array" ref="AZ19">IF(OR(AX19="",AU19="",AV19="",AS19="",AW19="",AT19=""),"",_xlfn.IFS((IFERROR(VALUE(TRIM(SUBSTITUTE(AX19,CHAR(160),""))),0))&gt;(IFERROR(VALUE(TRIM(SUBSTITUTE(AU19,CHAR(160),""))),0)),"KO : Le montant retenu TTC est supérieur au montant raisonnable TTC. Merci de revoir la ligne de dépense ou plafonner son montant.",(IFERROR(VALUE(TRIM(SUBSTITUTE(AV19,CHAR(160),""))),0))&gt;(IFERROR(VALUE(TRIM(SUBSTITUTE(AS19,CHAR(160),""))),0)),"Attention : Le montant retenu HT est supérieur au montant HT raisonnable. Merci de revoir la ligne de dépense, plafonner son montant, ou justifier la reventillation HT / TVA.",(IFERROR(VALUE(TRIM(SUBSTITUTE(AW19,CHAR(160),""))),0))&gt;(IFERROR(VALUE(TRIM(SUBSTITUTE(AT19,CHAR(160),""))),0)),"Attention : Le montant TVA retenu est supérieur au montant TVA raisonnable. Merci de revoir la ligne de dépense, plafonner son montant, ou justifier la reventillation HT / TVA.",(IFERROR(VALUE(TRIM(SUBSTITUTE(AX19,CHAR(160),""))),0))=0,"",(IFERROR(VALUE(TRIM(SUBSTITUTE(AU19,CHAR(160),""))),0))=(IFERROR(VALUE(TRIM(SUBSTITUTE(AX19,CHAR(160),""))),0)),"OK",(IFERROR(VALUE(TRIM(SUBSTITUTE(AU19,CHAR(160),""))),0))&gt;(IFERROR(VALUE(TRIM(SUBSTITUTE(AX19,CHAR(160),""))),0))," OK : Montant instruit inférieur au montant raisonnable.",TRUE,""))</f>
        <v/>
      </c>
      <c r="BA19" s="6" t="str" cm="1">
        <f t="array" ref="BA19">IF(
   OR(AX19="",W19="",AV19="",U19="",AW19="",V19=""),
   "",
   _xlfn.IFS(
      (IFERROR(VALUE(TRIM(SUBSTITUTE(AX19,CHAR(160),""))),0))=0,
         "Attention montant présenté entièrement écarté",
      (IFERROR(VALUE(TRIM(SUBSTITUTE(AX19,CHAR(160),""))),0))&gt;
         (IFERROR(VALUE(TRIM(SUBSTITUTE(W19,CHAR(160),""))),0)),
         "KO : Le montant retenu TTC est supérieur au montant présenté TTC. Merci de revoir la ligne de dépense ou plafonner son montant.",
      (IFERROR(VALUE(TRIM(SUBSTITUTE(AV19,CHAR(160),""))),0))&gt;
         (IFERROR(VALUE(TRIM(SUBSTITUTE(U19,CHAR(160),""))),0)),
         "Attention : Le montant retenu HT est supérieur au montant HT présenté. Merci de revoir la ligne de dépense, plafonner son montant, ou justifier la reventilation HT / TVA.",
      (IFERROR(VALUE(TRIM(SUBSTITUTE(AW19,CHAR(160),""))),0))&gt;
         (IFERROR(VALUE(TRIM(SUBSTITUTE(V19,CHAR(160),""))),0)),
         "Attention : Le montant TVA retenu est supérieur au montant TVA présenté. Merci de revoir la ligne de dépense, plafonner son montant, ou justifier la reventilation HT / TVA.",
      (IFERROR(VALUE(TRIM(SUBSTITUTE(W19,CHAR(160),""))),0))=0,
         "",
      (IFERROR(VALUE(TRIM(SUBSTITUTE(AX19,CHAR(160),""))),0))=
         (IFERROR(VALUE(TRIM(SUBSTITUTE(W19,CHAR(160),""))),0)),
         "OK",
      (IFERROR(VALUE(TRIM(SUBSTITUTE(AX19,CHAR(160),""))),0))&lt;
         (IFERROR(VALUE(TRIM(SUBSTITUTE(W19,CHAR(160),""))),0)),
         "Attention : montant présenté partiellement écarté.",
      TRUE,
         ""
   )
)</f>
        <v/>
      </c>
      <c r="BB19" s="63" t="str">
        <f t="shared" si="51"/>
        <v/>
      </c>
      <c r="BC19" s="63" t="str">
        <f t="shared" si="52"/>
        <v/>
      </c>
      <c r="BD19" s="63" t="str">
        <f t="shared" si="53"/>
        <v/>
      </c>
    </row>
    <row r="20" spans="1:56" ht="15" customHeight="1">
      <c r="A20" s="100">
        <v>11</v>
      </c>
      <c r="B20" s="7"/>
      <c r="C20" s="8"/>
      <c r="D20" s="7"/>
      <c r="E20" s="7"/>
      <c r="F20" s="27"/>
      <c r="G20" s="33"/>
      <c r="H20" s="31"/>
      <c r="I20" s="32"/>
      <c r="J20" s="17"/>
      <c r="K20" s="10"/>
      <c r="L20" s="9"/>
      <c r="M20" s="53" t="str">
        <f t="shared" si="28"/>
        <v/>
      </c>
      <c r="N20" s="13"/>
      <c r="O20" s="9"/>
      <c r="P20" s="53" t="str">
        <f t="shared" si="29"/>
        <v/>
      </c>
      <c r="Q20" s="16"/>
      <c r="R20" s="9"/>
      <c r="S20" s="54" t="str">
        <f t="shared" si="30"/>
        <v/>
      </c>
      <c r="T20" s="23"/>
      <c r="U20" s="111" t="str" cm="1">
        <f t="array" ref="U20">IF((_xlfn.IFS(TRIM(SUBSTITUTE(T20,CHAR(160),""))="Devis 1",IFERROR(VALUE(TRIM(SUBSTITUTE(K20,CHAR(160),""))),0),TRIM(SUBSTITUTE(T20,CHAR(160),""))="Devis 2",IFERROR(VALUE(TRIM(SUBSTITUTE(N20,CHAR(160),""))),0),TRIM(SUBSTITUTE(T20,CHAR(160),""))="Devis 3",IFERROR(VALUE(TRIM(SUBSTITUTE(Q20,CHAR(160),""))),0),TRUE,0)*IFERROR(VALUE(TRIM(SUBSTITUTE(C20,CHAR(160),""))),0))=0,"",_xlfn.IFS(TRIM(SUBSTITUTE(T20,CHAR(160),""))="Devis 1",IFERROR(VALUE(TRIM(SUBSTITUTE(K20,CHAR(160),""))),0),TRIM(SUBSTITUTE(T20,CHAR(160),""))="Devis 2",IFERROR(VALUE(TRIM(SUBSTITUTE(N20,CHAR(160),""))),0),TRIM(SUBSTITUTE(T20,CHAR(160),""))="Devis 3",IFERROR(VALUE(TRIM(SUBSTITUTE(Q20,CHAR(160),""))),0),TRUE,0)*IFERROR(VALUE(TRIM(SUBSTITUTE(C20,CHAR(160),""))),0))</f>
        <v/>
      </c>
      <c r="V20" s="109" t="str" cm="1">
        <f t="array" ref="V20">IF((_xlfn.IFS(TRIM(SUBSTITUTE(T20,CHAR(160),""))="Devis 1",IFERROR(VALUE(TRIM(SUBSTITUTE(L20,CHAR(160),""))),0),TRIM(SUBSTITUTE(T20,CHAR(160),""))="Devis 2",IFERROR(VALUE(TRIM(SUBSTITUTE(O20,CHAR(160),""))),0),TRIM(SUBSTITUTE(T20,CHAR(160),""))="Devis 3",IFERROR(VALUE(TRIM(SUBSTITUTE(R20,CHAR(160),""))),0),TRUE,0)*IFERROR(VALUE(TRIM(SUBSTITUTE(C20,CHAR(160),""))),0))=0,IF(U20&lt;&gt;"",0,""),_xlfn.IFS(TRIM(SUBSTITUTE(T20,CHAR(160),""))="Devis 1",IFERROR(VALUE(TRIM(SUBSTITUTE(L20,CHAR(160),""))),0),TRIM(SUBSTITUTE(T20,CHAR(160),""))="Devis 2",IFERROR(VALUE(TRIM(SUBSTITUTE(O20,CHAR(160),""))),0),TRIM(SUBSTITUTE(T20,CHAR(160),""))="Devis 3",IFERROR(VALUE(TRIM(SUBSTITUTE(R20,CHAR(160),""))),0),TRUE,0)*IFERROR(VALUE(TRIM(SUBSTITUTE(C20,CHAR(160),""))),0))</f>
        <v/>
      </c>
      <c r="W20" s="112" t="str">
        <f t="shared" si="31"/>
        <v/>
      </c>
      <c r="X20" s="103"/>
      <c r="Y20" s="86" t="str">
        <f t="shared" si="32"/>
        <v/>
      </c>
      <c r="Z20" s="90" t="str">
        <f t="shared" si="33"/>
        <v/>
      </c>
      <c r="AA20" s="86" t="str">
        <f t="shared" si="34"/>
        <v/>
      </c>
      <c r="AB20" s="22" t="str">
        <f t="shared" si="35"/>
        <v/>
      </c>
      <c r="AC20" s="22" t="str">
        <f t="shared" si="36"/>
        <v/>
      </c>
      <c r="AD20" s="5" t="str">
        <f t="shared" si="4"/>
        <v/>
      </c>
      <c r="AE20" s="22" t="str">
        <f t="shared" si="37"/>
        <v/>
      </c>
      <c r="AF20" s="22" t="str">
        <f t="shared" si="38"/>
        <v/>
      </c>
      <c r="AG20" s="87" t="str">
        <f t="shared" si="39"/>
        <v/>
      </c>
      <c r="AH20" s="59" t="str">
        <f t="shared" si="40"/>
        <v/>
      </c>
      <c r="AI20" s="29" t="str">
        <f t="shared" si="41"/>
        <v/>
      </c>
      <c r="AJ20" s="53" t="str">
        <f t="shared" si="42"/>
        <v/>
      </c>
      <c r="AK20" s="60" t="str">
        <f t="shared" si="43"/>
        <v/>
      </c>
      <c r="AL20" s="29" t="str">
        <f t="shared" si="44"/>
        <v/>
      </c>
      <c r="AM20" s="53" t="str">
        <f t="shared" si="45"/>
        <v/>
      </c>
      <c r="AN20" s="61" t="str">
        <f t="shared" si="24"/>
        <v/>
      </c>
      <c r="AO20" s="29" t="str">
        <f t="shared" si="46"/>
        <v/>
      </c>
      <c r="AP20" s="62" t="str">
        <f t="shared" si="47"/>
        <v/>
      </c>
      <c r="AQ20" s="55" t="str">
        <f t="shared" si="26"/>
        <v/>
      </c>
      <c r="AR20" s="493"/>
      <c r="AS20" s="63" t="str">
        <f t="shared" si="48"/>
        <v/>
      </c>
      <c r="AT20" s="63" t="str">
        <f t="shared" si="49"/>
        <v/>
      </c>
      <c r="AU20" s="63" t="str">
        <f t="shared" si="50"/>
        <v/>
      </c>
      <c r="AV20" s="110" t="str" cm="1">
        <f t="array" ref="AV20">IF($Z20="","",IF((IFERROR(_xlfn.IFS($AQ20="Devis 1",(IFERROR(VALUE(TRIM(SUBSTITUTE(AH20,CHAR(160),""))),0)),$AQ20="Devis 2",(IFERROR(VALUE(TRIM(SUBSTITUTE(AK20,CHAR(160),""))),0)),$AQ20="Devis 3",(IFERROR(VALUE(TRIM(SUBSTITUTE(AN20,CHAR(160),""))),0))),0))*(IFERROR(VALUE(TRIM(SUBSTITUTE($Z20,CHAR(160),""))),0))=0,"",(IFERROR(_xlfn.IFS($AQ20="Devis 1",(IFERROR(VALUE(TRIM(SUBSTITUTE(AH20,CHAR(160),""))),0)),$AQ20="Devis 2",(IFERROR(VALUE(TRIM(SUBSTITUTE(AK20,CHAR(160),""))),0)),$AQ20="Devis 3",(IFERROR(VALUE(TRIM(SUBSTITUTE(AN20,CHAR(160),""))),0))),0))*(IFERROR(VALUE(TRIM(SUBSTITUTE($Z20,CHAR(160),""))),0))))</f>
        <v/>
      </c>
      <c r="AW20" s="110" t="str" cm="1">
        <f t="array" ref="AW20">IF($Z20="","",IF(IFERROR(_xlfn.IFS(TRIM(SUBSTITUTE($AQ20,CHAR(160),""))="Devis 1",IFERROR(VALUE(TRIM(SUBSTITUTE(AI20,CHAR(160),""))),0),TRIM(SUBSTITUTE($AQ20,CHAR(160),""))="Devis 2",IFERROR(VALUE(TRIM(SUBSTITUTE(AL20,CHAR(160),""))),0),TRIM(SUBSTITUTE($AQ20,CHAR(160),""))="Devis 3",IFERROR(VALUE(TRIM(SUBSTITUTE(AO20,CHAR(160),""))),0)),0)*IFERROR(VALUE(TRIM(SUBSTITUTE($Z20,CHAR(160),""))),0)=0,IF(AV20&lt;&gt;"",0,""),IFERROR(_xlfn.IFS(TRIM(SUBSTITUTE($AQ20,CHAR(160),""))="Devis 1",IFERROR(VALUE(TRIM(SUBSTITUTE(AI20,CHAR(160),""))),0),TRIM(SUBSTITUTE($AQ20,CHAR(160),""))="Devis 2",IFERROR(VALUE(TRIM(SUBSTITUTE(AL20,CHAR(160),""))),0),TRIM(SUBSTITUTE($AQ20,CHAR(160),""))="Devis 3",IFERROR(VALUE(TRIM(SUBSTITUTE(AO20,CHAR(160),""))),0)),0)*IFERROR(VALUE(TRIM(SUBSTITUTE($Z20,CHAR(160),""))),0)))</f>
        <v/>
      </c>
      <c r="AX20" s="110" t="str" cm="1">
        <f t="array" ref="AX20">IF($Z20="","",IF((IFERROR(_xlfn.IFS($AQ20="Devis 1",(IFERROR(VALUE(TRIM(SUBSTITUTE(AJ20,CHAR(160),""))),0)),$AQ20="Devis 2",(IFERROR(VALUE(TRIM(SUBSTITUTE(AM20,CHAR(160),""))),0)),$AQ20="Devis 3",(IFERROR(VALUE(TRIM(SUBSTITUTE(AP20,CHAR(160),""))),0))),0))*(IFERROR(VALUE(TRIM(SUBSTITUTE($Z20,CHAR(160),""))),0))=0,"",(IFERROR(_xlfn.IFS($AQ20="Devis 1",(IFERROR(VALUE(TRIM(SUBSTITUTE(AJ20,CHAR(160),""))),0)),$AQ20="Devis 2",(IFERROR(VALUE(TRIM(SUBSTITUTE(AM20,CHAR(160),""))),0)),$AQ20="Devis 3",(IFERROR(VALUE(TRIM(SUBSTITUTE(AP20,CHAR(160),""))),0))),0))*(IFERROR(VALUE(TRIM(SUBSTITUTE($Z20,CHAR(160),""))),0))))</f>
        <v/>
      </c>
      <c r="AY20" s="89"/>
      <c r="AZ20" s="21" t="str" cm="1">
        <f t="array" ref="AZ20">IF(OR(AX20="",AU20="",AV20="",AS20="",AW20="",AT20=""),"",_xlfn.IFS((IFERROR(VALUE(TRIM(SUBSTITUTE(AX20,CHAR(160),""))),0))&gt;(IFERROR(VALUE(TRIM(SUBSTITUTE(AU20,CHAR(160),""))),0)),"KO : Le montant retenu TTC est supérieur au montant raisonnable TTC. Merci de revoir la ligne de dépense ou plafonner son montant.",(IFERROR(VALUE(TRIM(SUBSTITUTE(AV20,CHAR(160),""))),0))&gt;(IFERROR(VALUE(TRIM(SUBSTITUTE(AS20,CHAR(160),""))),0)),"Attention : Le montant retenu HT est supérieur au montant HT raisonnable. Merci de revoir la ligne de dépense, plafonner son montant, ou justifier la reventillation HT / TVA.",(IFERROR(VALUE(TRIM(SUBSTITUTE(AW20,CHAR(160),""))),0))&gt;(IFERROR(VALUE(TRIM(SUBSTITUTE(AT20,CHAR(160),""))),0)),"Attention : Le montant TVA retenu est supérieur au montant TVA raisonnable. Merci de revoir la ligne de dépense, plafonner son montant, ou justifier la reventillation HT / TVA.",(IFERROR(VALUE(TRIM(SUBSTITUTE(AX20,CHAR(160),""))),0))=0,"",(IFERROR(VALUE(TRIM(SUBSTITUTE(AU20,CHAR(160),""))),0))=(IFERROR(VALUE(TRIM(SUBSTITUTE(AX20,CHAR(160),""))),0)),"OK",(IFERROR(VALUE(TRIM(SUBSTITUTE(AU20,CHAR(160),""))),0))&gt;(IFERROR(VALUE(TRIM(SUBSTITUTE(AX20,CHAR(160),""))),0))," OK : Montant instruit inférieur au montant raisonnable.",TRUE,""))</f>
        <v/>
      </c>
      <c r="BA20" s="6" t="str" cm="1">
        <f t="array" ref="BA20">IF(
   OR(AX20="",W20="",AV20="",U20="",AW20="",V20=""),
   "",
   _xlfn.IFS(
      (IFERROR(VALUE(TRIM(SUBSTITUTE(AX20,CHAR(160),""))),0))=0,
         "Attention montant présenté entièrement écarté",
      (IFERROR(VALUE(TRIM(SUBSTITUTE(AX20,CHAR(160),""))),0))&gt;
         (IFERROR(VALUE(TRIM(SUBSTITUTE(W20,CHAR(160),""))),0)),
         "KO : Le montant retenu TTC est supérieur au montant présenté TTC. Merci de revoir la ligne de dépense ou plafonner son montant.",
      (IFERROR(VALUE(TRIM(SUBSTITUTE(AV20,CHAR(160),""))),0))&gt;
         (IFERROR(VALUE(TRIM(SUBSTITUTE(U20,CHAR(160),""))),0)),
         "Attention : Le montant retenu HT est supérieur au montant HT présenté. Merci de revoir la ligne de dépense, plafonner son montant, ou justifier la reventilation HT / TVA.",
      (IFERROR(VALUE(TRIM(SUBSTITUTE(AW20,CHAR(160),""))),0))&gt;
         (IFERROR(VALUE(TRIM(SUBSTITUTE(V20,CHAR(160),""))),0)),
         "Attention : Le montant TVA retenu est supérieur au montant TVA présenté. Merci de revoir la ligne de dépense, plafonner son montant, ou justifier la reventilation HT / TVA.",
      (IFERROR(VALUE(TRIM(SUBSTITUTE(W20,CHAR(160),""))),0))=0,
         "",
      (IFERROR(VALUE(TRIM(SUBSTITUTE(AX20,CHAR(160),""))),0))=
         (IFERROR(VALUE(TRIM(SUBSTITUTE(W20,CHAR(160),""))),0)),
         "OK",
      (IFERROR(VALUE(TRIM(SUBSTITUTE(AX20,CHAR(160),""))),0))&lt;
         (IFERROR(VALUE(TRIM(SUBSTITUTE(W20,CHAR(160),""))),0)),
         "Attention : montant présenté partiellement écarté.",
      TRUE,
         ""
   )
)</f>
        <v/>
      </c>
      <c r="BB20" s="63" t="str">
        <f t="shared" si="51"/>
        <v/>
      </c>
      <c r="BC20" s="63" t="str">
        <f t="shared" si="52"/>
        <v/>
      </c>
      <c r="BD20" s="63" t="str">
        <f t="shared" si="53"/>
        <v/>
      </c>
    </row>
    <row r="21" spans="1:56" ht="15" customHeight="1">
      <c r="A21" s="100">
        <v>12</v>
      </c>
      <c r="B21" s="7"/>
      <c r="C21" s="8"/>
      <c r="D21" s="7"/>
      <c r="E21" s="7"/>
      <c r="F21" s="27"/>
      <c r="G21" s="33"/>
      <c r="H21" s="31"/>
      <c r="I21" s="32"/>
      <c r="J21" s="17"/>
      <c r="K21" s="10"/>
      <c r="L21" s="9"/>
      <c r="M21" s="53" t="str">
        <f t="shared" si="28"/>
        <v/>
      </c>
      <c r="N21" s="13"/>
      <c r="O21" s="9"/>
      <c r="P21" s="53" t="str">
        <f t="shared" si="29"/>
        <v/>
      </c>
      <c r="Q21" s="16"/>
      <c r="R21" s="9"/>
      <c r="S21" s="54" t="str">
        <f t="shared" si="30"/>
        <v/>
      </c>
      <c r="T21" s="23"/>
      <c r="U21" s="111" t="str" cm="1">
        <f t="array" ref="U21">IF((_xlfn.IFS(TRIM(SUBSTITUTE(T21,CHAR(160),""))="Devis 1",IFERROR(VALUE(TRIM(SUBSTITUTE(K21,CHAR(160),""))),0),TRIM(SUBSTITUTE(T21,CHAR(160),""))="Devis 2",IFERROR(VALUE(TRIM(SUBSTITUTE(N21,CHAR(160),""))),0),TRIM(SUBSTITUTE(T21,CHAR(160),""))="Devis 3",IFERROR(VALUE(TRIM(SUBSTITUTE(Q21,CHAR(160),""))),0),TRUE,0)*IFERROR(VALUE(TRIM(SUBSTITUTE(C21,CHAR(160),""))),0))=0,"",_xlfn.IFS(TRIM(SUBSTITUTE(T21,CHAR(160),""))="Devis 1",IFERROR(VALUE(TRIM(SUBSTITUTE(K21,CHAR(160),""))),0),TRIM(SUBSTITUTE(T21,CHAR(160),""))="Devis 2",IFERROR(VALUE(TRIM(SUBSTITUTE(N21,CHAR(160),""))),0),TRIM(SUBSTITUTE(T21,CHAR(160),""))="Devis 3",IFERROR(VALUE(TRIM(SUBSTITUTE(Q21,CHAR(160),""))),0),TRUE,0)*IFERROR(VALUE(TRIM(SUBSTITUTE(C21,CHAR(160),""))),0))</f>
        <v/>
      </c>
      <c r="V21" s="109" t="str" cm="1">
        <f t="array" ref="V21">IF((_xlfn.IFS(TRIM(SUBSTITUTE(T21,CHAR(160),""))="Devis 1",IFERROR(VALUE(TRIM(SUBSTITUTE(L21,CHAR(160),""))),0),TRIM(SUBSTITUTE(T21,CHAR(160),""))="Devis 2",IFERROR(VALUE(TRIM(SUBSTITUTE(O21,CHAR(160),""))),0),TRIM(SUBSTITUTE(T21,CHAR(160),""))="Devis 3",IFERROR(VALUE(TRIM(SUBSTITUTE(R21,CHAR(160),""))),0),TRUE,0)*IFERROR(VALUE(TRIM(SUBSTITUTE(C21,CHAR(160),""))),0))=0,IF(U21&lt;&gt;"",0,""),_xlfn.IFS(TRIM(SUBSTITUTE(T21,CHAR(160),""))="Devis 1",IFERROR(VALUE(TRIM(SUBSTITUTE(L21,CHAR(160),""))),0),TRIM(SUBSTITUTE(T21,CHAR(160),""))="Devis 2",IFERROR(VALUE(TRIM(SUBSTITUTE(O21,CHAR(160),""))),0),TRIM(SUBSTITUTE(T21,CHAR(160),""))="Devis 3",IFERROR(VALUE(TRIM(SUBSTITUTE(R21,CHAR(160),""))),0),TRUE,0)*IFERROR(VALUE(TRIM(SUBSTITUTE(C21,CHAR(160),""))),0))</f>
        <v/>
      </c>
      <c r="W21" s="112" t="str">
        <f t="shared" si="31"/>
        <v/>
      </c>
      <c r="X21" s="103"/>
      <c r="Y21" s="86" t="str">
        <f t="shared" si="32"/>
        <v/>
      </c>
      <c r="Z21" s="90" t="str">
        <f t="shared" si="33"/>
        <v/>
      </c>
      <c r="AA21" s="86" t="str">
        <f t="shared" si="34"/>
        <v/>
      </c>
      <c r="AB21" s="22" t="str">
        <f t="shared" si="35"/>
        <v/>
      </c>
      <c r="AC21" s="22" t="str">
        <f t="shared" si="36"/>
        <v/>
      </c>
      <c r="AD21" s="5" t="str">
        <f t="shared" si="4"/>
        <v/>
      </c>
      <c r="AE21" s="22" t="str">
        <f t="shared" si="37"/>
        <v/>
      </c>
      <c r="AF21" s="22" t="str">
        <f t="shared" si="38"/>
        <v/>
      </c>
      <c r="AG21" s="87" t="str">
        <f t="shared" si="39"/>
        <v/>
      </c>
      <c r="AH21" s="59" t="str">
        <f t="shared" si="40"/>
        <v/>
      </c>
      <c r="AI21" s="29" t="str">
        <f t="shared" si="41"/>
        <v/>
      </c>
      <c r="AJ21" s="53" t="str">
        <f t="shared" si="42"/>
        <v/>
      </c>
      <c r="AK21" s="60" t="str">
        <f t="shared" si="43"/>
        <v/>
      </c>
      <c r="AL21" s="29" t="str">
        <f t="shared" si="44"/>
        <v/>
      </c>
      <c r="AM21" s="53" t="str">
        <f t="shared" si="45"/>
        <v/>
      </c>
      <c r="AN21" s="61" t="str">
        <f t="shared" si="24"/>
        <v/>
      </c>
      <c r="AO21" s="29" t="str">
        <f t="shared" si="46"/>
        <v/>
      </c>
      <c r="AP21" s="62" t="str">
        <f t="shared" si="47"/>
        <v/>
      </c>
      <c r="AQ21" s="55" t="str">
        <f t="shared" si="26"/>
        <v/>
      </c>
      <c r="AR21" s="493"/>
      <c r="AS21" s="63" t="str">
        <f t="shared" si="48"/>
        <v/>
      </c>
      <c r="AT21" s="63" t="str">
        <f t="shared" si="49"/>
        <v/>
      </c>
      <c r="AU21" s="63" t="str">
        <f t="shared" si="50"/>
        <v/>
      </c>
      <c r="AV21" s="110" t="str" cm="1">
        <f t="array" ref="AV21">IF($Z21="","",IF((IFERROR(_xlfn.IFS($AQ21="Devis 1",(IFERROR(VALUE(TRIM(SUBSTITUTE(AH21,CHAR(160),""))),0)),$AQ21="Devis 2",(IFERROR(VALUE(TRIM(SUBSTITUTE(AK21,CHAR(160),""))),0)),$AQ21="Devis 3",(IFERROR(VALUE(TRIM(SUBSTITUTE(AN21,CHAR(160),""))),0))),0))*(IFERROR(VALUE(TRIM(SUBSTITUTE($Z21,CHAR(160),""))),0))=0,"",(IFERROR(_xlfn.IFS($AQ21="Devis 1",(IFERROR(VALUE(TRIM(SUBSTITUTE(AH21,CHAR(160),""))),0)),$AQ21="Devis 2",(IFERROR(VALUE(TRIM(SUBSTITUTE(AK21,CHAR(160),""))),0)),$AQ21="Devis 3",(IFERROR(VALUE(TRIM(SUBSTITUTE(AN21,CHAR(160),""))),0))),0))*(IFERROR(VALUE(TRIM(SUBSTITUTE($Z21,CHAR(160),""))),0))))</f>
        <v/>
      </c>
      <c r="AW21" s="110" t="str" cm="1">
        <f t="array" ref="AW21">IF($Z21="","",IF(IFERROR(_xlfn.IFS(TRIM(SUBSTITUTE($AQ21,CHAR(160),""))="Devis 1",IFERROR(VALUE(TRIM(SUBSTITUTE(AI21,CHAR(160),""))),0),TRIM(SUBSTITUTE($AQ21,CHAR(160),""))="Devis 2",IFERROR(VALUE(TRIM(SUBSTITUTE(AL21,CHAR(160),""))),0),TRIM(SUBSTITUTE($AQ21,CHAR(160),""))="Devis 3",IFERROR(VALUE(TRIM(SUBSTITUTE(AO21,CHAR(160),""))),0)),0)*IFERROR(VALUE(TRIM(SUBSTITUTE($Z21,CHAR(160),""))),0)=0,IF(AV21&lt;&gt;"",0,""),IFERROR(_xlfn.IFS(TRIM(SUBSTITUTE($AQ21,CHAR(160),""))="Devis 1",IFERROR(VALUE(TRIM(SUBSTITUTE(AI21,CHAR(160),""))),0),TRIM(SUBSTITUTE($AQ21,CHAR(160),""))="Devis 2",IFERROR(VALUE(TRIM(SUBSTITUTE(AL21,CHAR(160),""))),0),TRIM(SUBSTITUTE($AQ21,CHAR(160),""))="Devis 3",IFERROR(VALUE(TRIM(SUBSTITUTE(AO21,CHAR(160),""))),0)),0)*IFERROR(VALUE(TRIM(SUBSTITUTE($Z21,CHAR(160),""))),0)))</f>
        <v/>
      </c>
      <c r="AX21" s="110" t="str" cm="1">
        <f t="array" ref="AX21">IF($Z21="","",IF((IFERROR(_xlfn.IFS($AQ21="Devis 1",(IFERROR(VALUE(TRIM(SUBSTITUTE(AJ21,CHAR(160),""))),0)),$AQ21="Devis 2",(IFERROR(VALUE(TRIM(SUBSTITUTE(AM21,CHAR(160),""))),0)),$AQ21="Devis 3",(IFERROR(VALUE(TRIM(SUBSTITUTE(AP21,CHAR(160),""))),0))),0))*(IFERROR(VALUE(TRIM(SUBSTITUTE($Z21,CHAR(160),""))),0))=0,"",(IFERROR(_xlfn.IFS($AQ21="Devis 1",(IFERROR(VALUE(TRIM(SUBSTITUTE(AJ21,CHAR(160),""))),0)),$AQ21="Devis 2",(IFERROR(VALUE(TRIM(SUBSTITUTE(AM21,CHAR(160),""))),0)),$AQ21="Devis 3",(IFERROR(VALUE(TRIM(SUBSTITUTE(AP21,CHAR(160),""))),0))),0))*(IFERROR(VALUE(TRIM(SUBSTITUTE($Z21,CHAR(160),""))),0))))</f>
        <v/>
      </c>
      <c r="AY21" s="89"/>
      <c r="AZ21" s="21" t="str" cm="1">
        <f t="array" ref="AZ21">IF(OR(AX21="",AU21="",AV21="",AS21="",AW21="",AT21=""),"",_xlfn.IFS((IFERROR(VALUE(TRIM(SUBSTITUTE(AX21,CHAR(160),""))),0))&gt;(IFERROR(VALUE(TRIM(SUBSTITUTE(AU21,CHAR(160),""))),0)),"KO : Le montant retenu TTC est supérieur au montant raisonnable TTC. Merci de revoir la ligne de dépense ou plafonner son montant.",(IFERROR(VALUE(TRIM(SUBSTITUTE(AV21,CHAR(160),""))),0))&gt;(IFERROR(VALUE(TRIM(SUBSTITUTE(AS21,CHAR(160),""))),0)),"Attention : Le montant retenu HT est supérieur au montant HT raisonnable. Merci de revoir la ligne de dépense, plafonner son montant, ou justifier la reventillation HT / TVA.",(IFERROR(VALUE(TRIM(SUBSTITUTE(AW21,CHAR(160),""))),0))&gt;(IFERROR(VALUE(TRIM(SUBSTITUTE(AT21,CHAR(160),""))),0)),"Attention : Le montant TVA retenu est supérieur au montant TVA raisonnable. Merci de revoir la ligne de dépense, plafonner son montant, ou justifier la reventillation HT / TVA.",(IFERROR(VALUE(TRIM(SUBSTITUTE(AX21,CHAR(160),""))),0))=0,"",(IFERROR(VALUE(TRIM(SUBSTITUTE(AU21,CHAR(160),""))),0))=(IFERROR(VALUE(TRIM(SUBSTITUTE(AX21,CHAR(160),""))),0)),"OK",(IFERROR(VALUE(TRIM(SUBSTITUTE(AU21,CHAR(160),""))),0))&gt;(IFERROR(VALUE(TRIM(SUBSTITUTE(AX21,CHAR(160),""))),0))," OK : Montant instruit inférieur au montant raisonnable.",TRUE,""))</f>
        <v/>
      </c>
      <c r="BA21" s="6" t="str" cm="1">
        <f t="array" ref="BA21">IF(
   OR(AX21="",W21="",AV21="",U21="",AW21="",V21=""),
   "",
   _xlfn.IFS(
      (IFERROR(VALUE(TRIM(SUBSTITUTE(AX21,CHAR(160),""))),0))=0,
         "Attention montant présenté entièrement écarté",
      (IFERROR(VALUE(TRIM(SUBSTITUTE(AX21,CHAR(160),""))),0))&gt;
         (IFERROR(VALUE(TRIM(SUBSTITUTE(W21,CHAR(160),""))),0)),
         "KO : Le montant retenu TTC est supérieur au montant présenté TTC. Merci de revoir la ligne de dépense ou plafonner son montant.",
      (IFERROR(VALUE(TRIM(SUBSTITUTE(AV21,CHAR(160),""))),0))&gt;
         (IFERROR(VALUE(TRIM(SUBSTITUTE(U21,CHAR(160),""))),0)),
         "Attention : Le montant retenu HT est supérieur au montant HT présenté. Merci de revoir la ligne de dépense, plafonner son montant, ou justifier la reventilation HT / TVA.",
      (IFERROR(VALUE(TRIM(SUBSTITUTE(AW21,CHAR(160),""))),0))&gt;
         (IFERROR(VALUE(TRIM(SUBSTITUTE(V21,CHAR(160),""))),0)),
         "Attention : Le montant TVA retenu est supérieur au montant TVA présenté. Merci de revoir la ligne de dépense, plafonner son montant, ou justifier la reventilation HT / TVA.",
      (IFERROR(VALUE(TRIM(SUBSTITUTE(W21,CHAR(160),""))),0))=0,
         "",
      (IFERROR(VALUE(TRIM(SUBSTITUTE(AX21,CHAR(160),""))),0))=
         (IFERROR(VALUE(TRIM(SUBSTITUTE(W21,CHAR(160),""))),0)),
         "OK",
      (IFERROR(VALUE(TRIM(SUBSTITUTE(AX21,CHAR(160),""))),0))&lt;
         (IFERROR(VALUE(TRIM(SUBSTITUTE(W21,CHAR(160),""))),0)),
         "Attention : montant présenté partiellement écarté.",
      TRUE,
         ""
   )
)</f>
        <v/>
      </c>
      <c r="BB21" s="63" t="str">
        <f t="shared" si="51"/>
        <v/>
      </c>
      <c r="BC21" s="63" t="str">
        <f t="shared" si="52"/>
        <v/>
      </c>
      <c r="BD21" s="63" t="str">
        <f t="shared" si="53"/>
        <v/>
      </c>
    </row>
    <row r="22" spans="1:56" ht="15" customHeight="1">
      <c r="A22" s="100">
        <v>13</v>
      </c>
      <c r="B22" s="7"/>
      <c r="C22" s="8"/>
      <c r="D22" s="7"/>
      <c r="E22" s="7"/>
      <c r="F22" s="27"/>
      <c r="G22" s="33"/>
      <c r="H22" s="31"/>
      <c r="I22" s="32"/>
      <c r="J22" s="17"/>
      <c r="K22" s="10"/>
      <c r="L22" s="9"/>
      <c r="M22" s="53" t="str">
        <f t="shared" si="28"/>
        <v/>
      </c>
      <c r="N22" s="13"/>
      <c r="O22" s="9"/>
      <c r="P22" s="53" t="str">
        <f t="shared" si="29"/>
        <v/>
      </c>
      <c r="Q22" s="16"/>
      <c r="R22" s="9"/>
      <c r="S22" s="54" t="str">
        <f t="shared" si="30"/>
        <v/>
      </c>
      <c r="T22" s="23"/>
      <c r="U22" s="111" t="str" cm="1">
        <f t="array" ref="U22">IF((_xlfn.IFS(TRIM(SUBSTITUTE(T22,CHAR(160),""))="Devis 1",IFERROR(VALUE(TRIM(SUBSTITUTE(K22,CHAR(160),""))),0),TRIM(SUBSTITUTE(T22,CHAR(160),""))="Devis 2",IFERROR(VALUE(TRIM(SUBSTITUTE(N22,CHAR(160),""))),0),TRIM(SUBSTITUTE(T22,CHAR(160),""))="Devis 3",IFERROR(VALUE(TRIM(SUBSTITUTE(Q22,CHAR(160),""))),0),TRUE,0)*IFERROR(VALUE(TRIM(SUBSTITUTE(C22,CHAR(160),""))),0))=0,"",_xlfn.IFS(TRIM(SUBSTITUTE(T22,CHAR(160),""))="Devis 1",IFERROR(VALUE(TRIM(SUBSTITUTE(K22,CHAR(160),""))),0),TRIM(SUBSTITUTE(T22,CHAR(160),""))="Devis 2",IFERROR(VALUE(TRIM(SUBSTITUTE(N22,CHAR(160),""))),0),TRIM(SUBSTITUTE(T22,CHAR(160),""))="Devis 3",IFERROR(VALUE(TRIM(SUBSTITUTE(Q22,CHAR(160),""))),0),TRUE,0)*IFERROR(VALUE(TRIM(SUBSTITUTE(C22,CHAR(160),""))),0))</f>
        <v/>
      </c>
      <c r="V22" s="109" t="str" cm="1">
        <f t="array" ref="V22">IF((_xlfn.IFS(TRIM(SUBSTITUTE(T22,CHAR(160),""))="Devis 1",IFERROR(VALUE(TRIM(SUBSTITUTE(L22,CHAR(160),""))),0),TRIM(SUBSTITUTE(T22,CHAR(160),""))="Devis 2",IFERROR(VALUE(TRIM(SUBSTITUTE(O22,CHAR(160),""))),0),TRIM(SUBSTITUTE(T22,CHAR(160),""))="Devis 3",IFERROR(VALUE(TRIM(SUBSTITUTE(R22,CHAR(160),""))),0),TRUE,0)*IFERROR(VALUE(TRIM(SUBSTITUTE(C22,CHAR(160),""))),0))=0,IF(U22&lt;&gt;"",0,""),_xlfn.IFS(TRIM(SUBSTITUTE(T22,CHAR(160),""))="Devis 1",IFERROR(VALUE(TRIM(SUBSTITUTE(L22,CHAR(160),""))),0),TRIM(SUBSTITUTE(T22,CHAR(160),""))="Devis 2",IFERROR(VALUE(TRIM(SUBSTITUTE(O22,CHAR(160),""))),0),TRIM(SUBSTITUTE(T22,CHAR(160),""))="Devis 3",IFERROR(VALUE(TRIM(SUBSTITUTE(R22,CHAR(160),""))),0),TRUE,0)*IFERROR(VALUE(TRIM(SUBSTITUTE(C22,CHAR(160),""))),0))</f>
        <v/>
      </c>
      <c r="W22" s="112" t="str">
        <f t="shared" si="31"/>
        <v/>
      </c>
      <c r="X22" s="103"/>
      <c r="Y22" s="86" t="str">
        <f t="shared" si="32"/>
        <v/>
      </c>
      <c r="Z22" s="90" t="str">
        <f t="shared" si="33"/>
        <v/>
      </c>
      <c r="AA22" s="86" t="str">
        <f t="shared" si="34"/>
        <v/>
      </c>
      <c r="AB22" s="22" t="str">
        <f t="shared" si="35"/>
        <v/>
      </c>
      <c r="AC22" s="22" t="str">
        <f t="shared" si="36"/>
        <v/>
      </c>
      <c r="AD22" s="5" t="str">
        <f t="shared" si="4"/>
        <v/>
      </c>
      <c r="AE22" s="22" t="str">
        <f t="shared" si="37"/>
        <v/>
      </c>
      <c r="AF22" s="22" t="str">
        <f t="shared" si="38"/>
        <v/>
      </c>
      <c r="AG22" s="87" t="str">
        <f t="shared" si="39"/>
        <v/>
      </c>
      <c r="AH22" s="59" t="str">
        <f t="shared" si="40"/>
        <v/>
      </c>
      <c r="AI22" s="29" t="str">
        <f t="shared" si="41"/>
        <v/>
      </c>
      <c r="AJ22" s="53" t="str">
        <f t="shared" si="42"/>
        <v/>
      </c>
      <c r="AK22" s="60" t="str">
        <f t="shared" si="43"/>
        <v/>
      </c>
      <c r="AL22" s="29" t="str">
        <f t="shared" si="44"/>
        <v/>
      </c>
      <c r="AM22" s="53" t="str">
        <f t="shared" si="45"/>
        <v/>
      </c>
      <c r="AN22" s="61" t="str">
        <f t="shared" si="24"/>
        <v/>
      </c>
      <c r="AO22" s="29" t="str">
        <f t="shared" si="46"/>
        <v/>
      </c>
      <c r="AP22" s="62" t="str">
        <f t="shared" si="47"/>
        <v/>
      </c>
      <c r="AQ22" s="55" t="str">
        <f t="shared" si="26"/>
        <v/>
      </c>
      <c r="AR22" s="493"/>
      <c r="AS22" s="63" t="str">
        <f t="shared" si="48"/>
        <v/>
      </c>
      <c r="AT22" s="63" t="str">
        <f t="shared" si="49"/>
        <v/>
      </c>
      <c r="AU22" s="63" t="str">
        <f t="shared" si="50"/>
        <v/>
      </c>
      <c r="AV22" s="110" t="str" cm="1">
        <f t="array" ref="AV22">IF($Z22="","",IF((IFERROR(_xlfn.IFS($AQ22="Devis 1",(IFERROR(VALUE(TRIM(SUBSTITUTE(AH22,CHAR(160),""))),0)),$AQ22="Devis 2",(IFERROR(VALUE(TRIM(SUBSTITUTE(AK22,CHAR(160),""))),0)),$AQ22="Devis 3",(IFERROR(VALUE(TRIM(SUBSTITUTE(AN22,CHAR(160),""))),0))),0))*(IFERROR(VALUE(TRIM(SUBSTITUTE($Z22,CHAR(160),""))),0))=0,"",(IFERROR(_xlfn.IFS($AQ22="Devis 1",(IFERROR(VALUE(TRIM(SUBSTITUTE(AH22,CHAR(160),""))),0)),$AQ22="Devis 2",(IFERROR(VALUE(TRIM(SUBSTITUTE(AK22,CHAR(160),""))),0)),$AQ22="Devis 3",(IFERROR(VALUE(TRIM(SUBSTITUTE(AN22,CHAR(160),""))),0))),0))*(IFERROR(VALUE(TRIM(SUBSTITUTE($Z22,CHAR(160),""))),0))))</f>
        <v/>
      </c>
      <c r="AW22" s="110" t="str" cm="1">
        <f t="array" ref="AW22">IF($Z22="","",IF(IFERROR(_xlfn.IFS(TRIM(SUBSTITUTE($AQ22,CHAR(160),""))="Devis 1",IFERROR(VALUE(TRIM(SUBSTITUTE(AI22,CHAR(160),""))),0),TRIM(SUBSTITUTE($AQ22,CHAR(160),""))="Devis 2",IFERROR(VALUE(TRIM(SUBSTITUTE(AL22,CHAR(160),""))),0),TRIM(SUBSTITUTE($AQ22,CHAR(160),""))="Devis 3",IFERROR(VALUE(TRIM(SUBSTITUTE(AO22,CHAR(160),""))),0)),0)*IFERROR(VALUE(TRIM(SUBSTITUTE($Z22,CHAR(160),""))),0)=0,IF(AV22&lt;&gt;"",0,""),IFERROR(_xlfn.IFS(TRIM(SUBSTITUTE($AQ22,CHAR(160),""))="Devis 1",IFERROR(VALUE(TRIM(SUBSTITUTE(AI22,CHAR(160),""))),0),TRIM(SUBSTITUTE($AQ22,CHAR(160),""))="Devis 2",IFERROR(VALUE(TRIM(SUBSTITUTE(AL22,CHAR(160),""))),0),TRIM(SUBSTITUTE($AQ22,CHAR(160),""))="Devis 3",IFERROR(VALUE(TRIM(SUBSTITUTE(AO22,CHAR(160),""))),0)),0)*IFERROR(VALUE(TRIM(SUBSTITUTE($Z22,CHAR(160),""))),0)))</f>
        <v/>
      </c>
      <c r="AX22" s="110" t="str" cm="1">
        <f t="array" ref="AX22">IF($Z22="","",IF((IFERROR(_xlfn.IFS($AQ22="Devis 1",(IFERROR(VALUE(TRIM(SUBSTITUTE(AJ22,CHAR(160),""))),0)),$AQ22="Devis 2",(IFERROR(VALUE(TRIM(SUBSTITUTE(AM22,CHAR(160),""))),0)),$AQ22="Devis 3",(IFERROR(VALUE(TRIM(SUBSTITUTE(AP22,CHAR(160),""))),0))),0))*(IFERROR(VALUE(TRIM(SUBSTITUTE($Z22,CHAR(160),""))),0))=0,"",(IFERROR(_xlfn.IFS($AQ22="Devis 1",(IFERROR(VALUE(TRIM(SUBSTITUTE(AJ22,CHAR(160),""))),0)),$AQ22="Devis 2",(IFERROR(VALUE(TRIM(SUBSTITUTE(AM22,CHAR(160),""))),0)),$AQ22="Devis 3",(IFERROR(VALUE(TRIM(SUBSTITUTE(AP22,CHAR(160),""))),0))),0))*(IFERROR(VALUE(TRIM(SUBSTITUTE($Z22,CHAR(160),""))),0))))</f>
        <v/>
      </c>
      <c r="AY22" s="89"/>
      <c r="AZ22" s="21" t="str" cm="1">
        <f t="array" ref="AZ22">IF(OR(AX22="",AU22="",AV22="",AS22="",AW22="",AT22=""),"",_xlfn.IFS((IFERROR(VALUE(TRIM(SUBSTITUTE(AX22,CHAR(160),""))),0))&gt;(IFERROR(VALUE(TRIM(SUBSTITUTE(AU22,CHAR(160),""))),0)),"KO : Le montant retenu TTC est supérieur au montant raisonnable TTC. Merci de revoir la ligne de dépense ou plafonner son montant.",(IFERROR(VALUE(TRIM(SUBSTITUTE(AV22,CHAR(160),""))),0))&gt;(IFERROR(VALUE(TRIM(SUBSTITUTE(AS22,CHAR(160),""))),0)),"Attention : Le montant retenu HT est supérieur au montant HT raisonnable. Merci de revoir la ligne de dépense, plafonner son montant, ou justifier la reventillation HT / TVA.",(IFERROR(VALUE(TRIM(SUBSTITUTE(AW22,CHAR(160),""))),0))&gt;(IFERROR(VALUE(TRIM(SUBSTITUTE(AT22,CHAR(160),""))),0)),"Attention : Le montant TVA retenu est supérieur au montant TVA raisonnable. Merci de revoir la ligne de dépense, plafonner son montant, ou justifier la reventillation HT / TVA.",(IFERROR(VALUE(TRIM(SUBSTITUTE(AX22,CHAR(160),""))),0))=0,"",(IFERROR(VALUE(TRIM(SUBSTITUTE(AU22,CHAR(160),""))),0))=(IFERROR(VALUE(TRIM(SUBSTITUTE(AX22,CHAR(160),""))),0)),"OK",(IFERROR(VALUE(TRIM(SUBSTITUTE(AU22,CHAR(160),""))),0))&gt;(IFERROR(VALUE(TRIM(SUBSTITUTE(AX22,CHAR(160),""))),0))," OK : Montant instruit inférieur au montant raisonnable.",TRUE,""))</f>
        <v/>
      </c>
      <c r="BA22" s="6" t="str" cm="1">
        <f t="array" ref="BA22">IF(
   OR(AX22="",W22="",AV22="",U22="",AW22="",V22=""),
   "",
   _xlfn.IFS(
      (IFERROR(VALUE(TRIM(SUBSTITUTE(AX22,CHAR(160),""))),0))=0,
         "Attention montant présenté entièrement écarté",
      (IFERROR(VALUE(TRIM(SUBSTITUTE(AX22,CHAR(160),""))),0))&gt;
         (IFERROR(VALUE(TRIM(SUBSTITUTE(W22,CHAR(160),""))),0)),
         "KO : Le montant retenu TTC est supérieur au montant présenté TTC. Merci de revoir la ligne de dépense ou plafonner son montant.",
      (IFERROR(VALUE(TRIM(SUBSTITUTE(AV22,CHAR(160),""))),0))&gt;
         (IFERROR(VALUE(TRIM(SUBSTITUTE(U22,CHAR(160),""))),0)),
         "Attention : Le montant retenu HT est supérieur au montant HT présenté. Merci de revoir la ligne de dépense, plafonner son montant, ou justifier la reventilation HT / TVA.",
      (IFERROR(VALUE(TRIM(SUBSTITUTE(AW22,CHAR(160),""))),0))&gt;
         (IFERROR(VALUE(TRIM(SUBSTITUTE(V22,CHAR(160),""))),0)),
         "Attention : Le montant TVA retenu est supérieur au montant TVA présenté. Merci de revoir la ligne de dépense, plafonner son montant, ou justifier la reventilation HT / TVA.",
      (IFERROR(VALUE(TRIM(SUBSTITUTE(W22,CHAR(160),""))),0))=0,
         "",
      (IFERROR(VALUE(TRIM(SUBSTITUTE(AX22,CHAR(160),""))),0))=
         (IFERROR(VALUE(TRIM(SUBSTITUTE(W22,CHAR(160),""))),0)),
         "OK",
      (IFERROR(VALUE(TRIM(SUBSTITUTE(AX22,CHAR(160),""))),0))&lt;
         (IFERROR(VALUE(TRIM(SUBSTITUTE(W22,CHAR(160),""))),0)),
         "Attention : montant présenté partiellement écarté.",
      TRUE,
         ""
   )
)</f>
        <v/>
      </c>
      <c r="BB22" s="63" t="str">
        <f t="shared" si="51"/>
        <v/>
      </c>
      <c r="BC22" s="63" t="str">
        <f t="shared" si="52"/>
        <v/>
      </c>
      <c r="BD22" s="63" t="str">
        <f t="shared" si="53"/>
        <v/>
      </c>
    </row>
    <row r="23" spans="1:56" ht="15" customHeight="1">
      <c r="A23" s="100">
        <v>14</v>
      </c>
      <c r="B23" s="7"/>
      <c r="C23" s="8"/>
      <c r="D23" s="7"/>
      <c r="E23" s="7"/>
      <c r="F23" s="27"/>
      <c r="G23" s="33"/>
      <c r="H23" s="31"/>
      <c r="I23" s="32"/>
      <c r="J23" s="17"/>
      <c r="K23" s="10"/>
      <c r="L23" s="9"/>
      <c r="M23" s="53" t="str">
        <f t="shared" si="28"/>
        <v/>
      </c>
      <c r="N23" s="13"/>
      <c r="O23" s="9"/>
      <c r="P23" s="53" t="str">
        <f t="shared" si="29"/>
        <v/>
      </c>
      <c r="Q23" s="16"/>
      <c r="R23" s="9"/>
      <c r="S23" s="54" t="str">
        <f t="shared" si="30"/>
        <v/>
      </c>
      <c r="T23" s="23"/>
      <c r="U23" s="111" t="str" cm="1">
        <f t="array" ref="U23">IF((_xlfn.IFS(TRIM(SUBSTITUTE(T23,CHAR(160),""))="Devis 1",IFERROR(VALUE(TRIM(SUBSTITUTE(K23,CHAR(160),""))),0),TRIM(SUBSTITUTE(T23,CHAR(160),""))="Devis 2",IFERROR(VALUE(TRIM(SUBSTITUTE(N23,CHAR(160),""))),0),TRIM(SUBSTITUTE(T23,CHAR(160),""))="Devis 3",IFERROR(VALUE(TRIM(SUBSTITUTE(Q23,CHAR(160),""))),0),TRUE,0)*IFERROR(VALUE(TRIM(SUBSTITUTE(C23,CHAR(160),""))),0))=0,"",_xlfn.IFS(TRIM(SUBSTITUTE(T23,CHAR(160),""))="Devis 1",IFERROR(VALUE(TRIM(SUBSTITUTE(K23,CHAR(160),""))),0),TRIM(SUBSTITUTE(T23,CHAR(160),""))="Devis 2",IFERROR(VALUE(TRIM(SUBSTITUTE(N23,CHAR(160),""))),0),TRIM(SUBSTITUTE(T23,CHAR(160),""))="Devis 3",IFERROR(VALUE(TRIM(SUBSTITUTE(Q23,CHAR(160),""))),0),TRUE,0)*IFERROR(VALUE(TRIM(SUBSTITUTE(C23,CHAR(160),""))),0))</f>
        <v/>
      </c>
      <c r="V23" s="109" t="str" cm="1">
        <f t="array" ref="V23">IF((_xlfn.IFS(TRIM(SUBSTITUTE(T23,CHAR(160),""))="Devis 1",IFERROR(VALUE(TRIM(SUBSTITUTE(L23,CHAR(160),""))),0),TRIM(SUBSTITUTE(T23,CHAR(160),""))="Devis 2",IFERROR(VALUE(TRIM(SUBSTITUTE(O23,CHAR(160),""))),0),TRIM(SUBSTITUTE(T23,CHAR(160),""))="Devis 3",IFERROR(VALUE(TRIM(SUBSTITUTE(R23,CHAR(160),""))),0),TRUE,0)*IFERROR(VALUE(TRIM(SUBSTITUTE(C23,CHAR(160),""))),0))=0,IF(U23&lt;&gt;"",0,""),_xlfn.IFS(TRIM(SUBSTITUTE(T23,CHAR(160),""))="Devis 1",IFERROR(VALUE(TRIM(SUBSTITUTE(L23,CHAR(160),""))),0),TRIM(SUBSTITUTE(T23,CHAR(160),""))="Devis 2",IFERROR(VALUE(TRIM(SUBSTITUTE(O23,CHAR(160),""))),0),TRIM(SUBSTITUTE(T23,CHAR(160),""))="Devis 3",IFERROR(VALUE(TRIM(SUBSTITUTE(R23,CHAR(160),""))),0),TRUE,0)*IFERROR(VALUE(TRIM(SUBSTITUTE(C23,CHAR(160),""))),0))</f>
        <v/>
      </c>
      <c r="W23" s="112" t="str">
        <f t="shared" si="31"/>
        <v/>
      </c>
      <c r="X23" s="103"/>
      <c r="Y23" s="86" t="str">
        <f t="shared" si="32"/>
        <v/>
      </c>
      <c r="Z23" s="90" t="str">
        <f t="shared" si="33"/>
        <v/>
      </c>
      <c r="AA23" s="86" t="str">
        <f t="shared" si="34"/>
        <v/>
      </c>
      <c r="AB23" s="22" t="str">
        <f t="shared" si="35"/>
        <v/>
      </c>
      <c r="AC23" s="22" t="str">
        <f t="shared" si="36"/>
        <v/>
      </c>
      <c r="AD23" s="5" t="str">
        <f t="shared" si="4"/>
        <v/>
      </c>
      <c r="AE23" s="22" t="str">
        <f t="shared" si="37"/>
        <v/>
      </c>
      <c r="AF23" s="22" t="str">
        <f t="shared" si="38"/>
        <v/>
      </c>
      <c r="AG23" s="87" t="str">
        <f>IF(J23="","",J23)</f>
        <v/>
      </c>
      <c r="AH23" s="59" t="str">
        <f t="shared" si="40"/>
        <v/>
      </c>
      <c r="AI23" s="29" t="str">
        <f t="shared" si="41"/>
        <v/>
      </c>
      <c r="AJ23" s="53" t="str">
        <f t="shared" si="42"/>
        <v/>
      </c>
      <c r="AK23" s="60" t="str">
        <f t="shared" si="43"/>
        <v/>
      </c>
      <c r="AL23" s="29" t="str">
        <f t="shared" si="44"/>
        <v/>
      </c>
      <c r="AM23" s="53" t="str">
        <f t="shared" si="45"/>
        <v/>
      </c>
      <c r="AN23" s="61" t="str">
        <f t="shared" si="24"/>
        <v/>
      </c>
      <c r="AO23" s="29" t="str">
        <f t="shared" si="46"/>
        <v/>
      </c>
      <c r="AP23" s="62" t="str">
        <f t="shared" si="47"/>
        <v/>
      </c>
      <c r="AQ23" s="55" t="str">
        <f t="shared" si="26"/>
        <v/>
      </c>
      <c r="AR23" s="493"/>
      <c r="AS23" s="63" t="str">
        <f t="shared" si="48"/>
        <v/>
      </c>
      <c r="AT23" s="63" t="str">
        <f t="shared" si="49"/>
        <v/>
      </c>
      <c r="AU23" s="63" t="str">
        <f t="shared" si="50"/>
        <v/>
      </c>
      <c r="AV23" s="110" t="str" cm="1">
        <f t="array" ref="AV23">IF($Z23="","",IF((IFERROR(_xlfn.IFS($AQ23="Devis 1",(IFERROR(VALUE(TRIM(SUBSTITUTE(AH23,CHAR(160),""))),0)),$AQ23="Devis 2",(IFERROR(VALUE(TRIM(SUBSTITUTE(AK23,CHAR(160),""))),0)),$AQ23="Devis 3",(IFERROR(VALUE(TRIM(SUBSTITUTE(AN23,CHAR(160),""))),0))),0))*(IFERROR(VALUE(TRIM(SUBSTITUTE($Z23,CHAR(160),""))),0))=0,"",(IFERROR(_xlfn.IFS($AQ23="Devis 1",(IFERROR(VALUE(TRIM(SUBSTITUTE(AH23,CHAR(160),""))),0)),$AQ23="Devis 2",(IFERROR(VALUE(TRIM(SUBSTITUTE(AK23,CHAR(160),""))),0)),$AQ23="Devis 3",(IFERROR(VALUE(TRIM(SUBSTITUTE(AN23,CHAR(160),""))),0))),0))*(IFERROR(VALUE(TRIM(SUBSTITUTE($Z23,CHAR(160),""))),0))))</f>
        <v/>
      </c>
      <c r="AW23" s="110" t="str" cm="1">
        <f t="array" ref="AW23">IF($Z23="","",IF(IFERROR(_xlfn.IFS(TRIM(SUBSTITUTE($AQ23,CHAR(160),""))="Devis 1",IFERROR(VALUE(TRIM(SUBSTITUTE(AI23,CHAR(160),""))),0),TRIM(SUBSTITUTE($AQ23,CHAR(160),""))="Devis 2",IFERROR(VALUE(TRIM(SUBSTITUTE(AL23,CHAR(160),""))),0),TRIM(SUBSTITUTE($AQ23,CHAR(160),""))="Devis 3",IFERROR(VALUE(TRIM(SUBSTITUTE(AO23,CHAR(160),""))),0)),0)*IFERROR(VALUE(TRIM(SUBSTITUTE($Z23,CHAR(160),""))),0)=0,IF(AV23&lt;&gt;"",0,""),IFERROR(_xlfn.IFS(TRIM(SUBSTITUTE($AQ23,CHAR(160),""))="Devis 1",IFERROR(VALUE(TRIM(SUBSTITUTE(AI23,CHAR(160),""))),0),TRIM(SUBSTITUTE($AQ23,CHAR(160),""))="Devis 2",IFERROR(VALUE(TRIM(SUBSTITUTE(AL23,CHAR(160),""))),0),TRIM(SUBSTITUTE($AQ23,CHAR(160),""))="Devis 3",IFERROR(VALUE(TRIM(SUBSTITUTE(AO23,CHAR(160),""))),0)),0)*IFERROR(VALUE(TRIM(SUBSTITUTE($Z23,CHAR(160),""))),0)))</f>
        <v/>
      </c>
      <c r="AX23" s="110" t="str" cm="1">
        <f t="array" ref="AX23">IF($Z23="","",IF((IFERROR(_xlfn.IFS($AQ23="Devis 1",(IFERROR(VALUE(TRIM(SUBSTITUTE(AJ23,CHAR(160),""))),0)),$AQ23="Devis 2",(IFERROR(VALUE(TRIM(SUBSTITUTE(AM23,CHAR(160),""))),0)),$AQ23="Devis 3",(IFERROR(VALUE(TRIM(SUBSTITUTE(AP23,CHAR(160),""))),0))),0))*(IFERROR(VALUE(TRIM(SUBSTITUTE($Z23,CHAR(160),""))),0))=0,"",(IFERROR(_xlfn.IFS($AQ23="Devis 1",(IFERROR(VALUE(TRIM(SUBSTITUTE(AJ23,CHAR(160),""))),0)),$AQ23="Devis 2",(IFERROR(VALUE(TRIM(SUBSTITUTE(AM23,CHAR(160),""))),0)),$AQ23="Devis 3",(IFERROR(VALUE(TRIM(SUBSTITUTE(AP23,CHAR(160),""))),0))),0))*(IFERROR(VALUE(TRIM(SUBSTITUTE($Z23,CHAR(160),""))),0))))</f>
        <v/>
      </c>
      <c r="AY23" s="89"/>
      <c r="AZ23" s="21" t="str" cm="1">
        <f t="array" ref="AZ23">IF(OR(AX23="",AU23="",AV23="",AS23="",AW23="",AT23=""),"",_xlfn.IFS((IFERROR(VALUE(TRIM(SUBSTITUTE(AX23,CHAR(160),""))),0))&gt;(IFERROR(VALUE(TRIM(SUBSTITUTE(AU23,CHAR(160),""))),0)),"KO : Le montant retenu TTC est supérieur au montant raisonnable TTC. Merci de revoir la ligne de dépense ou plafonner son montant.",(IFERROR(VALUE(TRIM(SUBSTITUTE(AV23,CHAR(160),""))),0))&gt;(IFERROR(VALUE(TRIM(SUBSTITUTE(AS23,CHAR(160),""))),0)),"Attention : Le montant retenu HT est supérieur au montant HT raisonnable. Merci de revoir la ligne de dépense, plafonner son montant, ou justifier la reventillation HT / TVA.",(IFERROR(VALUE(TRIM(SUBSTITUTE(AW23,CHAR(160),""))),0))&gt;(IFERROR(VALUE(TRIM(SUBSTITUTE(AT23,CHAR(160),""))),0)),"Attention : Le montant TVA retenu est supérieur au montant TVA raisonnable. Merci de revoir la ligne de dépense, plafonner son montant, ou justifier la reventillation HT / TVA.",(IFERROR(VALUE(TRIM(SUBSTITUTE(AX23,CHAR(160),""))),0))=0,"",(IFERROR(VALUE(TRIM(SUBSTITUTE(AU23,CHAR(160),""))),0))=(IFERROR(VALUE(TRIM(SUBSTITUTE(AX23,CHAR(160),""))),0)),"OK",(IFERROR(VALUE(TRIM(SUBSTITUTE(AU23,CHAR(160),""))),0))&gt;(IFERROR(VALUE(TRIM(SUBSTITUTE(AX23,CHAR(160),""))),0))," OK : Montant instruit inférieur au montant raisonnable.",TRUE,""))</f>
        <v/>
      </c>
      <c r="BA23" s="6" t="str" cm="1">
        <f t="array" ref="BA23">IF(
   OR(AX23="",W23="",AV23="",U23="",AW23="",V23=""),
   "",
   _xlfn.IFS(
      (IFERROR(VALUE(TRIM(SUBSTITUTE(AX23,CHAR(160),""))),0))=0,
         "Attention montant présenté entièrement écarté",
      (IFERROR(VALUE(TRIM(SUBSTITUTE(AX23,CHAR(160),""))),0))&gt;
         (IFERROR(VALUE(TRIM(SUBSTITUTE(W23,CHAR(160),""))),0)),
         "KO : Le montant retenu TTC est supérieur au montant présenté TTC. Merci de revoir la ligne de dépense ou plafonner son montant.",
      (IFERROR(VALUE(TRIM(SUBSTITUTE(AV23,CHAR(160),""))),0))&gt;
         (IFERROR(VALUE(TRIM(SUBSTITUTE(U23,CHAR(160),""))),0)),
         "Attention : Le montant retenu HT est supérieur au montant HT présenté. Merci de revoir la ligne de dépense, plafonner son montant, ou justifier la reventilation HT / TVA.",
      (IFERROR(VALUE(TRIM(SUBSTITUTE(AW23,CHAR(160),""))),0))&gt;
         (IFERROR(VALUE(TRIM(SUBSTITUTE(V23,CHAR(160),""))),0)),
         "Attention : Le montant TVA retenu est supérieur au montant TVA présenté. Merci de revoir la ligne de dépense, plafonner son montant, ou justifier la reventilation HT / TVA.",
      (IFERROR(VALUE(TRIM(SUBSTITUTE(W23,CHAR(160),""))),0))=0,
         "",
      (IFERROR(VALUE(TRIM(SUBSTITUTE(AX23,CHAR(160),""))),0))=
         (IFERROR(VALUE(TRIM(SUBSTITUTE(W23,CHAR(160),""))),0)),
         "OK",
      (IFERROR(VALUE(TRIM(SUBSTITUTE(AX23,CHAR(160),""))),0))&lt;
         (IFERROR(VALUE(TRIM(SUBSTITUTE(W23,CHAR(160),""))),0)),
         "Attention : montant présenté partiellement écarté.",
      TRUE,
         ""
   )
)</f>
        <v/>
      </c>
      <c r="BB23" s="63" t="str">
        <f t="shared" si="51"/>
        <v/>
      </c>
      <c r="BC23" s="63" t="str">
        <f t="shared" si="52"/>
        <v/>
      </c>
      <c r="BD23" s="63" t="str">
        <f t="shared" si="53"/>
        <v/>
      </c>
    </row>
    <row r="24" spans="1:56" ht="15" customHeight="1">
      <c r="A24" s="100">
        <v>15</v>
      </c>
      <c r="B24" s="7"/>
      <c r="C24" s="8"/>
      <c r="D24" s="7"/>
      <c r="E24" s="7"/>
      <c r="F24" s="27"/>
      <c r="G24" s="33"/>
      <c r="H24" s="31"/>
      <c r="I24" s="32"/>
      <c r="J24" s="17"/>
      <c r="K24" s="10"/>
      <c r="L24" s="9"/>
      <c r="M24" s="53" t="str">
        <f t="shared" si="28"/>
        <v/>
      </c>
      <c r="N24" s="13"/>
      <c r="O24" s="9"/>
      <c r="P24" s="53" t="str">
        <f t="shared" si="29"/>
        <v/>
      </c>
      <c r="Q24" s="16"/>
      <c r="R24" s="9"/>
      <c r="S24" s="54" t="str">
        <f t="shared" si="30"/>
        <v/>
      </c>
      <c r="T24" s="23"/>
      <c r="U24" s="111" t="str" cm="1">
        <f t="array" ref="U24">IF((_xlfn.IFS(TRIM(SUBSTITUTE(T24,CHAR(160),""))="Devis 1",IFERROR(VALUE(TRIM(SUBSTITUTE(K24,CHAR(160),""))),0),TRIM(SUBSTITUTE(T24,CHAR(160),""))="Devis 2",IFERROR(VALUE(TRIM(SUBSTITUTE(N24,CHAR(160),""))),0),TRIM(SUBSTITUTE(T24,CHAR(160),""))="Devis 3",IFERROR(VALUE(TRIM(SUBSTITUTE(Q24,CHAR(160),""))),0),TRUE,0)*IFERROR(VALUE(TRIM(SUBSTITUTE(C24,CHAR(160),""))),0))=0,"",_xlfn.IFS(TRIM(SUBSTITUTE(T24,CHAR(160),""))="Devis 1",IFERROR(VALUE(TRIM(SUBSTITUTE(K24,CHAR(160),""))),0),TRIM(SUBSTITUTE(T24,CHAR(160),""))="Devis 2",IFERROR(VALUE(TRIM(SUBSTITUTE(N24,CHAR(160),""))),0),TRIM(SUBSTITUTE(T24,CHAR(160),""))="Devis 3",IFERROR(VALUE(TRIM(SUBSTITUTE(Q24,CHAR(160),""))),0),TRUE,0)*IFERROR(VALUE(TRIM(SUBSTITUTE(C24,CHAR(160),""))),0))</f>
        <v/>
      </c>
      <c r="V24" s="109" t="str" cm="1">
        <f t="array" ref="V24">IF((_xlfn.IFS(TRIM(SUBSTITUTE(T24,CHAR(160),""))="Devis 1",IFERROR(VALUE(TRIM(SUBSTITUTE(L24,CHAR(160),""))),0),TRIM(SUBSTITUTE(T24,CHAR(160),""))="Devis 2",IFERROR(VALUE(TRIM(SUBSTITUTE(O24,CHAR(160),""))),0),TRIM(SUBSTITUTE(T24,CHAR(160),""))="Devis 3",IFERROR(VALUE(TRIM(SUBSTITUTE(R24,CHAR(160),""))),0),TRUE,0)*IFERROR(VALUE(TRIM(SUBSTITUTE(C24,CHAR(160),""))),0))=0,IF(U24&lt;&gt;"",0,""),_xlfn.IFS(TRIM(SUBSTITUTE(T24,CHAR(160),""))="Devis 1",IFERROR(VALUE(TRIM(SUBSTITUTE(L24,CHAR(160),""))),0),TRIM(SUBSTITUTE(T24,CHAR(160),""))="Devis 2",IFERROR(VALUE(TRIM(SUBSTITUTE(O24,CHAR(160),""))),0),TRIM(SUBSTITUTE(T24,CHAR(160),""))="Devis 3",IFERROR(VALUE(TRIM(SUBSTITUTE(R24,CHAR(160),""))),0),TRUE,0)*IFERROR(VALUE(TRIM(SUBSTITUTE(C24,CHAR(160),""))),0))</f>
        <v/>
      </c>
      <c r="W24" s="112" t="str">
        <f t="shared" si="31"/>
        <v/>
      </c>
      <c r="X24" s="103"/>
      <c r="Y24" s="86" t="str">
        <f t="shared" si="32"/>
        <v/>
      </c>
      <c r="Z24" s="90" t="str">
        <f t="shared" si="33"/>
        <v/>
      </c>
      <c r="AA24" s="86" t="str">
        <f t="shared" si="34"/>
        <v/>
      </c>
      <c r="AB24" s="22" t="str">
        <f t="shared" si="35"/>
        <v/>
      </c>
      <c r="AC24" s="22" t="str">
        <f t="shared" si="36"/>
        <v/>
      </c>
      <c r="AD24" s="5" t="str">
        <f t="shared" si="4"/>
        <v/>
      </c>
      <c r="AE24" s="22" t="str">
        <f t="shared" si="37"/>
        <v/>
      </c>
      <c r="AF24" s="22" t="str">
        <f t="shared" si="38"/>
        <v/>
      </c>
      <c r="AG24" s="87" t="str">
        <f t="shared" si="39"/>
        <v/>
      </c>
      <c r="AH24" s="59" t="str">
        <f t="shared" si="40"/>
        <v/>
      </c>
      <c r="AI24" s="29" t="str">
        <f t="shared" si="41"/>
        <v/>
      </c>
      <c r="AJ24" s="53" t="str">
        <f t="shared" si="42"/>
        <v/>
      </c>
      <c r="AK24" s="60" t="str">
        <f t="shared" si="43"/>
        <v/>
      </c>
      <c r="AL24" s="29" t="str">
        <f t="shared" si="44"/>
        <v/>
      </c>
      <c r="AM24" s="53" t="str">
        <f t="shared" si="45"/>
        <v/>
      </c>
      <c r="AN24" s="61" t="str">
        <f t="shared" si="24"/>
        <v/>
      </c>
      <c r="AO24" s="29" t="str">
        <f t="shared" si="46"/>
        <v/>
      </c>
      <c r="AP24" s="62" t="str">
        <f t="shared" si="47"/>
        <v/>
      </c>
      <c r="AQ24" s="55" t="str">
        <f t="shared" si="26"/>
        <v/>
      </c>
      <c r="AR24" s="493"/>
      <c r="AS24" s="63" t="str">
        <f t="shared" si="48"/>
        <v/>
      </c>
      <c r="AT24" s="63" t="str">
        <f t="shared" si="49"/>
        <v/>
      </c>
      <c r="AU24" s="63" t="str">
        <f t="shared" si="50"/>
        <v/>
      </c>
      <c r="AV24" s="110" t="str" cm="1">
        <f t="array" ref="AV24">IF($Z24="","",IF((IFERROR(_xlfn.IFS($AQ24="Devis 1",(IFERROR(VALUE(TRIM(SUBSTITUTE(AH24,CHAR(160),""))),0)),$AQ24="Devis 2",(IFERROR(VALUE(TRIM(SUBSTITUTE(AK24,CHAR(160),""))),0)),$AQ24="Devis 3",(IFERROR(VALUE(TRIM(SUBSTITUTE(AN24,CHAR(160),""))),0))),0))*(IFERROR(VALUE(TRIM(SUBSTITUTE($Z24,CHAR(160),""))),0))=0,"",(IFERROR(_xlfn.IFS($AQ24="Devis 1",(IFERROR(VALUE(TRIM(SUBSTITUTE(AH24,CHAR(160),""))),0)),$AQ24="Devis 2",(IFERROR(VALUE(TRIM(SUBSTITUTE(AK24,CHAR(160),""))),0)),$AQ24="Devis 3",(IFERROR(VALUE(TRIM(SUBSTITUTE(AN24,CHAR(160),""))),0))),0))*(IFERROR(VALUE(TRIM(SUBSTITUTE($Z24,CHAR(160),""))),0))))</f>
        <v/>
      </c>
      <c r="AW24" s="110" t="str" cm="1">
        <f t="array" ref="AW24">IF($Z24="","",IF(IFERROR(_xlfn.IFS(TRIM(SUBSTITUTE($AQ24,CHAR(160),""))="Devis 1",IFERROR(VALUE(TRIM(SUBSTITUTE(AI24,CHAR(160),""))),0),TRIM(SUBSTITUTE($AQ24,CHAR(160),""))="Devis 2",IFERROR(VALUE(TRIM(SUBSTITUTE(AL24,CHAR(160),""))),0),TRIM(SUBSTITUTE($AQ24,CHAR(160),""))="Devis 3",IFERROR(VALUE(TRIM(SUBSTITUTE(AO24,CHAR(160),""))),0)),0)*IFERROR(VALUE(TRIM(SUBSTITUTE($Z24,CHAR(160),""))),0)=0,IF(AV24&lt;&gt;"",0,""),IFERROR(_xlfn.IFS(TRIM(SUBSTITUTE($AQ24,CHAR(160),""))="Devis 1",IFERROR(VALUE(TRIM(SUBSTITUTE(AI24,CHAR(160),""))),0),TRIM(SUBSTITUTE($AQ24,CHAR(160),""))="Devis 2",IFERROR(VALUE(TRIM(SUBSTITUTE(AL24,CHAR(160),""))),0),TRIM(SUBSTITUTE($AQ24,CHAR(160),""))="Devis 3",IFERROR(VALUE(TRIM(SUBSTITUTE(AO24,CHAR(160),""))),0)),0)*IFERROR(VALUE(TRIM(SUBSTITUTE($Z24,CHAR(160),""))),0)))</f>
        <v/>
      </c>
      <c r="AX24" s="110" t="str" cm="1">
        <f t="array" ref="AX24">IF($Z24="","",IF((IFERROR(_xlfn.IFS($AQ24="Devis 1",(IFERROR(VALUE(TRIM(SUBSTITUTE(AJ24,CHAR(160),""))),0)),$AQ24="Devis 2",(IFERROR(VALUE(TRIM(SUBSTITUTE(AM24,CHAR(160),""))),0)),$AQ24="Devis 3",(IFERROR(VALUE(TRIM(SUBSTITUTE(AP24,CHAR(160),""))),0))),0))*(IFERROR(VALUE(TRIM(SUBSTITUTE($Z24,CHAR(160),""))),0))=0,"",(IFERROR(_xlfn.IFS($AQ24="Devis 1",(IFERROR(VALUE(TRIM(SUBSTITUTE(AJ24,CHAR(160),""))),0)),$AQ24="Devis 2",(IFERROR(VALUE(TRIM(SUBSTITUTE(AM24,CHAR(160),""))),0)),$AQ24="Devis 3",(IFERROR(VALUE(TRIM(SUBSTITUTE(AP24,CHAR(160),""))),0))),0))*(IFERROR(VALUE(TRIM(SUBSTITUTE($Z24,CHAR(160),""))),0))))</f>
        <v/>
      </c>
      <c r="AY24" s="89"/>
      <c r="AZ24" s="21" t="str" cm="1">
        <f t="array" ref="AZ24">IF(OR(AX24="",AU24="",AV24="",AS24="",AW24="",AT24=""),"",_xlfn.IFS((IFERROR(VALUE(TRIM(SUBSTITUTE(AX24,CHAR(160),""))),0))&gt;(IFERROR(VALUE(TRIM(SUBSTITUTE(AU24,CHAR(160),""))),0)),"KO : Le montant retenu TTC est supérieur au montant raisonnable TTC. Merci de revoir la ligne de dépense ou plafonner son montant.",(IFERROR(VALUE(TRIM(SUBSTITUTE(AV24,CHAR(160),""))),0))&gt;(IFERROR(VALUE(TRIM(SUBSTITUTE(AS24,CHAR(160),""))),0)),"Attention : Le montant retenu HT est supérieur au montant HT raisonnable. Merci de revoir la ligne de dépense, plafonner son montant, ou justifier la reventillation HT / TVA.",(IFERROR(VALUE(TRIM(SUBSTITUTE(AW24,CHAR(160),""))),0))&gt;(IFERROR(VALUE(TRIM(SUBSTITUTE(AT24,CHAR(160),""))),0)),"Attention : Le montant TVA retenu est supérieur au montant TVA raisonnable. Merci de revoir la ligne de dépense, plafonner son montant, ou justifier la reventillation HT / TVA.",(IFERROR(VALUE(TRIM(SUBSTITUTE(AX24,CHAR(160),""))),0))=0,"",(IFERROR(VALUE(TRIM(SUBSTITUTE(AU24,CHAR(160),""))),0))=(IFERROR(VALUE(TRIM(SUBSTITUTE(AX24,CHAR(160),""))),0)),"OK",(IFERROR(VALUE(TRIM(SUBSTITUTE(AU24,CHAR(160),""))),0))&gt;(IFERROR(VALUE(TRIM(SUBSTITUTE(AX24,CHAR(160),""))),0))," OK : Montant instruit inférieur au montant raisonnable.",TRUE,""))</f>
        <v/>
      </c>
      <c r="BA24" s="6" t="str" cm="1">
        <f t="array" ref="BA24">IF(
   OR(AX24="",W24="",AV24="",U24="",AW24="",V24=""),
   "",
   _xlfn.IFS(
      (IFERROR(VALUE(TRIM(SUBSTITUTE(AX24,CHAR(160),""))),0))=0,
         "Attention montant présenté entièrement écarté",
      (IFERROR(VALUE(TRIM(SUBSTITUTE(AX24,CHAR(160),""))),0))&gt;
         (IFERROR(VALUE(TRIM(SUBSTITUTE(W24,CHAR(160),""))),0)),
         "KO : Le montant retenu TTC est supérieur au montant présenté TTC. Merci de revoir la ligne de dépense ou plafonner son montant.",
      (IFERROR(VALUE(TRIM(SUBSTITUTE(AV24,CHAR(160),""))),0))&gt;
         (IFERROR(VALUE(TRIM(SUBSTITUTE(U24,CHAR(160),""))),0)),
         "Attention : Le montant retenu HT est supérieur au montant HT présenté. Merci de revoir la ligne de dépense, plafonner son montant, ou justifier la reventilation HT / TVA.",
      (IFERROR(VALUE(TRIM(SUBSTITUTE(AW24,CHAR(160),""))),0))&gt;
         (IFERROR(VALUE(TRIM(SUBSTITUTE(V24,CHAR(160),""))),0)),
         "Attention : Le montant TVA retenu est supérieur au montant TVA présenté. Merci de revoir la ligne de dépense, plafonner son montant, ou justifier la reventilation HT / TVA.",
      (IFERROR(VALUE(TRIM(SUBSTITUTE(W24,CHAR(160),""))),0))=0,
         "",
      (IFERROR(VALUE(TRIM(SUBSTITUTE(AX24,CHAR(160),""))),0))=
         (IFERROR(VALUE(TRIM(SUBSTITUTE(W24,CHAR(160),""))),0)),
         "OK",
      (IFERROR(VALUE(TRIM(SUBSTITUTE(AX24,CHAR(160),""))),0))&lt;
         (IFERROR(VALUE(TRIM(SUBSTITUTE(W24,CHAR(160),""))),0)),
         "Attention : montant présenté partiellement écarté.",
      TRUE,
         ""
   )
)</f>
        <v/>
      </c>
      <c r="BB24" s="63" t="str">
        <f t="shared" si="51"/>
        <v/>
      </c>
      <c r="BC24" s="63" t="str">
        <f t="shared" si="52"/>
        <v/>
      </c>
      <c r="BD24" s="63" t="str">
        <f t="shared" si="53"/>
        <v/>
      </c>
    </row>
    <row r="25" spans="1:56" ht="15" customHeight="1">
      <c r="A25" s="100">
        <v>16</v>
      </c>
      <c r="B25" s="7"/>
      <c r="C25" s="8"/>
      <c r="D25" s="7"/>
      <c r="E25" s="7"/>
      <c r="F25" s="27"/>
      <c r="G25" s="33"/>
      <c r="H25" s="31"/>
      <c r="I25" s="32"/>
      <c r="J25" s="17"/>
      <c r="K25" s="10"/>
      <c r="L25" s="9"/>
      <c r="M25" s="53" t="str">
        <f t="shared" si="28"/>
        <v/>
      </c>
      <c r="N25" s="13"/>
      <c r="O25" s="9"/>
      <c r="P25" s="53" t="str">
        <f t="shared" si="29"/>
        <v/>
      </c>
      <c r="Q25" s="16"/>
      <c r="R25" s="9"/>
      <c r="S25" s="54" t="str">
        <f t="shared" si="30"/>
        <v/>
      </c>
      <c r="T25" s="23"/>
      <c r="U25" s="111" t="str" cm="1">
        <f t="array" ref="U25">IF((_xlfn.IFS(TRIM(SUBSTITUTE(T25,CHAR(160),""))="Devis 1",IFERROR(VALUE(TRIM(SUBSTITUTE(K25,CHAR(160),""))),0),TRIM(SUBSTITUTE(T25,CHAR(160),""))="Devis 2",IFERROR(VALUE(TRIM(SUBSTITUTE(N25,CHAR(160),""))),0),TRIM(SUBSTITUTE(T25,CHAR(160),""))="Devis 3",IFERROR(VALUE(TRIM(SUBSTITUTE(Q25,CHAR(160),""))),0),TRUE,0)*IFERROR(VALUE(TRIM(SUBSTITUTE(C25,CHAR(160),""))),0))=0,"",_xlfn.IFS(TRIM(SUBSTITUTE(T25,CHAR(160),""))="Devis 1",IFERROR(VALUE(TRIM(SUBSTITUTE(K25,CHAR(160),""))),0),TRIM(SUBSTITUTE(T25,CHAR(160),""))="Devis 2",IFERROR(VALUE(TRIM(SUBSTITUTE(N25,CHAR(160),""))),0),TRIM(SUBSTITUTE(T25,CHAR(160),""))="Devis 3",IFERROR(VALUE(TRIM(SUBSTITUTE(Q25,CHAR(160),""))),0),TRUE,0)*IFERROR(VALUE(TRIM(SUBSTITUTE(C25,CHAR(160),""))),0))</f>
        <v/>
      </c>
      <c r="V25" s="109" t="str" cm="1">
        <f t="array" ref="V25">IF((_xlfn.IFS(TRIM(SUBSTITUTE(T25,CHAR(160),""))="Devis 1",IFERROR(VALUE(TRIM(SUBSTITUTE(L25,CHAR(160),""))),0),TRIM(SUBSTITUTE(T25,CHAR(160),""))="Devis 2",IFERROR(VALUE(TRIM(SUBSTITUTE(O25,CHAR(160),""))),0),TRIM(SUBSTITUTE(T25,CHAR(160),""))="Devis 3",IFERROR(VALUE(TRIM(SUBSTITUTE(R25,CHAR(160),""))),0),TRUE,0)*IFERROR(VALUE(TRIM(SUBSTITUTE(C25,CHAR(160),""))),0))=0,IF(U25&lt;&gt;"",0,""),_xlfn.IFS(TRIM(SUBSTITUTE(T25,CHAR(160),""))="Devis 1",IFERROR(VALUE(TRIM(SUBSTITUTE(L25,CHAR(160),""))),0),TRIM(SUBSTITUTE(T25,CHAR(160),""))="Devis 2",IFERROR(VALUE(TRIM(SUBSTITUTE(O25,CHAR(160),""))),0),TRIM(SUBSTITUTE(T25,CHAR(160),""))="Devis 3",IFERROR(VALUE(TRIM(SUBSTITUTE(R25,CHAR(160),""))),0),TRUE,0)*IFERROR(VALUE(TRIM(SUBSTITUTE(C25,CHAR(160),""))),0))</f>
        <v/>
      </c>
      <c r="W25" s="112" t="str">
        <f t="shared" si="31"/>
        <v/>
      </c>
      <c r="X25" s="103"/>
      <c r="Y25" s="86" t="str">
        <f t="shared" si="32"/>
        <v/>
      </c>
      <c r="Z25" s="90" t="str">
        <f t="shared" si="33"/>
        <v/>
      </c>
      <c r="AA25" s="86" t="str">
        <f t="shared" si="34"/>
        <v/>
      </c>
      <c r="AB25" s="22" t="str">
        <f t="shared" si="35"/>
        <v/>
      </c>
      <c r="AC25" s="22" t="str">
        <f t="shared" si="36"/>
        <v/>
      </c>
      <c r="AD25" s="5" t="str">
        <f t="shared" si="36"/>
        <v/>
      </c>
      <c r="AE25" s="22" t="str">
        <f t="shared" si="37"/>
        <v/>
      </c>
      <c r="AF25" s="22" t="str">
        <f t="shared" si="38"/>
        <v/>
      </c>
      <c r="AG25" s="87" t="str">
        <f t="shared" si="39"/>
        <v/>
      </c>
      <c r="AH25" s="59" t="str">
        <f t="shared" si="40"/>
        <v/>
      </c>
      <c r="AI25" s="29" t="str">
        <f t="shared" si="41"/>
        <v/>
      </c>
      <c r="AJ25" s="53" t="str">
        <f t="shared" si="42"/>
        <v/>
      </c>
      <c r="AK25" s="60" t="str">
        <f t="shared" si="43"/>
        <v/>
      </c>
      <c r="AL25" s="29" t="str">
        <f t="shared" si="44"/>
        <v/>
      </c>
      <c r="AM25" s="53" t="str">
        <f t="shared" si="45"/>
        <v/>
      </c>
      <c r="AN25" s="61" t="str">
        <f t="shared" si="24"/>
        <v/>
      </c>
      <c r="AO25" s="29" t="str">
        <f t="shared" si="46"/>
        <v/>
      </c>
      <c r="AP25" s="62" t="str">
        <f t="shared" si="47"/>
        <v/>
      </c>
      <c r="AQ25" s="55" t="str">
        <f t="shared" si="26"/>
        <v/>
      </c>
      <c r="AR25" s="493"/>
      <c r="AS25" s="63" t="str">
        <f t="shared" si="48"/>
        <v/>
      </c>
      <c r="AT25" s="63" t="str">
        <f t="shared" si="49"/>
        <v/>
      </c>
      <c r="AU25" s="63" t="str">
        <f t="shared" si="50"/>
        <v/>
      </c>
      <c r="AV25" s="110" t="str" cm="1">
        <f t="array" ref="AV25">IF($Z25="","",IF((IFERROR(_xlfn.IFS($AQ25="Devis 1",(IFERROR(VALUE(TRIM(SUBSTITUTE(AH25,CHAR(160),""))),0)),$AQ25="Devis 2",(IFERROR(VALUE(TRIM(SUBSTITUTE(AK25,CHAR(160),""))),0)),$AQ25="Devis 3",(IFERROR(VALUE(TRIM(SUBSTITUTE(AN25,CHAR(160),""))),0))),0))*(IFERROR(VALUE(TRIM(SUBSTITUTE($Z25,CHAR(160),""))),0))=0,"",(IFERROR(_xlfn.IFS($AQ25="Devis 1",(IFERROR(VALUE(TRIM(SUBSTITUTE(AH25,CHAR(160),""))),0)),$AQ25="Devis 2",(IFERROR(VALUE(TRIM(SUBSTITUTE(AK25,CHAR(160),""))),0)),$AQ25="Devis 3",(IFERROR(VALUE(TRIM(SUBSTITUTE(AN25,CHAR(160),""))),0))),0))*(IFERROR(VALUE(TRIM(SUBSTITUTE($Z25,CHAR(160),""))),0))))</f>
        <v/>
      </c>
      <c r="AW25" s="110" t="str" cm="1">
        <f t="array" ref="AW25">IF($Z25="","",IF(IFERROR(_xlfn.IFS(TRIM(SUBSTITUTE($AQ25,CHAR(160),""))="Devis 1",IFERROR(VALUE(TRIM(SUBSTITUTE(AI25,CHAR(160),""))),0),TRIM(SUBSTITUTE($AQ25,CHAR(160),""))="Devis 2",IFERROR(VALUE(TRIM(SUBSTITUTE(AL25,CHAR(160),""))),0),TRIM(SUBSTITUTE($AQ25,CHAR(160),""))="Devis 3",IFERROR(VALUE(TRIM(SUBSTITUTE(AO25,CHAR(160),""))),0)),0)*IFERROR(VALUE(TRIM(SUBSTITUTE($Z25,CHAR(160),""))),0)=0,IF(AV25&lt;&gt;"",0,""),IFERROR(_xlfn.IFS(TRIM(SUBSTITUTE($AQ25,CHAR(160),""))="Devis 1",IFERROR(VALUE(TRIM(SUBSTITUTE(AI25,CHAR(160),""))),0),TRIM(SUBSTITUTE($AQ25,CHAR(160),""))="Devis 2",IFERROR(VALUE(TRIM(SUBSTITUTE(AL25,CHAR(160),""))),0),TRIM(SUBSTITUTE($AQ25,CHAR(160),""))="Devis 3",IFERROR(VALUE(TRIM(SUBSTITUTE(AO25,CHAR(160),""))),0)),0)*IFERROR(VALUE(TRIM(SUBSTITUTE($Z25,CHAR(160),""))),0)))</f>
        <v/>
      </c>
      <c r="AX25" s="110" t="str" cm="1">
        <f t="array" ref="AX25">IF($Z25="","",IF((IFERROR(_xlfn.IFS($AQ25="Devis 1",(IFERROR(VALUE(TRIM(SUBSTITUTE(AJ25,CHAR(160),""))),0)),$AQ25="Devis 2",(IFERROR(VALUE(TRIM(SUBSTITUTE(AM25,CHAR(160),""))),0)),$AQ25="Devis 3",(IFERROR(VALUE(TRIM(SUBSTITUTE(AP25,CHAR(160),""))),0))),0))*(IFERROR(VALUE(TRIM(SUBSTITUTE($Z25,CHAR(160),""))),0))=0,"",(IFERROR(_xlfn.IFS($AQ25="Devis 1",(IFERROR(VALUE(TRIM(SUBSTITUTE(AJ25,CHAR(160),""))),0)),$AQ25="Devis 2",(IFERROR(VALUE(TRIM(SUBSTITUTE(AM25,CHAR(160),""))),0)),$AQ25="Devis 3",(IFERROR(VALUE(TRIM(SUBSTITUTE(AP25,CHAR(160),""))),0))),0))*(IFERROR(VALUE(TRIM(SUBSTITUTE($Z25,CHAR(160),""))),0))))</f>
        <v/>
      </c>
      <c r="AY25" s="89"/>
      <c r="AZ25" s="21" t="str" cm="1">
        <f t="array" ref="AZ25">IF(OR(AX25="",AU25="",AV25="",AS25="",AW25="",AT25=""),"",_xlfn.IFS((IFERROR(VALUE(TRIM(SUBSTITUTE(AX25,CHAR(160),""))),0))&gt;(IFERROR(VALUE(TRIM(SUBSTITUTE(AU25,CHAR(160),""))),0)),"KO : Le montant retenu TTC est supérieur au montant raisonnable TTC. Merci de revoir la ligne de dépense ou plafonner son montant.",(IFERROR(VALUE(TRIM(SUBSTITUTE(AV25,CHAR(160),""))),0))&gt;(IFERROR(VALUE(TRIM(SUBSTITUTE(AS25,CHAR(160),""))),0)),"Attention : Le montant retenu HT est supérieur au montant HT raisonnable. Merci de revoir la ligne de dépense, plafonner son montant, ou justifier la reventillation HT / TVA.",(IFERROR(VALUE(TRIM(SUBSTITUTE(AW25,CHAR(160),""))),0))&gt;(IFERROR(VALUE(TRIM(SUBSTITUTE(AT25,CHAR(160),""))),0)),"Attention : Le montant TVA retenu est supérieur au montant TVA raisonnable. Merci de revoir la ligne de dépense, plafonner son montant, ou justifier la reventillation HT / TVA.",(IFERROR(VALUE(TRIM(SUBSTITUTE(AX25,CHAR(160),""))),0))=0,"",(IFERROR(VALUE(TRIM(SUBSTITUTE(AU25,CHAR(160),""))),0))=(IFERROR(VALUE(TRIM(SUBSTITUTE(AX25,CHAR(160),""))),0)),"OK",(IFERROR(VALUE(TRIM(SUBSTITUTE(AU25,CHAR(160),""))),0))&gt;(IFERROR(VALUE(TRIM(SUBSTITUTE(AX25,CHAR(160),""))),0))," OK : Montant instruit inférieur au montant raisonnable.",TRUE,""))</f>
        <v/>
      </c>
      <c r="BA25" s="6" t="str" cm="1">
        <f t="array" ref="BA25">IF(
   OR(AX25="",W25="",AV25="",U25="",AW25="",V25=""),
   "",
   _xlfn.IFS(
      (IFERROR(VALUE(TRIM(SUBSTITUTE(AX25,CHAR(160),""))),0))=0,
         "Attention montant présenté entièrement écarté",
      (IFERROR(VALUE(TRIM(SUBSTITUTE(AX25,CHAR(160),""))),0))&gt;
         (IFERROR(VALUE(TRIM(SUBSTITUTE(W25,CHAR(160),""))),0)),
         "KO : Le montant retenu TTC est supérieur au montant présenté TTC. Merci de revoir la ligne de dépense ou plafonner son montant.",
      (IFERROR(VALUE(TRIM(SUBSTITUTE(AV25,CHAR(160),""))),0))&gt;
         (IFERROR(VALUE(TRIM(SUBSTITUTE(U25,CHAR(160),""))),0)),
         "Attention : Le montant retenu HT est supérieur au montant HT présenté. Merci de revoir la ligne de dépense, plafonner son montant, ou justifier la reventilation HT / TVA.",
      (IFERROR(VALUE(TRIM(SUBSTITUTE(AW25,CHAR(160),""))),0))&gt;
         (IFERROR(VALUE(TRIM(SUBSTITUTE(V25,CHAR(160),""))),0)),
         "Attention : Le montant TVA retenu est supérieur au montant TVA présenté. Merci de revoir la ligne de dépense, plafonner son montant, ou justifier la reventilation HT / TVA.",
      (IFERROR(VALUE(TRIM(SUBSTITUTE(W25,CHAR(160),""))),0))=0,
         "",
      (IFERROR(VALUE(TRIM(SUBSTITUTE(AX25,CHAR(160),""))),0))=
         (IFERROR(VALUE(TRIM(SUBSTITUTE(W25,CHAR(160),""))),0)),
         "OK",
      (IFERROR(VALUE(TRIM(SUBSTITUTE(AX25,CHAR(160),""))),0))&lt;
         (IFERROR(VALUE(TRIM(SUBSTITUTE(W25,CHAR(160),""))),0)),
         "Attention : montant présenté partiellement écarté.",
      TRUE,
         ""
   )
)</f>
        <v/>
      </c>
      <c r="BB25" s="63" t="str">
        <f t="shared" si="51"/>
        <v/>
      </c>
      <c r="BC25" s="63" t="str">
        <f t="shared" si="52"/>
        <v/>
      </c>
      <c r="BD25" s="63" t="str">
        <f t="shared" si="53"/>
        <v/>
      </c>
    </row>
    <row r="26" spans="1:56" ht="15" customHeight="1">
      <c r="A26" s="100">
        <v>17</v>
      </c>
      <c r="B26" s="7"/>
      <c r="C26" s="8"/>
      <c r="D26" s="7"/>
      <c r="E26" s="7"/>
      <c r="F26" s="27"/>
      <c r="G26" s="33"/>
      <c r="H26" s="31"/>
      <c r="I26" s="32"/>
      <c r="J26" s="17"/>
      <c r="K26" s="10"/>
      <c r="L26" s="9"/>
      <c r="M26" s="53" t="str">
        <f t="shared" si="28"/>
        <v/>
      </c>
      <c r="N26" s="13"/>
      <c r="O26" s="9"/>
      <c r="P26" s="53" t="str">
        <f t="shared" si="29"/>
        <v/>
      </c>
      <c r="Q26" s="16"/>
      <c r="R26" s="9"/>
      <c r="S26" s="54" t="str">
        <f t="shared" si="30"/>
        <v/>
      </c>
      <c r="T26" s="23"/>
      <c r="U26" s="111" t="str" cm="1">
        <f t="array" ref="U26">IF((_xlfn.IFS(TRIM(SUBSTITUTE(T26,CHAR(160),""))="Devis 1",IFERROR(VALUE(TRIM(SUBSTITUTE(K26,CHAR(160),""))),0),TRIM(SUBSTITUTE(T26,CHAR(160),""))="Devis 2",IFERROR(VALUE(TRIM(SUBSTITUTE(N26,CHAR(160),""))),0),TRIM(SUBSTITUTE(T26,CHAR(160),""))="Devis 3",IFERROR(VALUE(TRIM(SUBSTITUTE(Q26,CHAR(160),""))),0),TRUE,0)*IFERROR(VALUE(TRIM(SUBSTITUTE(C26,CHAR(160),""))),0))=0,"",_xlfn.IFS(TRIM(SUBSTITUTE(T26,CHAR(160),""))="Devis 1",IFERROR(VALUE(TRIM(SUBSTITUTE(K26,CHAR(160),""))),0),TRIM(SUBSTITUTE(T26,CHAR(160),""))="Devis 2",IFERROR(VALUE(TRIM(SUBSTITUTE(N26,CHAR(160),""))),0),TRIM(SUBSTITUTE(T26,CHAR(160),""))="Devis 3",IFERROR(VALUE(TRIM(SUBSTITUTE(Q26,CHAR(160),""))),0),TRUE,0)*IFERROR(VALUE(TRIM(SUBSTITUTE(C26,CHAR(160),""))),0))</f>
        <v/>
      </c>
      <c r="V26" s="109" t="str" cm="1">
        <f t="array" ref="V26">IF((_xlfn.IFS(TRIM(SUBSTITUTE(T26,CHAR(160),""))="Devis 1",IFERROR(VALUE(TRIM(SUBSTITUTE(L26,CHAR(160),""))),0),TRIM(SUBSTITUTE(T26,CHAR(160),""))="Devis 2",IFERROR(VALUE(TRIM(SUBSTITUTE(O26,CHAR(160),""))),0),TRIM(SUBSTITUTE(T26,CHAR(160),""))="Devis 3",IFERROR(VALUE(TRIM(SUBSTITUTE(R26,CHAR(160),""))),0),TRUE,0)*IFERROR(VALUE(TRIM(SUBSTITUTE(C26,CHAR(160),""))),0))=0,IF(U26&lt;&gt;"",0,""),_xlfn.IFS(TRIM(SUBSTITUTE(T26,CHAR(160),""))="Devis 1",IFERROR(VALUE(TRIM(SUBSTITUTE(L26,CHAR(160),""))),0),TRIM(SUBSTITUTE(T26,CHAR(160),""))="Devis 2",IFERROR(VALUE(TRIM(SUBSTITUTE(O26,CHAR(160),""))),0),TRIM(SUBSTITUTE(T26,CHAR(160),""))="Devis 3",IFERROR(VALUE(TRIM(SUBSTITUTE(R26,CHAR(160),""))),0),TRUE,0)*IFERROR(VALUE(TRIM(SUBSTITUTE(C26,CHAR(160),""))),0))</f>
        <v/>
      </c>
      <c r="W26" s="112" t="str">
        <f t="shared" si="31"/>
        <v/>
      </c>
      <c r="X26" s="103"/>
      <c r="Y26" s="86" t="str">
        <f t="shared" si="32"/>
        <v/>
      </c>
      <c r="Z26" s="90" t="str">
        <f t="shared" si="33"/>
        <v/>
      </c>
      <c r="AA26" s="86" t="str">
        <f t="shared" si="34"/>
        <v/>
      </c>
      <c r="AB26" s="22" t="str">
        <f t="shared" si="35"/>
        <v/>
      </c>
      <c r="AC26" s="22" t="str">
        <f t="shared" si="36"/>
        <v/>
      </c>
      <c r="AD26" s="5" t="str">
        <f t="shared" si="36"/>
        <v/>
      </c>
      <c r="AE26" s="22" t="str">
        <f t="shared" si="37"/>
        <v/>
      </c>
      <c r="AF26" s="22" t="str">
        <f t="shared" si="38"/>
        <v/>
      </c>
      <c r="AG26" s="87" t="str">
        <f t="shared" si="39"/>
        <v/>
      </c>
      <c r="AH26" s="59" t="str">
        <f t="shared" si="40"/>
        <v/>
      </c>
      <c r="AI26" s="29" t="str">
        <f t="shared" si="41"/>
        <v/>
      </c>
      <c r="AJ26" s="53" t="str">
        <f t="shared" si="42"/>
        <v/>
      </c>
      <c r="AK26" s="60" t="str">
        <f t="shared" si="43"/>
        <v/>
      </c>
      <c r="AL26" s="29" t="str">
        <f t="shared" si="44"/>
        <v/>
      </c>
      <c r="AM26" s="53" t="str">
        <f t="shared" si="45"/>
        <v/>
      </c>
      <c r="AN26" s="61" t="str">
        <f t="shared" si="24"/>
        <v/>
      </c>
      <c r="AO26" s="29" t="str">
        <f t="shared" si="46"/>
        <v/>
      </c>
      <c r="AP26" s="62" t="str">
        <f t="shared" si="47"/>
        <v/>
      </c>
      <c r="AQ26" s="55" t="str">
        <f t="shared" si="26"/>
        <v/>
      </c>
      <c r="AR26" s="493"/>
      <c r="AS26" s="63" t="str">
        <f t="shared" si="48"/>
        <v/>
      </c>
      <c r="AT26" s="63" t="str">
        <f t="shared" si="49"/>
        <v/>
      </c>
      <c r="AU26" s="63" t="str">
        <f t="shared" si="50"/>
        <v/>
      </c>
      <c r="AV26" s="110" t="str" cm="1">
        <f t="array" ref="AV26">IF($Z26="","",IF((IFERROR(_xlfn.IFS($AQ26="Devis 1",(IFERROR(VALUE(TRIM(SUBSTITUTE(AH26,CHAR(160),""))),0)),$AQ26="Devis 2",(IFERROR(VALUE(TRIM(SUBSTITUTE(AK26,CHAR(160),""))),0)),$AQ26="Devis 3",(IFERROR(VALUE(TRIM(SUBSTITUTE(AN26,CHAR(160),""))),0))),0))*(IFERROR(VALUE(TRIM(SUBSTITUTE($Z26,CHAR(160),""))),0))=0,"",(IFERROR(_xlfn.IFS($AQ26="Devis 1",(IFERROR(VALUE(TRIM(SUBSTITUTE(AH26,CHAR(160),""))),0)),$AQ26="Devis 2",(IFERROR(VALUE(TRIM(SUBSTITUTE(AK26,CHAR(160),""))),0)),$AQ26="Devis 3",(IFERROR(VALUE(TRIM(SUBSTITUTE(AN26,CHAR(160),""))),0))),0))*(IFERROR(VALUE(TRIM(SUBSTITUTE($Z26,CHAR(160),""))),0))))</f>
        <v/>
      </c>
      <c r="AW26" s="110" t="str" cm="1">
        <f t="array" ref="AW26">IF($Z26="","",IF(IFERROR(_xlfn.IFS(TRIM(SUBSTITUTE($AQ26,CHAR(160),""))="Devis 1",IFERROR(VALUE(TRIM(SUBSTITUTE(AI26,CHAR(160),""))),0),TRIM(SUBSTITUTE($AQ26,CHAR(160),""))="Devis 2",IFERROR(VALUE(TRIM(SUBSTITUTE(AL26,CHAR(160),""))),0),TRIM(SUBSTITUTE($AQ26,CHAR(160),""))="Devis 3",IFERROR(VALUE(TRIM(SUBSTITUTE(AO26,CHAR(160),""))),0)),0)*IFERROR(VALUE(TRIM(SUBSTITUTE($Z26,CHAR(160),""))),0)=0,IF(AV26&lt;&gt;"",0,""),IFERROR(_xlfn.IFS(TRIM(SUBSTITUTE($AQ26,CHAR(160),""))="Devis 1",IFERROR(VALUE(TRIM(SUBSTITUTE(AI26,CHAR(160),""))),0),TRIM(SUBSTITUTE($AQ26,CHAR(160),""))="Devis 2",IFERROR(VALUE(TRIM(SUBSTITUTE(AL26,CHAR(160),""))),0),TRIM(SUBSTITUTE($AQ26,CHAR(160),""))="Devis 3",IFERROR(VALUE(TRIM(SUBSTITUTE(AO26,CHAR(160),""))),0)),0)*IFERROR(VALUE(TRIM(SUBSTITUTE($Z26,CHAR(160),""))),0)))</f>
        <v/>
      </c>
      <c r="AX26" s="110" t="str" cm="1">
        <f t="array" ref="AX26">IF($Z26="","",IF((IFERROR(_xlfn.IFS($AQ26="Devis 1",(IFERROR(VALUE(TRIM(SUBSTITUTE(AJ26,CHAR(160),""))),0)),$AQ26="Devis 2",(IFERROR(VALUE(TRIM(SUBSTITUTE(AM26,CHAR(160),""))),0)),$AQ26="Devis 3",(IFERROR(VALUE(TRIM(SUBSTITUTE(AP26,CHAR(160),""))),0))),0))*(IFERROR(VALUE(TRIM(SUBSTITUTE($Z26,CHAR(160),""))),0))=0,"",(IFERROR(_xlfn.IFS($AQ26="Devis 1",(IFERROR(VALUE(TRIM(SUBSTITUTE(AJ26,CHAR(160),""))),0)),$AQ26="Devis 2",(IFERROR(VALUE(TRIM(SUBSTITUTE(AM26,CHAR(160),""))),0)),$AQ26="Devis 3",(IFERROR(VALUE(TRIM(SUBSTITUTE(AP26,CHAR(160),""))),0))),0))*(IFERROR(VALUE(TRIM(SUBSTITUTE($Z26,CHAR(160),""))),0))))</f>
        <v/>
      </c>
      <c r="AY26" s="89"/>
      <c r="AZ26" s="21" t="str" cm="1">
        <f t="array" ref="AZ26">IF(OR(AX26="",AU26="",AV26="",AS26="",AW26="",AT26=""),"",_xlfn.IFS((IFERROR(VALUE(TRIM(SUBSTITUTE(AX26,CHAR(160),""))),0))&gt;(IFERROR(VALUE(TRIM(SUBSTITUTE(AU26,CHAR(160),""))),0)),"KO : Le montant retenu TTC est supérieur au montant raisonnable TTC. Merci de revoir la ligne de dépense ou plafonner son montant.",(IFERROR(VALUE(TRIM(SUBSTITUTE(AV26,CHAR(160),""))),0))&gt;(IFERROR(VALUE(TRIM(SUBSTITUTE(AS26,CHAR(160),""))),0)),"Attention : Le montant retenu HT est supérieur au montant HT raisonnable. Merci de revoir la ligne de dépense, plafonner son montant, ou justifier la reventillation HT / TVA.",(IFERROR(VALUE(TRIM(SUBSTITUTE(AW26,CHAR(160),""))),0))&gt;(IFERROR(VALUE(TRIM(SUBSTITUTE(AT26,CHAR(160),""))),0)),"Attention : Le montant TVA retenu est supérieur au montant TVA raisonnable. Merci de revoir la ligne de dépense, plafonner son montant, ou justifier la reventillation HT / TVA.",(IFERROR(VALUE(TRIM(SUBSTITUTE(AX26,CHAR(160),""))),0))=0,"",(IFERROR(VALUE(TRIM(SUBSTITUTE(AU26,CHAR(160),""))),0))=(IFERROR(VALUE(TRIM(SUBSTITUTE(AX26,CHAR(160),""))),0)),"OK",(IFERROR(VALUE(TRIM(SUBSTITUTE(AU26,CHAR(160),""))),0))&gt;(IFERROR(VALUE(TRIM(SUBSTITUTE(AX26,CHAR(160),""))),0))," OK : Montant instruit inférieur au montant raisonnable.",TRUE,""))</f>
        <v/>
      </c>
      <c r="BA26" s="6" t="str" cm="1">
        <f t="array" ref="BA26">IF(
   OR(AX26="",W26="",AV26="",U26="",AW26="",V26=""),
   "",
   _xlfn.IFS(
      (IFERROR(VALUE(TRIM(SUBSTITUTE(AX26,CHAR(160),""))),0))=0,
         "Attention montant présenté entièrement écarté",
      (IFERROR(VALUE(TRIM(SUBSTITUTE(AX26,CHAR(160),""))),0))&gt;
         (IFERROR(VALUE(TRIM(SUBSTITUTE(W26,CHAR(160),""))),0)),
         "KO : Le montant retenu TTC est supérieur au montant présenté TTC. Merci de revoir la ligne de dépense ou plafonner son montant.",
      (IFERROR(VALUE(TRIM(SUBSTITUTE(AV26,CHAR(160),""))),0))&gt;
         (IFERROR(VALUE(TRIM(SUBSTITUTE(U26,CHAR(160),""))),0)),
         "Attention : Le montant retenu HT est supérieur au montant HT présenté. Merci de revoir la ligne de dépense, plafonner son montant, ou justifier la reventilation HT / TVA.",
      (IFERROR(VALUE(TRIM(SUBSTITUTE(AW26,CHAR(160),""))),0))&gt;
         (IFERROR(VALUE(TRIM(SUBSTITUTE(V26,CHAR(160),""))),0)),
         "Attention : Le montant TVA retenu est supérieur au montant TVA présenté. Merci de revoir la ligne de dépense, plafonner son montant, ou justifier la reventilation HT / TVA.",
      (IFERROR(VALUE(TRIM(SUBSTITUTE(W26,CHAR(160),""))),0))=0,
         "",
      (IFERROR(VALUE(TRIM(SUBSTITUTE(AX26,CHAR(160),""))),0))=
         (IFERROR(VALUE(TRIM(SUBSTITUTE(W26,CHAR(160),""))),0)),
         "OK",
      (IFERROR(VALUE(TRIM(SUBSTITUTE(AX26,CHAR(160),""))),0))&lt;
         (IFERROR(VALUE(TRIM(SUBSTITUTE(W26,CHAR(160),""))),0)),
         "Attention : montant présenté partiellement écarté.",
      TRUE,
         ""
   )
)</f>
        <v/>
      </c>
      <c r="BB26" s="63" t="str">
        <f t="shared" si="51"/>
        <v/>
      </c>
      <c r="BC26" s="63" t="str">
        <f t="shared" si="52"/>
        <v/>
      </c>
      <c r="BD26" s="63" t="str">
        <f t="shared" si="53"/>
        <v/>
      </c>
    </row>
    <row r="27" spans="1:56" ht="15" customHeight="1">
      <c r="A27" s="100">
        <v>18</v>
      </c>
      <c r="B27" s="7"/>
      <c r="C27" s="8"/>
      <c r="D27" s="7"/>
      <c r="E27" s="7"/>
      <c r="F27" s="27"/>
      <c r="G27" s="33"/>
      <c r="H27" s="31"/>
      <c r="I27" s="32"/>
      <c r="J27" s="17"/>
      <c r="K27" s="10"/>
      <c r="L27" s="9"/>
      <c r="M27" s="53" t="str">
        <f t="shared" si="28"/>
        <v/>
      </c>
      <c r="N27" s="13"/>
      <c r="O27" s="9"/>
      <c r="P27" s="53" t="str">
        <f t="shared" si="29"/>
        <v/>
      </c>
      <c r="Q27" s="16"/>
      <c r="R27" s="9"/>
      <c r="S27" s="54" t="str">
        <f t="shared" si="30"/>
        <v/>
      </c>
      <c r="T27" s="23"/>
      <c r="U27" s="111" t="str" cm="1">
        <f t="array" ref="U27">IF((_xlfn.IFS(TRIM(SUBSTITUTE(T27,CHAR(160),""))="Devis 1",IFERROR(VALUE(TRIM(SUBSTITUTE(K27,CHAR(160),""))),0),TRIM(SUBSTITUTE(T27,CHAR(160),""))="Devis 2",IFERROR(VALUE(TRIM(SUBSTITUTE(N27,CHAR(160),""))),0),TRIM(SUBSTITUTE(T27,CHAR(160),""))="Devis 3",IFERROR(VALUE(TRIM(SUBSTITUTE(Q27,CHAR(160),""))),0),TRUE,0)*IFERROR(VALUE(TRIM(SUBSTITUTE(C27,CHAR(160),""))),0))=0,"",_xlfn.IFS(TRIM(SUBSTITUTE(T27,CHAR(160),""))="Devis 1",IFERROR(VALUE(TRIM(SUBSTITUTE(K27,CHAR(160),""))),0),TRIM(SUBSTITUTE(T27,CHAR(160),""))="Devis 2",IFERROR(VALUE(TRIM(SUBSTITUTE(N27,CHAR(160),""))),0),TRIM(SUBSTITUTE(T27,CHAR(160),""))="Devis 3",IFERROR(VALUE(TRIM(SUBSTITUTE(Q27,CHAR(160),""))),0),TRUE,0)*IFERROR(VALUE(TRIM(SUBSTITUTE(C27,CHAR(160),""))),0))</f>
        <v/>
      </c>
      <c r="V27" s="109" t="str" cm="1">
        <f t="array" ref="V27">IF((_xlfn.IFS(TRIM(SUBSTITUTE(T27,CHAR(160),""))="Devis 1",IFERROR(VALUE(TRIM(SUBSTITUTE(L27,CHAR(160),""))),0),TRIM(SUBSTITUTE(T27,CHAR(160),""))="Devis 2",IFERROR(VALUE(TRIM(SUBSTITUTE(O27,CHAR(160),""))),0),TRIM(SUBSTITUTE(T27,CHAR(160),""))="Devis 3",IFERROR(VALUE(TRIM(SUBSTITUTE(R27,CHAR(160),""))),0),TRUE,0)*IFERROR(VALUE(TRIM(SUBSTITUTE(C27,CHAR(160),""))),0))=0,IF(U27&lt;&gt;"",0,""),_xlfn.IFS(TRIM(SUBSTITUTE(T27,CHAR(160),""))="Devis 1",IFERROR(VALUE(TRIM(SUBSTITUTE(L27,CHAR(160),""))),0),TRIM(SUBSTITUTE(T27,CHAR(160),""))="Devis 2",IFERROR(VALUE(TRIM(SUBSTITUTE(O27,CHAR(160),""))),0),TRIM(SUBSTITUTE(T27,CHAR(160),""))="Devis 3",IFERROR(VALUE(TRIM(SUBSTITUTE(R27,CHAR(160),""))),0),TRUE,0)*IFERROR(VALUE(TRIM(SUBSTITUTE(C27,CHAR(160),""))),0))</f>
        <v/>
      </c>
      <c r="W27" s="112" t="str">
        <f t="shared" si="31"/>
        <v/>
      </c>
      <c r="X27" s="103"/>
      <c r="Y27" s="86" t="str">
        <f t="shared" si="32"/>
        <v/>
      </c>
      <c r="Z27" s="90" t="str">
        <f t="shared" si="33"/>
        <v/>
      </c>
      <c r="AA27" s="86" t="str">
        <f t="shared" si="34"/>
        <v/>
      </c>
      <c r="AB27" s="22" t="str">
        <f t="shared" si="35"/>
        <v/>
      </c>
      <c r="AC27" s="22" t="str">
        <f t="shared" si="36"/>
        <v/>
      </c>
      <c r="AD27" s="5" t="str">
        <f t="shared" si="36"/>
        <v/>
      </c>
      <c r="AE27" s="22" t="str">
        <f t="shared" si="37"/>
        <v/>
      </c>
      <c r="AF27" s="22" t="str">
        <f t="shared" si="38"/>
        <v/>
      </c>
      <c r="AG27" s="87" t="str">
        <f t="shared" si="39"/>
        <v/>
      </c>
      <c r="AH27" s="59" t="str">
        <f t="shared" si="40"/>
        <v/>
      </c>
      <c r="AI27" s="29" t="str">
        <f t="shared" si="41"/>
        <v/>
      </c>
      <c r="AJ27" s="53" t="str">
        <f t="shared" si="42"/>
        <v/>
      </c>
      <c r="AK27" s="60" t="str">
        <f t="shared" si="43"/>
        <v/>
      </c>
      <c r="AL27" s="29" t="str">
        <f t="shared" si="44"/>
        <v/>
      </c>
      <c r="AM27" s="53" t="str">
        <f t="shared" si="45"/>
        <v/>
      </c>
      <c r="AN27" s="61" t="str">
        <f t="shared" si="24"/>
        <v/>
      </c>
      <c r="AO27" s="29" t="str">
        <f t="shared" si="46"/>
        <v/>
      </c>
      <c r="AP27" s="62" t="str">
        <f t="shared" si="47"/>
        <v/>
      </c>
      <c r="AQ27" s="55" t="str">
        <f t="shared" si="26"/>
        <v/>
      </c>
      <c r="AR27" s="493"/>
      <c r="AS27" s="63" t="str">
        <f t="shared" si="48"/>
        <v/>
      </c>
      <c r="AT27" s="63" t="str">
        <f t="shared" si="49"/>
        <v/>
      </c>
      <c r="AU27" s="63" t="str">
        <f t="shared" si="50"/>
        <v/>
      </c>
      <c r="AV27" s="110" t="str" cm="1">
        <f t="array" ref="AV27">IF($Z27="","",IF((IFERROR(_xlfn.IFS($AQ27="Devis 1",(IFERROR(VALUE(TRIM(SUBSTITUTE(AH27,CHAR(160),""))),0)),$AQ27="Devis 2",(IFERROR(VALUE(TRIM(SUBSTITUTE(AK27,CHAR(160),""))),0)),$AQ27="Devis 3",(IFERROR(VALUE(TRIM(SUBSTITUTE(AN27,CHAR(160),""))),0))),0))*(IFERROR(VALUE(TRIM(SUBSTITUTE($Z27,CHAR(160),""))),0))=0,"",(IFERROR(_xlfn.IFS($AQ27="Devis 1",(IFERROR(VALUE(TRIM(SUBSTITUTE(AH27,CHAR(160),""))),0)),$AQ27="Devis 2",(IFERROR(VALUE(TRIM(SUBSTITUTE(AK27,CHAR(160),""))),0)),$AQ27="Devis 3",(IFERROR(VALUE(TRIM(SUBSTITUTE(AN27,CHAR(160),""))),0))),0))*(IFERROR(VALUE(TRIM(SUBSTITUTE($Z27,CHAR(160),""))),0))))</f>
        <v/>
      </c>
      <c r="AW27" s="110" t="str" cm="1">
        <f t="array" ref="AW27">IF($Z27="","",IF(IFERROR(_xlfn.IFS(TRIM(SUBSTITUTE($AQ27,CHAR(160),""))="Devis 1",IFERROR(VALUE(TRIM(SUBSTITUTE(AI27,CHAR(160),""))),0),TRIM(SUBSTITUTE($AQ27,CHAR(160),""))="Devis 2",IFERROR(VALUE(TRIM(SUBSTITUTE(AL27,CHAR(160),""))),0),TRIM(SUBSTITUTE($AQ27,CHAR(160),""))="Devis 3",IFERROR(VALUE(TRIM(SUBSTITUTE(AO27,CHAR(160),""))),0)),0)*IFERROR(VALUE(TRIM(SUBSTITUTE($Z27,CHAR(160),""))),0)=0,IF(AV27&lt;&gt;"",0,""),IFERROR(_xlfn.IFS(TRIM(SUBSTITUTE($AQ27,CHAR(160),""))="Devis 1",IFERROR(VALUE(TRIM(SUBSTITUTE(AI27,CHAR(160),""))),0),TRIM(SUBSTITUTE($AQ27,CHAR(160),""))="Devis 2",IFERROR(VALUE(TRIM(SUBSTITUTE(AL27,CHAR(160),""))),0),TRIM(SUBSTITUTE($AQ27,CHAR(160),""))="Devis 3",IFERROR(VALUE(TRIM(SUBSTITUTE(AO27,CHAR(160),""))),0)),0)*IFERROR(VALUE(TRIM(SUBSTITUTE($Z27,CHAR(160),""))),0)))</f>
        <v/>
      </c>
      <c r="AX27" s="110" t="str" cm="1">
        <f t="array" ref="AX27">IF($Z27="","",IF((IFERROR(_xlfn.IFS($AQ27="Devis 1",(IFERROR(VALUE(TRIM(SUBSTITUTE(AJ27,CHAR(160),""))),0)),$AQ27="Devis 2",(IFERROR(VALUE(TRIM(SUBSTITUTE(AM27,CHAR(160),""))),0)),$AQ27="Devis 3",(IFERROR(VALUE(TRIM(SUBSTITUTE(AP27,CHAR(160),""))),0))),0))*(IFERROR(VALUE(TRIM(SUBSTITUTE($Z27,CHAR(160),""))),0))=0,"",(IFERROR(_xlfn.IFS($AQ27="Devis 1",(IFERROR(VALUE(TRIM(SUBSTITUTE(AJ27,CHAR(160),""))),0)),$AQ27="Devis 2",(IFERROR(VALUE(TRIM(SUBSTITUTE(AM27,CHAR(160),""))),0)),$AQ27="Devis 3",(IFERROR(VALUE(TRIM(SUBSTITUTE(AP27,CHAR(160),""))),0))),0))*(IFERROR(VALUE(TRIM(SUBSTITUTE($Z27,CHAR(160),""))),0))))</f>
        <v/>
      </c>
      <c r="AY27" s="89"/>
      <c r="AZ27" s="21" t="str" cm="1">
        <f t="array" ref="AZ27">IF(OR(AX27="",AU27="",AV27="",AS27="",AW27="",AT27=""),"",_xlfn.IFS((IFERROR(VALUE(TRIM(SUBSTITUTE(AX27,CHAR(160),""))),0))&gt;(IFERROR(VALUE(TRIM(SUBSTITUTE(AU27,CHAR(160),""))),0)),"KO : Le montant retenu TTC est supérieur au montant raisonnable TTC. Merci de revoir la ligne de dépense ou plafonner son montant.",(IFERROR(VALUE(TRIM(SUBSTITUTE(AV27,CHAR(160),""))),0))&gt;(IFERROR(VALUE(TRIM(SUBSTITUTE(AS27,CHAR(160),""))),0)),"Attention : Le montant retenu HT est supérieur au montant HT raisonnable. Merci de revoir la ligne de dépense, plafonner son montant, ou justifier la reventillation HT / TVA.",(IFERROR(VALUE(TRIM(SUBSTITUTE(AW27,CHAR(160),""))),0))&gt;(IFERROR(VALUE(TRIM(SUBSTITUTE(AT27,CHAR(160),""))),0)),"Attention : Le montant TVA retenu est supérieur au montant TVA raisonnable. Merci de revoir la ligne de dépense, plafonner son montant, ou justifier la reventillation HT / TVA.",(IFERROR(VALUE(TRIM(SUBSTITUTE(AX27,CHAR(160),""))),0))=0,"",(IFERROR(VALUE(TRIM(SUBSTITUTE(AU27,CHAR(160),""))),0))=(IFERROR(VALUE(TRIM(SUBSTITUTE(AX27,CHAR(160),""))),0)),"OK",(IFERROR(VALUE(TRIM(SUBSTITUTE(AU27,CHAR(160),""))),0))&gt;(IFERROR(VALUE(TRIM(SUBSTITUTE(AX27,CHAR(160),""))),0))," OK : Montant instruit inférieur au montant raisonnable.",TRUE,""))</f>
        <v/>
      </c>
      <c r="BA27" s="6" t="str" cm="1">
        <f t="array" ref="BA27">IF(
   OR(AX27="",W27="",AV27="",U27="",AW27="",V27=""),
   "",
   _xlfn.IFS(
      (IFERROR(VALUE(TRIM(SUBSTITUTE(AX27,CHAR(160),""))),0))=0,
         "Attention montant présenté entièrement écarté",
      (IFERROR(VALUE(TRIM(SUBSTITUTE(AX27,CHAR(160),""))),0))&gt;
         (IFERROR(VALUE(TRIM(SUBSTITUTE(W27,CHAR(160),""))),0)),
         "KO : Le montant retenu TTC est supérieur au montant présenté TTC. Merci de revoir la ligne de dépense ou plafonner son montant.",
      (IFERROR(VALUE(TRIM(SUBSTITUTE(AV27,CHAR(160),""))),0))&gt;
         (IFERROR(VALUE(TRIM(SUBSTITUTE(U27,CHAR(160),""))),0)),
         "Attention : Le montant retenu HT est supérieur au montant HT présenté. Merci de revoir la ligne de dépense, plafonner son montant, ou justifier la reventilation HT / TVA.",
      (IFERROR(VALUE(TRIM(SUBSTITUTE(AW27,CHAR(160),""))),0))&gt;
         (IFERROR(VALUE(TRIM(SUBSTITUTE(V27,CHAR(160),""))),0)),
         "Attention : Le montant TVA retenu est supérieur au montant TVA présenté. Merci de revoir la ligne de dépense, plafonner son montant, ou justifier la reventilation HT / TVA.",
      (IFERROR(VALUE(TRIM(SUBSTITUTE(W27,CHAR(160),""))),0))=0,
         "",
      (IFERROR(VALUE(TRIM(SUBSTITUTE(AX27,CHAR(160),""))),0))=
         (IFERROR(VALUE(TRIM(SUBSTITUTE(W27,CHAR(160),""))),0)),
         "OK",
      (IFERROR(VALUE(TRIM(SUBSTITUTE(AX27,CHAR(160),""))),0))&lt;
         (IFERROR(VALUE(TRIM(SUBSTITUTE(W27,CHAR(160),""))),0)),
         "Attention : montant présenté partiellement écarté.",
      TRUE,
         ""
   )
)</f>
        <v/>
      </c>
      <c r="BB27" s="63" t="str">
        <f t="shared" si="51"/>
        <v/>
      </c>
      <c r="BC27" s="63" t="str">
        <f t="shared" si="52"/>
        <v/>
      </c>
      <c r="BD27" s="63" t="str">
        <f t="shared" si="53"/>
        <v/>
      </c>
    </row>
    <row r="28" spans="1:56" ht="15" customHeight="1">
      <c r="A28" s="100">
        <v>19</v>
      </c>
      <c r="B28" s="7"/>
      <c r="C28" s="8"/>
      <c r="D28" s="7"/>
      <c r="E28" s="7"/>
      <c r="F28" s="27"/>
      <c r="G28" s="33"/>
      <c r="H28" s="31"/>
      <c r="I28" s="32"/>
      <c r="J28" s="17"/>
      <c r="K28" s="10"/>
      <c r="L28" s="9"/>
      <c r="M28" s="53" t="str">
        <f t="shared" si="28"/>
        <v/>
      </c>
      <c r="N28" s="13"/>
      <c r="O28" s="9"/>
      <c r="P28" s="53" t="str">
        <f t="shared" si="29"/>
        <v/>
      </c>
      <c r="Q28" s="16"/>
      <c r="R28" s="9"/>
      <c r="S28" s="54" t="str">
        <f t="shared" si="30"/>
        <v/>
      </c>
      <c r="T28" s="23"/>
      <c r="U28" s="111" t="str" cm="1">
        <f t="array" ref="U28">IF((_xlfn.IFS(TRIM(SUBSTITUTE(T28,CHAR(160),""))="Devis 1",IFERROR(VALUE(TRIM(SUBSTITUTE(K28,CHAR(160),""))),0),TRIM(SUBSTITUTE(T28,CHAR(160),""))="Devis 2",IFERROR(VALUE(TRIM(SUBSTITUTE(N28,CHAR(160),""))),0),TRIM(SUBSTITUTE(T28,CHAR(160),""))="Devis 3",IFERROR(VALUE(TRIM(SUBSTITUTE(Q28,CHAR(160),""))),0),TRUE,0)*IFERROR(VALUE(TRIM(SUBSTITUTE(C28,CHAR(160),""))),0))=0,"",_xlfn.IFS(TRIM(SUBSTITUTE(T28,CHAR(160),""))="Devis 1",IFERROR(VALUE(TRIM(SUBSTITUTE(K28,CHAR(160),""))),0),TRIM(SUBSTITUTE(T28,CHAR(160),""))="Devis 2",IFERROR(VALUE(TRIM(SUBSTITUTE(N28,CHAR(160),""))),0),TRIM(SUBSTITUTE(T28,CHAR(160),""))="Devis 3",IFERROR(VALUE(TRIM(SUBSTITUTE(Q28,CHAR(160),""))),0),TRUE,0)*IFERROR(VALUE(TRIM(SUBSTITUTE(C28,CHAR(160),""))),0))</f>
        <v/>
      </c>
      <c r="V28" s="109" t="str" cm="1">
        <f t="array" ref="V28">IF((_xlfn.IFS(TRIM(SUBSTITUTE(T28,CHAR(160),""))="Devis 1",IFERROR(VALUE(TRIM(SUBSTITUTE(L28,CHAR(160),""))),0),TRIM(SUBSTITUTE(T28,CHAR(160),""))="Devis 2",IFERROR(VALUE(TRIM(SUBSTITUTE(O28,CHAR(160),""))),0),TRIM(SUBSTITUTE(T28,CHAR(160),""))="Devis 3",IFERROR(VALUE(TRIM(SUBSTITUTE(R28,CHAR(160),""))),0),TRUE,0)*IFERROR(VALUE(TRIM(SUBSTITUTE(C28,CHAR(160),""))),0))=0,IF(U28&lt;&gt;"",0,""),_xlfn.IFS(TRIM(SUBSTITUTE(T28,CHAR(160),""))="Devis 1",IFERROR(VALUE(TRIM(SUBSTITUTE(L28,CHAR(160),""))),0),TRIM(SUBSTITUTE(T28,CHAR(160),""))="Devis 2",IFERROR(VALUE(TRIM(SUBSTITUTE(O28,CHAR(160),""))),0),TRIM(SUBSTITUTE(T28,CHAR(160),""))="Devis 3",IFERROR(VALUE(TRIM(SUBSTITUTE(R28,CHAR(160),""))),0),TRUE,0)*IFERROR(VALUE(TRIM(SUBSTITUTE(C28,CHAR(160),""))),0))</f>
        <v/>
      </c>
      <c r="W28" s="112" t="str">
        <f t="shared" si="31"/>
        <v/>
      </c>
      <c r="X28" s="103"/>
      <c r="Y28" s="86" t="str">
        <f t="shared" si="32"/>
        <v/>
      </c>
      <c r="Z28" s="90" t="str">
        <f t="shared" si="33"/>
        <v/>
      </c>
      <c r="AA28" s="86" t="str">
        <f t="shared" si="34"/>
        <v/>
      </c>
      <c r="AB28" s="22" t="str">
        <f t="shared" si="35"/>
        <v/>
      </c>
      <c r="AC28" s="22" t="str">
        <f t="shared" si="36"/>
        <v/>
      </c>
      <c r="AD28" s="5" t="str">
        <f t="shared" si="36"/>
        <v/>
      </c>
      <c r="AE28" s="22" t="str">
        <f t="shared" si="37"/>
        <v/>
      </c>
      <c r="AF28" s="22" t="str">
        <f t="shared" si="38"/>
        <v/>
      </c>
      <c r="AG28" s="87" t="str">
        <f t="shared" si="39"/>
        <v/>
      </c>
      <c r="AH28" s="59" t="str">
        <f t="shared" si="40"/>
        <v/>
      </c>
      <c r="AI28" s="29" t="str">
        <f t="shared" si="41"/>
        <v/>
      </c>
      <c r="AJ28" s="53" t="str">
        <f t="shared" si="42"/>
        <v/>
      </c>
      <c r="AK28" s="60" t="str">
        <f t="shared" si="43"/>
        <v/>
      </c>
      <c r="AL28" s="29" t="str">
        <f t="shared" si="44"/>
        <v/>
      </c>
      <c r="AM28" s="53" t="str">
        <f t="shared" si="45"/>
        <v/>
      </c>
      <c r="AN28" s="61" t="str">
        <f t="shared" si="24"/>
        <v/>
      </c>
      <c r="AO28" s="29" t="str">
        <f t="shared" si="46"/>
        <v/>
      </c>
      <c r="AP28" s="62" t="str">
        <f t="shared" si="47"/>
        <v/>
      </c>
      <c r="AQ28" s="55" t="str">
        <f t="shared" si="26"/>
        <v/>
      </c>
      <c r="AR28" s="493"/>
      <c r="AS28" s="63" t="str">
        <f t="shared" si="48"/>
        <v/>
      </c>
      <c r="AT28" s="63" t="str">
        <f t="shared" si="49"/>
        <v/>
      </c>
      <c r="AU28" s="63" t="str">
        <f t="shared" si="50"/>
        <v/>
      </c>
      <c r="AV28" s="110" t="str" cm="1">
        <f t="array" ref="AV28">IF($Z28="","",IF((IFERROR(_xlfn.IFS($AQ28="Devis 1",(IFERROR(VALUE(TRIM(SUBSTITUTE(AH28,CHAR(160),""))),0)),$AQ28="Devis 2",(IFERROR(VALUE(TRIM(SUBSTITUTE(AK28,CHAR(160),""))),0)),$AQ28="Devis 3",(IFERROR(VALUE(TRIM(SUBSTITUTE(AN28,CHAR(160),""))),0))),0))*(IFERROR(VALUE(TRIM(SUBSTITUTE($Z28,CHAR(160),""))),0))=0,"",(IFERROR(_xlfn.IFS($AQ28="Devis 1",(IFERROR(VALUE(TRIM(SUBSTITUTE(AH28,CHAR(160),""))),0)),$AQ28="Devis 2",(IFERROR(VALUE(TRIM(SUBSTITUTE(AK28,CHAR(160),""))),0)),$AQ28="Devis 3",(IFERROR(VALUE(TRIM(SUBSTITUTE(AN28,CHAR(160),""))),0))),0))*(IFERROR(VALUE(TRIM(SUBSTITUTE($Z28,CHAR(160),""))),0))))</f>
        <v/>
      </c>
      <c r="AW28" s="110" t="str" cm="1">
        <f t="array" ref="AW28">IF($Z28="","",IF(IFERROR(_xlfn.IFS(TRIM(SUBSTITUTE($AQ28,CHAR(160),""))="Devis 1",IFERROR(VALUE(TRIM(SUBSTITUTE(AI28,CHAR(160),""))),0),TRIM(SUBSTITUTE($AQ28,CHAR(160),""))="Devis 2",IFERROR(VALUE(TRIM(SUBSTITUTE(AL28,CHAR(160),""))),0),TRIM(SUBSTITUTE($AQ28,CHAR(160),""))="Devis 3",IFERROR(VALUE(TRIM(SUBSTITUTE(AO28,CHAR(160),""))),0)),0)*IFERROR(VALUE(TRIM(SUBSTITUTE($Z28,CHAR(160),""))),0)=0,IF(AV28&lt;&gt;"",0,""),IFERROR(_xlfn.IFS(TRIM(SUBSTITUTE($AQ28,CHAR(160),""))="Devis 1",IFERROR(VALUE(TRIM(SUBSTITUTE(AI28,CHAR(160),""))),0),TRIM(SUBSTITUTE($AQ28,CHAR(160),""))="Devis 2",IFERROR(VALUE(TRIM(SUBSTITUTE(AL28,CHAR(160),""))),0),TRIM(SUBSTITUTE($AQ28,CHAR(160),""))="Devis 3",IFERROR(VALUE(TRIM(SUBSTITUTE(AO28,CHAR(160),""))),0)),0)*IFERROR(VALUE(TRIM(SUBSTITUTE($Z28,CHAR(160),""))),0)))</f>
        <v/>
      </c>
      <c r="AX28" s="110" t="str" cm="1">
        <f t="array" ref="AX28">IF($Z28="","",IF((IFERROR(_xlfn.IFS($AQ28="Devis 1",(IFERROR(VALUE(TRIM(SUBSTITUTE(AJ28,CHAR(160),""))),0)),$AQ28="Devis 2",(IFERROR(VALUE(TRIM(SUBSTITUTE(AM28,CHAR(160),""))),0)),$AQ28="Devis 3",(IFERROR(VALUE(TRIM(SUBSTITUTE(AP28,CHAR(160),""))),0))),0))*(IFERROR(VALUE(TRIM(SUBSTITUTE($Z28,CHAR(160),""))),0))=0,"",(IFERROR(_xlfn.IFS($AQ28="Devis 1",(IFERROR(VALUE(TRIM(SUBSTITUTE(AJ28,CHAR(160),""))),0)),$AQ28="Devis 2",(IFERROR(VALUE(TRIM(SUBSTITUTE(AM28,CHAR(160),""))),0)),$AQ28="Devis 3",(IFERROR(VALUE(TRIM(SUBSTITUTE(AP28,CHAR(160),""))),0))),0))*(IFERROR(VALUE(TRIM(SUBSTITUTE($Z28,CHAR(160),""))),0))))</f>
        <v/>
      </c>
      <c r="AY28" s="89"/>
      <c r="AZ28" s="21" t="str" cm="1">
        <f t="array" ref="AZ28">IF(OR(AX28="",AU28="",AV28="",AS28="",AW28="",AT28=""),"",_xlfn.IFS((IFERROR(VALUE(TRIM(SUBSTITUTE(AX28,CHAR(160),""))),0))&gt;(IFERROR(VALUE(TRIM(SUBSTITUTE(AU28,CHAR(160),""))),0)),"KO : Le montant retenu TTC est supérieur au montant raisonnable TTC. Merci de revoir la ligne de dépense ou plafonner son montant.",(IFERROR(VALUE(TRIM(SUBSTITUTE(AV28,CHAR(160),""))),0))&gt;(IFERROR(VALUE(TRIM(SUBSTITUTE(AS28,CHAR(160),""))),0)),"Attention : Le montant retenu HT est supérieur au montant HT raisonnable. Merci de revoir la ligne de dépense, plafonner son montant, ou justifier la reventillation HT / TVA.",(IFERROR(VALUE(TRIM(SUBSTITUTE(AW28,CHAR(160),""))),0))&gt;(IFERROR(VALUE(TRIM(SUBSTITUTE(AT28,CHAR(160),""))),0)),"Attention : Le montant TVA retenu est supérieur au montant TVA raisonnable. Merci de revoir la ligne de dépense, plafonner son montant, ou justifier la reventillation HT / TVA.",(IFERROR(VALUE(TRIM(SUBSTITUTE(AX28,CHAR(160),""))),0))=0,"",(IFERROR(VALUE(TRIM(SUBSTITUTE(AU28,CHAR(160),""))),0))=(IFERROR(VALUE(TRIM(SUBSTITUTE(AX28,CHAR(160),""))),0)),"OK",(IFERROR(VALUE(TRIM(SUBSTITUTE(AU28,CHAR(160),""))),0))&gt;(IFERROR(VALUE(TRIM(SUBSTITUTE(AX28,CHAR(160),""))),0))," OK : Montant instruit inférieur au montant raisonnable.",TRUE,""))</f>
        <v/>
      </c>
      <c r="BA28" s="6" t="str" cm="1">
        <f t="array" ref="BA28">IF(
   OR(AX28="",W28="",AV28="",U28="",AW28="",V28=""),
   "",
   _xlfn.IFS(
      (IFERROR(VALUE(TRIM(SUBSTITUTE(AX28,CHAR(160),""))),0))=0,
         "Attention montant présenté entièrement écarté",
      (IFERROR(VALUE(TRIM(SUBSTITUTE(AX28,CHAR(160),""))),0))&gt;
         (IFERROR(VALUE(TRIM(SUBSTITUTE(W28,CHAR(160),""))),0)),
         "KO : Le montant retenu TTC est supérieur au montant présenté TTC. Merci de revoir la ligne de dépense ou plafonner son montant.",
      (IFERROR(VALUE(TRIM(SUBSTITUTE(AV28,CHAR(160),""))),0))&gt;
         (IFERROR(VALUE(TRIM(SUBSTITUTE(U28,CHAR(160),""))),0)),
         "Attention : Le montant retenu HT est supérieur au montant HT présenté. Merci de revoir la ligne de dépense, plafonner son montant, ou justifier la reventilation HT / TVA.",
      (IFERROR(VALUE(TRIM(SUBSTITUTE(AW28,CHAR(160),""))),0))&gt;
         (IFERROR(VALUE(TRIM(SUBSTITUTE(V28,CHAR(160),""))),0)),
         "Attention : Le montant TVA retenu est supérieur au montant TVA présenté. Merci de revoir la ligne de dépense, plafonner son montant, ou justifier la reventilation HT / TVA.",
      (IFERROR(VALUE(TRIM(SUBSTITUTE(W28,CHAR(160),""))),0))=0,
         "",
      (IFERROR(VALUE(TRIM(SUBSTITUTE(AX28,CHAR(160),""))),0))=
         (IFERROR(VALUE(TRIM(SUBSTITUTE(W28,CHAR(160),""))),0)),
         "OK",
      (IFERROR(VALUE(TRIM(SUBSTITUTE(AX28,CHAR(160),""))),0))&lt;
         (IFERROR(VALUE(TRIM(SUBSTITUTE(W28,CHAR(160),""))),0)),
         "Attention : montant présenté partiellement écarté.",
      TRUE,
         ""
   )
)</f>
        <v/>
      </c>
      <c r="BB28" s="63" t="str">
        <f t="shared" si="51"/>
        <v/>
      </c>
      <c r="BC28" s="63" t="str">
        <f t="shared" si="52"/>
        <v/>
      </c>
      <c r="BD28" s="63" t="str">
        <f t="shared" si="53"/>
        <v/>
      </c>
    </row>
    <row r="29" spans="1:56" ht="15" customHeight="1">
      <c r="A29" s="100">
        <v>20</v>
      </c>
      <c r="B29" s="7"/>
      <c r="C29" s="8"/>
      <c r="D29" s="7"/>
      <c r="E29" s="7"/>
      <c r="F29" s="27"/>
      <c r="G29" s="33"/>
      <c r="H29" s="31"/>
      <c r="I29" s="32"/>
      <c r="J29" s="17"/>
      <c r="K29" s="10"/>
      <c r="L29" s="9"/>
      <c r="M29" s="53" t="str">
        <f t="shared" si="28"/>
        <v/>
      </c>
      <c r="N29" s="13"/>
      <c r="O29" s="9"/>
      <c r="P29" s="53" t="str">
        <f t="shared" si="29"/>
        <v/>
      </c>
      <c r="Q29" s="16"/>
      <c r="R29" s="9"/>
      <c r="S29" s="54" t="str">
        <f t="shared" si="30"/>
        <v/>
      </c>
      <c r="T29" s="23"/>
      <c r="U29" s="111" t="str" cm="1">
        <f t="array" ref="U29">IF((_xlfn.IFS(TRIM(SUBSTITUTE(T29,CHAR(160),""))="Devis 1",IFERROR(VALUE(TRIM(SUBSTITUTE(K29,CHAR(160),""))),0),TRIM(SUBSTITUTE(T29,CHAR(160),""))="Devis 2",IFERROR(VALUE(TRIM(SUBSTITUTE(N29,CHAR(160),""))),0),TRIM(SUBSTITUTE(T29,CHAR(160),""))="Devis 3",IFERROR(VALUE(TRIM(SUBSTITUTE(Q29,CHAR(160),""))),0),TRUE,0)*IFERROR(VALUE(TRIM(SUBSTITUTE(C29,CHAR(160),""))),0))=0,"",_xlfn.IFS(TRIM(SUBSTITUTE(T29,CHAR(160),""))="Devis 1",IFERROR(VALUE(TRIM(SUBSTITUTE(K29,CHAR(160),""))),0),TRIM(SUBSTITUTE(T29,CHAR(160),""))="Devis 2",IFERROR(VALUE(TRIM(SUBSTITUTE(N29,CHAR(160),""))),0),TRIM(SUBSTITUTE(T29,CHAR(160),""))="Devis 3",IFERROR(VALUE(TRIM(SUBSTITUTE(Q29,CHAR(160),""))),0),TRUE,0)*IFERROR(VALUE(TRIM(SUBSTITUTE(C29,CHAR(160),""))),0))</f>
        <v/>
      </c>
      <c r="V29" s="109" t="str" cm="1">
        <f t="array" ref="V29">IF((_xlfn.IFS(TRIM(SUBSTITUTE(T29,CHAR(160),""))="Devis 1",IFERROR(VALUE(TRIM(SUBSTITUTE(L29,CHAR(160),""))),0),TRIM(SUBSTITUTE(T29,CHAR(160),""))="Devis 2",IFERROR(VALUE(TRIM(SUBSTITUTE(O29,CHAR(160),""))),0),TRIM(SUBSTITUTE(T29,CHAR(160),""))="Devis 3",IFERROR(VALUE(TRIM(SUBSTITUTE(R29,CHAR(160),""))),0),TRUE,0)*IFERROR(VALUE(TRIM(SUBSTITUTE(C29,CHAR(160),""))),0))=0,IF(U29&lt;&gt;"",0,""),_xlfn.IFS(TRIM(SUBSTITUTE(T29,CHAR(160),""))="Devis 1",IFERROR(VALUE(TRIM(SUBSTITUTE(L29,CHAR(160),""))),0),TRIM(SUBSTITUTE(T29,CHAR(160),""))="Devis 2",IFERROR(VALUE(TRIM(SUBSTITUTE(O29,CHAR(160),""))),0),TRIM(SUBSTITUTE(T29,CHAR(160),""))="Devis 3",IFERROR(VALUE(TRIM(SUBSTITUTE(R29,CHAR(160),""))),0),TRUE,0)*IFERROR(VALUE(TRIM(SUBSTITUTE(C29,CHAR(160),""))),0))</f>
        <v/>
      </c>
      <c r="W29" s="112" t="str">
        <f t="shared" si="31"/>
        <v/>
      </c>
      <c r="X29" s="103"/>
      <c r="Y29" s="86" t="str">
        <f t="shared" si="32"/>
        <v/>
      </c>
      <c r="Z29" s="90" t="str">
        <f t="shared" si="33"/>
        <v/>
      </c>
      <c r="AA29" s="86" t="str">
        <f t="shared" si="34"/>
        <v/>
      </c>
      <c r="AB29" s="22" t="str">
        <f t="shared" si="35"/>
        <v/>
      </c>
      <c r="AC29" s="22" t="str">
        <f t="shared" si="36"/>
        <v/>
      </c>
      <c r="AD29" s="5" t="str">
        <f t="shared" si="36"/>
        <v/>
      </c>
      <c r="AE29" s="22" t="str">
        <f t="shared" si="37"/>
        <v/>
      </c>
      <c r="AF29" s="22" t="str">
        <f t="shared" si="38"/>
        <v/>
      </c>
      <c r="AG29" s="87" t="str">
        <f t="shared" si="39"/>
        <v/>
      </c>
      <c r="AH29" s="59" t="str">
        <f t="shared" si="40"/>
        <v/>
      </c>
      <c r="AI29" s="29" t="str">
        <f t="shared" si="41"/>
        <v/>
      </c>
      <c r="AJ29" s="53" t="str">
        <f t="shared" si="42"/>
        <v/>
      </c>
      <c r="AK29" s="60" t="str">
        <f t="shared" si="43"/>
        <v/>
      </c>
      <c r="AL29" s="29" t="str">
        <f t="shared" si="44"/>
        <v/>
      </c>
      <c r="AM29" s="53" t="str">
        <f t="shared" si="45"/>
        <v/>
      </c>
      <c r="AN29" s="61" t="str">
        <f t="shared" si="24"/>
        <v/>
      </c>
      <c r="AO29" s="29" t="str">
        <f t="shared" si="46"/>
        <v/>
      </c>
      <c r="AP29" s="62" t="str">
        <f t="shared" si="47"/>
        <v/>
      </c>
      <c r="AQ29" s="55" t="str">
        <f t="shared" si="26"/>
        <v/>
      </c>
      <c r="AR29" s="493"/>
      <c r="AS29" s="63" t="str">
        <f t="shared" si="48"/>
        <v/>
      </c>
      <c r="AT29" s="63" t="str">
        <f t="shared" si="49"/>
        <v/>
      </c>
      <c r="AU29" s="63" t="str">
        <f t="shared" si="50"/>
        <v/>
      </c>
      <c r="AV29" s="110" t="str" cm="1">
        <f t="array" ref="AV29">IF($Z29="","",IF((IFERROR(_xlfn.IFS($AQ29="Devis 1",(IFERROR(VALUE(TRIM(SUBSTITUTE(AH29,CHAR(160),""))),0)),$AQ29="Devis 2",(IFERROR(VALUE(TRIM(SUBSTITUTE(AK29,CHAR(160),""))),0)),$AQ29="Devis 3",(IFERROR(VALUE(TRIM(SUBSTITUTE(AN29,CHAR(160),""))),0))),0))*(IFERROR(VALUE(TRIM(SUBSTITUTE($Z29,CHAR(160),""))),0))=0,"",(IFERROR(_xlfn.IFS($AQ29="Devis 1",(IFERROR(VALUE(TRIM(SUBSTITUTE(AH29,CHAR(160),""))),0)),$AQ29="Devis 2",(IFERROR(VALUE(TRIM(SUBSTITUTE(AK29,CHAR(160),""))),0)),$AQ29="Devis 3",(IFERROR(VALUE(TRIM(SUBSTITUTE(AN29,CHAR(160),""))),0))),0))*(IFERROR(VALUE(TRIM(SUBSTITUTE($Z29,CHAR(160),""))),0))))</f>
        <v/>
      </c>
      <c r="AW29" s="110" t="str" cm="1">
        <f t="array" ref="AW29">IF($Z29="","",IF(IFERROR(_xlfn.IFS(TRIM(SUBSTITUTE($AQ29,CHAR(160),""))="Devis 1",IFERROR(VALUE(TRIM(SUBSTITUTE(AI29,CHAR(160),""))),0),TRIM(SUBSTITUTE($AQ29,CHAR(160),""))="Devis 2",IFERROR(VALUE(TRIM(SUBSTITUTE(AL29,CHAR(160),""))),0),TRIM(SUBSTITUTE($AQ29,CHAR(160),""))="Devis 3",IFERROR(VALUE(TRIM(SUBSTITUTE(AO29,CHAR(160),""))),0)),0)*IFERROR(VALUE(TRIM(SUBSTITUTE($Z29,CHAR(160),""))),0)=0,IF(AV29&lt;&gt;"",0,""),IFERROR(_xlfn.IFS(TRIM(SUBSTITUTE($AQ29,CHAR(160),""))="Devis 1",IFERROR(VALUE(TRIM(SUBSTITUTE(AI29,CHAR(160),""))),0),TRIM(SUBSTITUTE($AQ29,CHAR(160),""))="Devis 2",IFERROR(VALUE(TRIM(SUBSTITUTE(AL29,CHAR(160),""))),0),TRIM(SUBSTITUTE($AQ29,CHAR(160),""))="Devis 3",IFERROR(VALUE(TRIM(SUBSTITUTE(AO29,CHAR(160),""))),0)),0)*IFERROR(VALUE(TRIM(SUBSTITUTE($Z29,CHAR(160),""))),0)))</f>
        <v/>
      </c>
      <c r="AX29" s="110" t="str" cm="1">
        <f t="array" ref="AX29">IF($Z29="","",IF((IFERROR(_xlfn.IFS($AQ29="Devis 1",(IFERROR(VALUE(TRIM(SUBSTITUTE(AJ29,CHAR(160),""))),0)),$AQ29="Devis 2",(IFERROR(VALUE(TRIM(SUBSTITUTE(AM29,CHAR(160),""))),0)),$AQ29="Devis 3",(IFERROR(VALUE(TRIM(SUBSTITUTE(AP29,CHAR(160),""))),0))),0))*(IFERROR(VALUE(TRIM(SUBSTITUTE($Z29,CHAR(160),""))),0))=0,"",(IFERROR(_xlfn.IFS($AQ29="Devis 1",(IFERROR(VALUE(TRIM(SUBSTITUTE(AJ29,CHAR(160),""))),0)),$AQ29="Devis 2",(IFERROR(VALUE(TRIM(SUBSTITUTE(AM29,CHAR(160),""))),0)),$AQ29="Devis 3",(IFERROR(VALUE(TRIM(SUBSTITUTE(AP29,CHAR(160),""))),0))),0))*(IFERROR(VALUE(TRIM(SUBSTITUTE($Z29,CHAR(160),""))),0))))</f>
        <v/>
      </c>
      <c r="AY29" s="89"/>
      <c r="AZ29" s="21" t="str" cm="1">
        <f t="array" ref="AZ29">IF(OR(AX29="",AU29="",AV29="",AS29="",AW29="",AT29=""),"",_xlfn.IFS((IFERROR(VALUE(TRIM(SUBSTITUTE(AX29,CHAR(160),""))),0))&gt;(IFERROR(VALUE(TRIM(SUBSTITUTE(AU29,CHAR(160),""))),0)),"KO : Le montant retenu TTC est supérieur au montant raisonnable TTC. Merci de revoir la ligne de dépense ou plafonner son montant.",(IFERROR(VALUE(TRIM(SUBSTITUTE(AV29,CHAR(160),""))),0))&gt;(IFERROR(VALUE(TRIM(SUBSTITUTE(AS29,CHAR(160),""))),0)),"Attention : Le montant retenu HT est supérieur au montant HT raisonnable. Merci de revoir la ligne de dépense, plafonner son montant, ou justifier la reventillation HT / TVA.",(IFERROR(VALUE(TRIM(SUBSTITUTE(AW29,CHAR(160),""))),0))&gt;(IFERROR(VALUE(TRIM(SUBSTITUTE(AT29,CHAR(160),""))),0)),"Attention : Le montant TVA retenu est supérieur au montant TVA raisonnable. Merci de revoir la ligne de dépense, plafonner son montant, ou justifier la reventillation HT / TVA.",(IFERROR(VALUE(TRIM(SUBSTITUTE(AX29,CHAR(160),""))),0))=0,"",(IFERROR(VALUE(TRIM(SUBSTITUTE(AU29,CHAR(160),""))),0))=(IFERROR(VALUE(TRIM(SUBSTITUTE(AX29,CHAR(160),""))),0)),"OK",(IFERROR(VALUE(TRIM(SUBSTITUTE(AU29,CHAR(160),""))),0))&gt;(IFERROR(VALUE(TRIM(SUBSTITUTE(AX29,CHAR(160),""))),0))," OK : Montant instruit inférieur au montant raisonnable.",TRUE,""))</f>
        <v/>
      </c>
      <c r="BA29" s="6" t="str" cm="1">
        <f t="array" ref="BA29">IF(
   OR(AX29="",W29="",AV29="",U29="",AW29="",V29=""),
   "",
   _xlfn.IFS(
      (IFERROR(VALUE(TRIM(SUBSTITUTE(AX29,CHAR(160),""))),0))=0,
         "Attention montant présenté entièrement écarté",
      (IFERROR(VALUE(TRIM(SUBSTITUTE(AX29,CHAR(160),""))),0))&gt;
         (IFERROR(VALUE(TRIM(SUBSTITUTE(W29,CHAR(160),""))),0)),
         "KO : Le montant retenu TTC est supérieur au montant présenté TTC. Merci de revoir la ligne de dépense ou plafonner son montant.",
      (IFERROR(VALUE(TRIM(SUBSTITUTE(AV29,CHAR(160),""))),0))&gt;
         (IFERROR(VALUE(TRIM(SUBSTITUTE(U29,CHAR(160),""))),0)),
         "Attention : Le montant retenu HT est supérieur au montant HT présenté. Merci de revoir la ligne de dépense, plafonner son montant, ou justifier la reventilation HT / TVA.",
      (IFERROR(VALUE(TRIM(SUBSTITUTE(AW29,CHAR(160),""))),0))&gt;
         (IFERROR(VALUE(TRIM(SUBSTITUTE(V29,CHAR(160),""))),0)),
         "Attention : Le montant TVA retenu est supérieur au montant TVA présenté. Merci de revoir la ligne de dépense, plafonner son montant, ou justifier la reventilation HT / TVA.",
      (IFERROR(VALUE(TRIM(SUBSTITUTE(W29,CHAR(160),""))),0))=0,
         "",
      (IFERROR(VALUE(TRIM(SUBSTITUTE(AX29,CHAR(160),""))),0))=
         (IFERROR(VALUE(TRIM(SUBSTITUTE(W29,CHAR(160),""))),0)),
         "OK",
      (IFERROR(VALUE(TRIM(SUBSTITUTE(AX29,CHAR(160),""))),0))&lt;
         (IFERROR(VALUE(TRIM(SUBSTITUTE(W29,CHAR(160),""))),0)),
         "Attention : montant présenté partiellement écarté.",
      TRUE,
         ""
   )
)</f>
        <v/>
      </c>
      <c r="BB29" s="63" t="str">
        <f t="shared" si="51"/>
        <v/>
      </c>
      <c r="BC29" s="63" t="str">
        <f t="shared" si="52"/>
        <v/>
      </c>
      <c r="BD29" s="63" t="str">
        <f t="shared" si="53"/>
        <v/>
      </c>
    </row>
    <row r="30" spans="1:56" ht="15" customHeight="1">
      <c r="A30" s="100">
        <v>21</v>
      </c>
      <c r="B30" s="7"/>
      <c r="C30" s="8"/>
      <c r="D30" s="7"/>
      <c r="E30" s="7"/>
      <c r="F30" s="27"/>
      <c r="G30" s="33"/>
      <c r="H30" s="31"/>
      <c r="I30" s="32"/>
      <c r="J30" s="17"/>
      <c r="K30" s="10"/>
      <c r="L30" s="9"/>
      <c r="M30" s="53" t="str">
        <f t="shared" si="28"/>
        <v/>
      </c>
      <c r="N30" s="13"/>
      <c r="O30" s="9"/>
      <c r="P30" s="53" t="str">
        <f t="shared" si="29"/>
        <v/>
      </c>
      <c r="Q30" s="16"/>
      <c r="R30" s="9"/>
      <c r="S30" s="54" t="str">
        <f t="shared" si="30"/>
        <v/>
      </c>
      <c r="T30" s="23"/>
      <c r="U30" s="111" t="str" cm="1">
        <f t="array" ref="U30">IF((_xlfn.IFS(TRIM(SUBSTITUTE(T30,CHAR(160),""))="Devis 1",IFERROR(VALUE(TRIM(SUBSTITUTE(K30,CHAR(160),""))),0),TRIM(SUBSTITUTE(T30,CHAR(160),""))="Devis 2",IFERROR(VALUE(TRIM(SUBSTITUTE(N30,CHAR(160),""))),0),TRIM(SUBSTITUTE(T30,CHAR(160),""))="Devis 3",IFERROR(VALUE(TRIM(SUBSTITUTE(Q30,CHAR(160),""))),0),TRUE,0)*IFERROR(VALUE(TRIM(SUBSTITUTE(C30,CHAR(160),""))),0))=0,"",_xlfn.IFS(TRIM(SUBSTITUTE(T30,CHAR(160),""))="Devis 1",IFERROR(VALUE(TRIM(SUBSTITUTE(K30,CHAR(160),""))),0),TRIM(SUBSTITUTE(T30,CHAR(160),""))="Devis 2",IFERROR(VALUE(TRIM(SUBSTITUTE(N30,CHAR(160),""))),0),TRIM(SUBSTITUTE(T30,CHAR(160),""))="Devis 3",IFERROR(VALUE(TRIM(SUBSTITUTE(Q30,CHAR(160),""))),0),TRUE,0)*IFERROR(VALUE(TRIM(SUBSTITUTE(C30,CHAR(160),""))),0))</f>
        <v/>
      </c>
      <c r="V30" s="109" t="str" cm="1">
        <f t="array" ref="V30">IF((_xlfn.IFS(TRIM(SUBSTITUTE(T30,CHAR(160),""))="Devis 1",IFERROR(VALUE(TRIM(SUBSTITUTE(L30,CHAR(160),""))),0),TRIM(SUBSTITUTE(T30,CHAR(160),""))="Devis 2",IFERROR(VALUE(TRIM(SUBSTITUTE(O30,CHAR(160),""))),0),TRIM(SUBSTITUTE(T30,CHAR(160),""))="Devis 3",IFERROR(VALUE(TRIM(SUBSTITUTE(R30,CHAR(160),""))),0),TRUE,0)*IFERROR(VALUE(TRIM(SUBSTITUTE(C30,CHAR(160),""))),0))=0,IF(U30&lt;&gt;"",0,""),_xlfn.IFS(TRIM(SUBSTITUTE(T30,CHAR(160),""))="Devis 1",IFERROR(VALUE(TRIM(SUBSTITUTE(L30,CHAR(160),""))),0),TRIM(SUBSTITUTE(T30,CHAR(160),""))="Devis 2",IFERROR(VALUE(TRIM(SUBSTITUTE(O30,CHAR(160),""))),0),TRIM(SUBSTITUTE(T30,CHAR(160),""))="Devis 3",IFERROR(VALUE(TRIM(SUBSTITUTE(R30,CHAR(160),""))),0),TRUE,0)*IFERROR(VALUE(TRIM(SUBSTITUTE(C30,CHAR(160),""))),0))</f>
        <v/>
      </c>
      <c r="W30" s="112" t="str">
        <f t="shared" si="31"/>
        <v/>
      </c>
      <c r="X30" s="103"/>
      <c r="Y30" s="86" t="str">
        <f t="shared" si="32"/>
        <v/>
      </c>
      <c r="Z30" s="90" t="str">
        <f t="shared" si="33"/>
        <v/>
      </c>
      <c r="AA30" s="86" t="str">
        <f t="shared" si="34"/>
        <v/>
      </c>
      <c r="AB30" s="22" t="str">
        <f t="shared" si="35"/>
        <v/>
      </c>
      <c r="AC30" s="22" t="str">
        <f t="shared" si="36"/>
        <v/>
      </c>
      <c r="AD30" s="5" t="str">
        <f t="shared" si="36"/>
        <v/>
      </c>
      <c r="AE30" s="22" t="str">
        <f t="shared" si="37"/>
        <v/>
      </c>
      <c r="AF30" s="22" t="str">
        <f t="shared" si="38"/>
        <v/>
      </c>
      <c r="AG30" s="87" t="str">
        <f t="shared" si="39"/>
        <v/>
      </c>
      <c r="AH30" s="59" t="str">
        <f t="shared" si="40"/>
        <v/>
      </c>
      <c r="AI30" s="29" t="str">
        <f t="shared" si="41"/>
        <v/>
      </c>
      <c r="AJ30" s="53" t="str">
        <f t="shared" si="42"/>
        <v/>
      </c>
      <c r="AK30" s="60" t="str">
        <f t="shared" si="43"/>
        <v/>
      </c>
      <c r="AL30" s="29" t="str">
        <f t="shared" si="44"/>
        <v/>
      </c>
      <c r="AM30" s="53" t="str">
        <f t="shared" si="45"/>
        <v/>
      </c>
      <c r="AN30" s="61" t="str">
        <f t="shared" si="24"/>
        <v/>
      </c>
      <c r="AO30" s="29" t="str">
        <f t="shared" si="46"/>
        <v/>
      </c>
      <c r="AP30" s="62" t="str">
        <f t="shared" si="47"/>
        <v/>
      </c>
      <c r="AQ30" s="55" t="str">
        <f t="shared" si="26"/>
        <v/>
      </c>
      <c r="AR30" s="493"/>
      <c r="AS30" s="63" t="str">
        <f t="shared" si="48"/>
        <v/>
      </c>
      <c r="AT30" s="63" t="str">
        <f t="shared" si="49"/>
        <v/>
      </c>
      <c r="AU30" s="63" t="str">
        <f t="shared" si="50"/>
        <v/>
      </c>
      <c r="AV30" s="110" t="str" cm="1">
        <f t="array" ref="AV30">IF($Z30="","",IF((IFERROR(_xlfn.IFS($AQ30="Devis 1",(IFERROR(VALUE(TRIM(SUBSTITUTE(AH30,CHAR(160),""))),0)),$AQ30="Devis 2",(IFERROR(VALUE(TRIM(SUBSTITUTE(AK30,CHAR(160),""))),0)),$AQ30="Devis 3",(IFERROR(VALUE(TRIM(SUBSTITUTE(AN30,CHAR(160),""))),0))),0))*(IFERROR(VALUE(TRIM(SUBSTITUTE($Z30,CHAR(160),""))),0))=0,"",(IFERROR(_xlfn.IFS($AQ30="Devis 1",(IFERROR(VALUE(TRIM(SUBSTITUTE(AH30,CHAR(160),""))),0)),$AQ30="Devis 2",(IFERROR(VALUE(TRIM(SUBSTITUTE(AK30,CHAR(160),""))),0)),$AQ30="Devis 3",(IFERROR(VALUE(TRIM(SUBSTITUTE(AN30,CHAR(160),""))),0))),0))*(IFERROR(VALUE(TRIM(SUBSTITUTE($Z30,CHAR(160),""))),0))))</f>
        <v/>
      </c>
      <c r="AW30" s="110" t="str" cm="1">
        <f t="array" ref="AW30">IF($Z30="","",IF(IFERROR(_xlfn.IFS(TRIM(SUBSTITUTE($AQ30,CHAR(160),""))="Devis 1",IFERROR(VALUE(TRIM(SUBSTITUTE(AI30,CHAR(160),""))),0),TRIM(SUBSTITUTE($AQ30,CHAR(160),""))="Devis 2",IFERROR(VALUE(TRIM(SUBSTITUTE(AL30,CHAR(160),""))),0),TRIM(SUBSTITUTE($AQ30,CHAR(160),""))="Devis 3",IFERROR(VALUE(TRIM(SUBSTITUTE(AO30,CHAR(160),""))),0)),0)*IFERROR(VALUE(TRIM(SUBSTITUTE($Z30,CHAR(160),""))),0)=0,IF(AV30&lt;&gt;"",0,""),IFERROR(_xlfn.IFS(TRIM(SUBSTITUTE($AQ30,CHAR(160),""))="Devis 1",IFERROR(VALUE(TRIM(SUBSTITUTE(AI30,CHAR(160),""))),0),TRIM(SUBSTITUTE($AQ30,CHAR(160),""))="Devis 2",IFERROR(VALUE(TRIM(SUBSTITUTE(AL30,CHAR(160),""))),0),TRIM(SUBSTITUTE($AQ30,CHAR(160),""))="Devis 3",IFERROR(VALUE(TRIM(SUBSTITUTE(AO30,CHAR(160),""))),0)),0)*IFERROR(VALUE(TRIM(SUBSTITUTE($Z30,CHAR(160),""))),0)))</f>
        <v/>
      </c>
      <c r="AX30" s="110" t="str" cm="1">
        <f t="array" ref="AX30">IF($Z30="","",IF((IFERROR(_xlfn.IFS($AQ30="Devis 1",(IFERROR(VALUE(TRIM(SUBSTITUTE(AJ30,CHAR(160),""))),0)),$AQ30="Devis 2",(IFERROR(VALUE(TRIM(SUBSTITUTE(AM30,CHAR(160),""))),0)),$AQ30="Devis 3",(IFERROR(VALUE(TRIM(SUBSTITUTE(AP30,CHAR(160),""))),0))),0))*(IFERROR(VALUE(TRIM(SUBSTITUTE($Z30,CHAR(160),""))),0))=0,"",(IFERROR(_xlfn.IFS($AQ30="Devis 1",(IFERROR(VALUE(TRIM(SUBSTITUTE(AJ30,CHAR(160),""))),0)),$AQ30="Devis 2",(IFERROR(VALUE(TRIM(SUBSTITUTE(AM30,CHAR(160),""))),0)),$AQ30="Devis 3",(IFERROR(VALUE(TRIM(SUBSTITUTE(AP30,CHAR(160),""))),0))),0))*(IFERROR(VALUE(TRIM(SUBSTITUTE($Z30,CHAR(160),""))),0))))</f>
        <v/>
      </c>
      <c r="AY30" s="89"/>
      <c r="AZ30" s="21" t="str" cm="1">
        <f t="array" ref="AZ30">IF(OR(AX30="",AU30="",AV30="",AS30="",AW30="",AT30=""),"",_xlfn.IFS((IFERROR(VALUE(TRIM(SUBSTITUTE(AX30,CHAR(160),""))),0))&gt;(IFERROR(VALUE(TRIM(SUBSTITUTE(AU30,CHAR(160),""))),0)),"KO : Le montant retenu TTC est supérieur au montant raisonnable TTC. Merci de revoir la ligne de dépense ou plafonner son montant.",(IFERROR(VALUE(TRIM(SUBSTITUTE(AV30,CHAR(160),""))),0))&gt;(IFERROR(VALUE(TRIM(SUBSTITUTE(AS30,CHAR(160),""))),0)),"Attention : Le montant retenu HT est supérieur au montant HT raisonnable. Merci de revoir la ligne de dépense, plafonner son montant, ou justifier la reventillation HT / TVA.",(IFERROR(VALUE(TRIM(SUBSTITUTE(AW30,CHAR(160),""))),0))&gt;(IFERROR(VALUE(TRIM(SUBSTITUTE(AT30,CHAR(160),""))),0)),"Attention : Le montant TVA retenu est supérieur au montant TVA raisonnable. Merci de revoir la ligne de dépense, plafonner son montant, ou justifier la reventillation HT / TVA.",(IFERROR(VALUE(TRIM(SUBSTITUTE(AX30,CHAR(160),""))),0))=0,"",(IFERROR(VALUE(TRIM(SUBSTITUTE(AU30,CHAR(160),""))),0))=(IFERROR(VALUE(TRIM(SUBSTITUTE(AX30,CHAR(160),""))),0)),"OK",(IFERROR(VALUE(TRIM(SUBSTITUTE(AU30,CHAR(160),""))),0))&gt;(IFERROR(VALUE(TRIM(SUBSTITUTE(AX30,CHAR(160),""))),0))," OK : Montant instruit inférieur au montant raisonnable.",TRUE,""))</f>
        <v/>
      </c>
      <c r="BA30" s="6" t="str" cm="1">
        <f t="array" ref="BA30">IF(
   OR(AX30="",W30="",AV30="",U30="",AW30="",V30=""),
   "",
   _xlfn.IFS(
      (IFERROR(VALUE(TRIM(SUBSTITUTE(AX30,CHAR(160),""))),0))=0,
         "Attention montant présenté entièrement écarté",
      (IFERROR(VALUE(TRIM(SUBSTITUTE(AX30,CHAR(160),""))),0))&gt;
         (IFERROR(VALUE(TRIM(SUBSTITUTE(W30,CHAR(160),""))),0)),
         "KO : Le montant retenu TTC est supérieur au montant présenté TTC. Merci de revoir la ligne de dépense ou plafonner son montant.",
      (IFERROR(VALUE(TRIM(SUBSTITUTE(AV30,CHAR(160),""))),0))&gt;
         (IFERROR(VALUE(TRIM(SUBSTITUTE(U30,CHAR(160),""))),0)),
         "Attention : Le montant retenu HT est supérieur au montant HT présenté. Merci de revoir la ligne de dépense, plafonner son montant, ou justifier la reventilation HT / TVA.",
      (IFERROR(VALUE(TRIM(SUBSTITUTE(AW30,CHAR(160),""))),0))&gt;
         (IFERROR(VALUE(TRIM(SUBSTITUTE(V30,CHAR(160),""))),0)),
         "Attention : Le montant TVA retenu est supérieur au montant TVA présenté. Merci de revoir la ligne de dépense, plafonner son montant, ou justifier la reventilation HT / TVA.",
      (IFERROR(VALUE(TRIM(SUBSTITUTE(W30,CHAR(160),""))),0))=0,
         "",
      (IFERROR(VALUE(TRIM(SUBSTITUTE(AX30,CHAR(160),""))),0))=
         (IFERROR(VALUE(TRIM(SUBSTITUTE(W30,CHAR(160),""))),0)),
         "OK",
      (IFERROR(VALUE(TRIM(SUBSTITUTE(AX30,CHAR(160),""))),0))&lt;
         (IFERROR(VALUE(TRIM(SUBSTITUTE(W30,CHAR(160),""))),0)),
         "Attention : montant présenté partiellement écarté.",
      TRUE,
         ""
   )
)</f>
        <v/>
      </c>
      <c r="BB30" s="63" t="str">
        <f t="shared" si="51"/>
        <v/>
      </c>
      <c r="BC30" s="63" t="str">
        <f t="shared" si="52"/>
        <v/>
      </c>
      <c r="BD30" s="63" t="str">
        <f t="shared" si="53"/>
        <v/>
      </c>
    </row>
    <row r="31" spans="1:56" ht="15" customHeight="1">
      <c r="A31" s="100">
        <v>22</v>
      </c>
      <c r="B31" s="7"/>
      <c r="C31" s="8"/>
      <c r="D31" s="7"/>
      <c r="E31" s="7"/>
      <c r="F31" s="27"/>
      <c r="G31" s="33"/>
      <c r="H31" s="31"/>
      <c r="I31" s="32"/>
      <c r="J31" s="17"/>
      <c r="K31" s="10"/>
      <c r="L31" s="9"/>
      <c r="M31" s="53" t="str">
        <f t="shared" si="28"/>
        <v/>
      </c>
      <c r="N31" s="13"/>
      <c r="O31" s="9"/>
      <c r="P31" s="53" t="str">
        <f t="shared" si="29"/>
        <v/>
      </c>
      <c r="Q31" s="16"/>
      <c r="R31" s="9"/>
      <c r="S31" s="54" t="str">
        <f t="shared" si="30"/>
        <v/>
      </c>
      <c r="T31" s="23"/>
      <c r="U31" s="111" t="str" cm="1">
        <f t="array" ref="U31">IF((_xlfn.IFS(TRIM(SUBSTITUTE(T31,CHAR(160),""))="Devis 1",IFERROR(VALUE(TRIM(SUBSTITUTE(K31,CHAR(160),""))),0),TRIM(SUBSTITUTE(T31,CHAR(160),""))="Devis 2",IFERROR(VALUE(TRIM(SUBSTITUTE(N31,CHAR(160),""))),0),TRIM(SUBSTITUTE(T31,CHAR(160),""))="Devis 3",IFERROR(VALUE(TRIM(SUBSTITUTE(Q31,CHAR(160),""))),0),TRUE,0)*IFERROR(VALUE(TRIM(SUBSTITUTE(C31,CHAR(160),""))),0))=0,"",_xlfn.IFS(TRIM(SUBSTITUTE(T31,CHAR(160),""))="Devis 1",IFERROR(VALUE(TRIM(SUBSTITUTE(K31,CHAR(160),""))),0),TRIM(SUBSTITUTE(T31,CHAR(160),""))="Devis 2",IFERROR(VALUE(TRIM(SUBSTITUTE(N31,CHAR(160),""))),0),TRIM(SUBSTITUTE(T31,CHAR(160),""))="Devis 3",IFERROR(VALUE(TRIM(SUBSTITUTE(Q31,CHAR(160),""))),0),TRUE,0)*IFERROR(VALUE(TRIM(SUBSTITUTE(C31,CHAR(160),""))),0))</f>
        <v/>
      </c>
      <c r="V31" s="109" t="str" cm="1">
        <f t="array" ref="V31">IF((_xlfn.IFS(TRIM(SUBSTITUTE(T31,CHAR(160),""))="Devis 1",IFERROR(VALUE(TRIM(SUBSTITUTE(L31,CHAR(160),""))),0),TRIM(SUBSTITUTE(T31,CHAR(160),""))="Devis 2",IFERROR(VALUE(TRIM(SUBSTITUTE(O31,CHAR(160),""))),0),TRIM(SUBSTITUTE(T31,CHAR(160),""))="Devis 3",IFERROR(VALUE(TRIM(SUBSTITUTE(R31,CHAR(160),""))),0),TRUE,0)*IFERROR(VALUE(TRIM(SUBSTITUTE(C31,CHAR(160),""))),0))=0,IF(U31&lt;&gt;"",0,""),_xlfn.IFS(TRIM(SUBSTITUTE(T31,CHAR(160),""))="Devis 1",IFERROR(VALUE(TRIM(SUBSTITUTE(L31,CHAR(160),""))),0),TRIM(SUBSTITUTE(T31,CHAR(160),""))="Devis 2",IFERROR(VALUE(TRIM(SUBSTITUTE(O31,CHAR(160),""))),0),TRIM(SUBSTITUTE(T31,CHAR(160),""))="Devis 3",IFERROR(VALUE(TRIM(SUBSTITUTE(R31,CHAR(160),""))),0),TRUE,0)*IFERROR(VALUE(TRIM(SUBSTITUTE(C31,CHAR(160),""))),0))</f>
        <v/>
      </c>
      <c r="W31" s="112" t="str">
        <f t="shared" si="31"/>
        <v/>
      </c>
      <c r="X31" s="103"/>
      <c r="Y31" s="86" t="str">
        <f t="shared" si="32"/>
        <v/>
      </c>
      <c r="Z31" s="90" t="str">
        <f t="shared" si="33"/>
        <v/>
      </c>
      <c r="AA31" s="86" t="str">
        <f t="shared" si="34"/>
        <v/>
      </c>
      <c r="AB31" s="22" t="str">
        <f t="shared" si="35"/>
        <v/>
      </c>
      <c r="AC31" s="22" t="str">
        <f t="shared" si="36"/>
        <v/>
      </c>
      <c r="AD31" s="5" t="str">
        <f t="shared" si="36"/>
        <v/>
      </c>
      <c r="AE31" s="22" t="str">
        <f t="shared" si="37"/>
        <v/>
      </c>
      <c r="AF31" s="22" t="str">
        <f t="shared" si="38"/>
        <v/>
      </c>
      <c r="AG31" s="87" t="str">
        <f t="shared" si="39"/>
        <v/>
      </c>
      <c r="AH31" s="59" t="str">
        <f t="shared" si="40"/>
        <v/>
      </c>
      <c r="AI31" s="29" t="str">
        <f t="shared" si="41"/>
        <v/>
      </c>
      <c r="AJ31" s="53" t="str">
        <f t="shared" si="42"/>
        <v/>
      </c>
      <c r="AK31" s="60" t="str">
        <f t="shared" si="43"/>
        <v/>
      </c>
      <c r="AL31" s="29" t="str">
        <f t="shared" si="44"/>
        <v/>
      </c>
      <c r="AM31" s="53" t="str">
        <f t="shared" si="45"/>
        <v/>
      </c>
      <c r="AN31" s="61" t="str">
        <f t="shared" si="24"/>
        <v/>
      </c>
      <c r="AO31" s="29" t="str">
        <f t="shared" si="46"/>
        <v/>
      </c>
      <c r="AP31" s="62" t="str">
        <f t="shared" si="47"/>
        <v/>
      </c>
      <c r="AQ31" s="55" t="str">
        <f t="shared" si="26"/>
        <v/>
      </c>
      <c r="AR31" s="493"/>
      <c r="AS31" s="63" t="str">
        <f t="shared" si="48"/>
        <v/>
      </c>
      <c r="AT31" s="63" t="str">
        <f t="shared" si="49"/>
        <v/>
      </c>
      <c r="AU31" s="63" t="str">
        <f t="shared" si="50"/>
        <v/>
      </c>
      <c r="AV31" s="110" t="str" cm="1">
        <f t="array" ref="AV31">IF($Z31="","",IF((IFERROR(_xlfn.IFS($AQ31="Devis 1",(IFERROR(VALUE(TRIM(SUBSTITUTE(AH31,CHAR(160),""))),0)),$AQ31="Devis 2",(IFERROR(VALUE(TRIM(SUBSTITUTE(AK31,CHAR(160),""))),0)),$AQ31="Devis 3",(IFERROR(VALUE(TRIM(SUBSTITUTE(AN31,CHAR(160),""))),0))),0))*(IFERROR(VALUE(TRIM(SUBSTITUTE($Z31,CHAR(160),""))),0))=0,"",(IFERROR(_xlfn.IFS($AQ31="Devis 1",(IFERROR(VALUE(TRIM(SUBSTITUTE(AH31,CHAR(160),""))),0)),$AQ31="Devis 2",(IFERROR(VALUE(TRIM(SUBSTITUTE(AK31,CHAR(160),""))),0)),$AQ31="Devis 3",(IFERROR(VALUE(TRIM(SUBSTITUTE(AN31,CHAR(160),""))),0))),0))*(IFERROR(VALUE(TRIM(SUBSTITUTE($Z31,CHAR(160),""))),0))))</f>
        <v/>
      </c>
      <c r="AW31" s="110" t="str" cm="1">
        <f t="array" ref="AW31">IF($Z31="","",IF(IFERROR(_xlfn.IFS(TRIM(SUBSTITUTE($AQ31,CHAR(160),""))="Devis 1",IFERROR(VALUE(TRIM(SUBSTITUTE(AI31,CHAR(160),""))),0),TRIM(SUBSTITUTE($AQ31,CHAR(160),""))="Devis 2",IFERROR(VALUE(TRIM(SUBSTITUTE(AL31,CHAR(160),""))),0),TRIM(SUBSTITUTE($AQ31,CHAR(160),""))="Devis 3",IFERROR(VALUE(TRIM(SUBSTITUTE(AO31,CHAR(160),""))),0)),0)*IFERROR(VALUE(TRIM(SUBSTITUTE($Z31,CHAR(160),""))),0)=0,IF(AV31&lt;&gt;"",0,""),IFERROR(_xlfn.IFS(TRIM(SUBSTITUTE($AQ31,CHAR(160),""))="Devis 1",IFERROR(VALUE(TRIM(SUBSTITUTE(AI31,CHAR(160),""))),0),TRIM(SUBSTITUTE($AQ31,CHAR(160),""))="Devis 2",IFERROR(VALUE(TRIM(SUBSTITUTE(AL31,CHAR(160),""))),0),TRIM(SUBSTITUTE($AQ31,CHAR(160),""))="Devis 3",IFERROR(VALUE(TRIM(SUBSTITUTE(AO31,CHAR(160),""))),0)),0)*IFERROR(VALUE(TRIM(SUBSTITUTE($Z31,CHAR(160),""))),0)))</f>
        <v/>
      </c>
      <c r="AX31" s="110" t="str" cm="1">
        <f t="array" ref="AX31">IF($Z31="","",IF((IFERROR(_xlfn.IFS($AQ31="Devis 1",(IFERROR(VALUE(TRIM(SUBSTITUTE(AJ31,CHAR(160),""))),0)),$AQ31="Devis 2",(IFERROR(VALUE(TRIM(SUBSTITUTE(AM31,CHAR(160),""))),0)),$AQ31="Devis 3",(IFERROR(VALUE(TRIM(SUBSTITUTE(AP31,CHAR(160),""))),0))),0))*(IFERROR(VALUE(TRIM(SUBSTITUTE($Z31,CHAR(160),""))),0))=0,"",(IFERROR(_xlfn.IFS($AQ31="Devis 1",(IFERROR(VALUE(TRIM(SUBSTITUTE(AJ31,CHAR(160),""))),0)),$AQ31="Devis 2",(IFERROR(VALUE(TRIM(SUBSTITUTE(AM31,CHAR(160),""))),0)),$AQ31="Devis 3",(IFERROR(VALUE(TRIM(SUBSTITUTE(AP31,CHAR(160),""))),0))),0))*(IFERROR(VALUE(TRIM(SUBSTITUTE($Z31,CHAR(160),""))),0))))</f>
        <v/>
      </c>
      <c r="AY31" s="89"/>
      <c r="AZ31" s="21" t="str" cm="1">
        <f t="array" ref="AZ31">IF(OR(AX31="",AU31="",AV31="",AS31="",AW31="",AT31=""),"",_xlfn.IFS((IFERROR(VALUE(TRIM(SUBSTITUTE(AX31,CHAR(160),""))),0))&gt;(IFERROR(VALUE(TRIM(SUBSTITUTE(AU31,CHAR(160),""))),0)),"KO : Le montant retenu TTC est supérieur au montant raisonnable TTC. Merci de revoir la ligne de dépense ou plafonner son montant.",(IFERROR(VALUE(TRIM(SUBSTITUTE(AV31,CHAR(160),""))),0))&gt;(IFERROR(VALUE(TRIM(SUBSTITUTE(AS31,CHAR(160),""))),0)),"Attention : Le montant retenu HT est supérieur au montant HT raisonnable. Merci de revoir la ligne de dépense, plafonner son montant, ou justifier la reventillation HT / TVA.",(IFERROR(VALUE(TRIM(SUBSTITUTE(AW31,CHAR(160),""))),0))&gt;(IFERROR(VALUE(TRIM(SUBSTITUTE(AT31,CHAR(160),""))),0)),"Attention : Le montant TVA retenu est supérieur au montant TVA raisonnable. Merci de revoir la ligne de dépense, plafonner son montant, ou justifier la reventillation HT / TVA.",(IFERROR(VALUE(TRIM(SUBSTITUTE(AX31,CHAR(160),""))),0))=0,"",(IFERROR(VALUE(TRIM(SUBSTITUTE(AU31,CHAR(160),""))),0))=(IFERROR(VALUE(TRIM(SUBSTITUTE(AX31,CHAR(160),""))),0)),"OK",(IFERROR(VALUE(TRIM(SUBSTITUTE(AU31,CHAR(160),""))),0))&gt;(IFERROR(VALUE(TRIM(SUBSTITUTE(AX31,CHAR(160),""))),0))," OK : Montant instruit inférieur au montant raisonnable.",TRUE,""))</f>
        <v/>
      </c>
      <c r="BA31" s="6" t="str" cm="1">
        <f t="array" ref="BA31">IF(
   OR(AX31="",W31="",AV31="",U31="",AW31="",V31=""),
   "",
   _xlfn.IFS(
      (IFERROR(VALUE(TRIM(SUBSTITUTE(AX31,CHAR(160),""))),0))=0,
         "Attention montant présenté entièrement écarté",
      (IFERROR(VALUE(TRIM(SUBSTITUTE(AX31,CHAR(160),""))),0))&gt;
         (IFERROR(VALUE(TRIM(SUBSTITUTE(W31,CHAR(160),""))),0)),
         "KO : Le montant retenu TTC est supérieur au montant présenté TTC. Merci de revoir la ligne de dépense ou plafonner son montant.",
      (IFERROR(VALUE(TRIM(SUBSTITUTE(AV31,CHAR(160),""))),0))&gt;
         (IFERROR(VALUE(TRIM(SUBSTITUTE(U31,CHAR(160),""))),0)),
         "Attention : Le montant retenu HT est supérieur au montant HT présenté. Merci de revoir la ligne de dépense, plafonner son montant, ou justifier la reventilation HT / TVA.",
      (IFERROR(VALUE(TRIM(SUBSTITUTE(AW31,CHAR(160),""))),0))&gt;
         (IFERROR(VALUE(TRIM(SUBSTITUTE(V31,CHAR(160),""))),0)),
         "Attention : Le montant TVA retenu est supérieur au montant TVA présenté. Merci de revoir la ligne de dépense, plafonner son montant, ou justifier la reventilation HT / TVA.",
      (IFERROR(VALUE(TRIM(SUBSTITUTE(W31,CHAR(160),""))),0))=0,
         "",
      (IFERROR(VALUE(TRIM(SUBSTITUTE(AX31,CHAR(160),""))),0))=
         (IFERROR(VALUE(TRIM(SUBSTITUTE(W31,CHAR(160),""))),0)),
         "OK",
      (IFERROR(VALUE(TRIM(SUBSTITUTE(AX31,CHAR(160),""))),0))&lt;
         (IFERROR(VALUE(TRIM(SUBSTITUTE(W31,CHAR(160),""))),0)),
         "Attention : montant présenté partiellement écarté.",
      TRUE,
         ""
   )
)</f>
        <v/>
      </c>
      <c r="BB31" s="63" t="str">
        <f t="shared" si="51"/>
        <v/>
      </c>
      <c r="BC31" s="63" t="str">
        <f t="shared" si="52"/>
        <v/>
      </c>
      <c r="BD31" s="63" t="str">
        <f t="shared" si="53"/>
        <v/>
      </c>
    </row>
    <row r="32" spans="1:56" ht="15" customHeight="1">
      <c r="A32" s="100">
        <v>23</v>
      </c>
      <c r="B32" s="7"/>
      <c r="C32" s="8"/>
      <c r="D32" s="7"/>
      <c r="E32" s="7"/>
      <c r="F32" s="27"/>
      <c r="G32" s="33"/>
      <c r="H32" s="31"/>
      <c r="I32" s="32"/>
      <c r="J32" s="17"/>
      <c r="K32" s="10"/>
      <c r="L32" s="9"/>
      <c r="M32" s="53" t="str">
        <f t="shared" si="28"/>
        <v/>
      </c>
      <c r="N32" s="13"/>
      <c r="O32" s="9"/>
      <c r="P32" s="53" t="str">
        <f t="shared" si="29"/>
        <v/>
      </c>
      <c r="Q32" s="16"/>
      <c r="R32" s="9"/>
      <c r="S32" s="54" t="str">
        <f t="shared" si="30"/>
        <v/>
      </c>
      <c r="T32" s="23"/>
      <c r="U32" s="111" t="str" cm="1">
        <f t="array" ref="U32">IF((_xlfn.IFS(TRIM(SUBSTITUTE(T32,CHAR(160),""))="Devis 1",IFERROR(VALUE(TRIM(SUBSTITUTE(K32,CHAR(160),""))),0),TRIM(SUBSTITUTE(T32,CHAR(160),""))="Devis 2",IFERROR(VALUE(TRIM(SUBSTITUTE(N32,CHAR(160),""))),0),TRIM(SUBSTITUTE(T32,CHAR(160),""))="Devis 3",IFERROR(VALUE(TRIM(SUBSTITUTE(Q32,CHAR(160),""))),0),TRUE,0)*IFERROR(VALUE(TRIM(SUBSTITUTE(C32,CHAR(160),""))),0))=0,"",_xlfn.IFS(TRIM(SUBSTITUTE(T32,CHAR(160),""))="Devis 1",IFERROR(VALUE(TRIM(SUBSTITUTE(K32,CHAR(160),""))),0),TRIM(SUBSTITUTE(T32,CHAR(160),""))="Devis 2",IFERROR(VALUE(TRIM(SUBSTITUTE(N32,CHAR(160),""))),0),TRIM(SUBSTITUTE(T32,CHAR(160),""))="Devis 3",IFERROR(VALUE(TRIM(SUBSTITUTE(Q32,CHAR(160),""))),0),TRUE,0)*IFERROR(VALUE(TRIM(SUBSTITUTE(C32,CHAR(160),""))),0))</f>
        <v/>
      </c>
      <c r="V32" s="109" t="str" cm="1">
        <f t="array" ref="V32">IF((_xlfn.IFS(TRIM(SUBSTITUTE(T32,CHAR(160),""))="Devis 1",IFERROR(VALUE(TRIM(SUBSTITUTE(L32,CHAR(160),""))),0),TRIM(SUBSTITUTE(T32,CHAR(160),""))="Devis 2",IFERROR(VALUE(TRIM(SUBSTITUTE(O32,CHAR(160),""))),0),TRIM(SUBSTITUTE(T32,CHAR(160),""))="Devis 3",IFERROR(VALUE(TRIM(SUBSTITUTE(R32,CHAR(160),""))),0),TRUE,0)*IFERROR(VALUE(TRIM(SUBSTITUTE(C32,CHAR(160),""))),0))=0,IF(U32&lt;&gt;"",0,""),_xlfn.IFS(TRIM(SUBSTITUTE(T32,CHAR(160),""))="Devis 1",IFERROR(VALUE(TRIM(SUBSTITUTE(L32,CHAR(160),""))),0),TRIM(SUBSTITUTE(T32,CHAR(160),""))="Devis 2",IFERROR(VALUE(TRIM(SUBSTITUTE(O32,CHAR(160),""))),0),TRIM(SUBSTITUTE(T32,CHAR(160),""))="Devis 3",IFERROR(VALUE(TRIM(SUBSTITUTE(R32,CHAR(160),""))),0),TRUE,0)*IFERROR(VALUE(TRIM(SUBSTITUTE(C32,CHAR(160),""))),0))</f>
        <v/>
      </c>
      <c r="W32" s="112" t="str">
        <f t="shared" si="31"/>
        <v/>
      </c>
      <c r="X32" s="103"/>
      <c r="Y32" s="86" t="str">
        <f t="shared" si="32"/>
        <v/>
      </c>
      <c r="Z32" s="90" t="str">
        <f t="shared" si="33"/>
        <v/>
      </c>
      <c r="AA32" s="86" t="str">
        <f t="shared" si="34"/>
        <v/>
      </c>
      <c r="AB32" s="22" t="str">
        <f t="shared" si="35"/>
        <v/>
      </c>
      <c r="AC32" s="22" t="str">
        <f t="shared" si="36"/>
        <v/>
      </c>
      <c r="AD32" s="5" t="str">
        <f t="shared" si="36"/>
        <v/>
      </c>
      <c r="AE32" s="22" t="str">
        <f t="shared" si="37"/>
        <v/>
      </c>
      <c r="AF32" s="22" t="str">
        <f t="shared" si="38"/>
        <v/>
      </c>
      <c r="AG32" s="87" t="str">
        <f t="shared" si="39"/>
        <v/>
      </c>
      <c r="AH32" s="59" t="str">
        <f t="shared" si="40"/>
        <v/>
      </c>
      <c r="AI32" s="29" t="str">
        <f t="shared" si="41"/>
        <v/>
      </c>
      <c r="AJ32" s="53" t="str">
        <f t="shared" si="42"/>
        <v/>
      </c>
      <c r="AK32" s="60" t="str">
        <f t="shared" si="43"/>
        <v/>
      </c>
      <c r="AL32" s="29" t="str">
        <f t="shared" si="44"/>
        <v/>
      </c>
      <c r="AM32" s="53" t="str">
        <f t="shared" si="45"/>
        <v/>
      </c>
      <c r="AN32" s="61" t="str">
        <f t="shared" si="24"/>
        <v/>
      </c>
      <c r="AO32" s="29" t="str">
        <f t="shared" si="46"/>
        <v/>
      </c>
      <c r="AP32" s="62" t="str">
        <f t="shared" si="47"/>
        <v/>
      </c>
      <c r="AQ32" s="55" t="str">
        <f t="shared" si="26"/>
        <v/>
      </c>
      <c r="AR32" s="493"/>
      <c r="AS32" s="63" t="str">
        <f t="shared" si="48"/>
        <v/>
      </c>
      <c r="AT32" s="63" t="str">
        <f t="shared" si="49"/>
        <v/>
      </c>
      <c r="AU32" s="63" t="str">
        <f t="shared" si="50"/>
        <v/>
      </c>
      <c r="AV32" s="110" t="str" cm="1">
        <f t="array" ref="AV32">IF($Z32="","",IF((IFERROR(_xlfn.IFS($AQ32="Devis 1",(IFERROR(VALUE(TRIM(SUBSTITUTE(AH32,CHAR(160),""))),0)),$AQ32="Devis 2",(IFERROR(VALUE(TRIM(SUBSTITUTE(AK32,CHAR(160),""))),0)),$AQ32="Devis 3",(IFERROR(VALUE(TRIM(SUBSTITUTE(AN32,CHAR(160),""))),0))),0))*(IFERROR(VALUE(TRIM(SUBSTITUTE($Z32,CHAR(160),""))),0))=0,"",(IFERROR(_xlfn.IFS($AQ32="Devis 1",(IFERROR(VALUE(TRIM(SUBSTITUTE(AH32,CHAR(160),""))),0)),$AQ32="Devis 2",(IFERROR(VALUE(TRIM(SUBSTITUTE(AK32,CHAR(160),""))),0)),$AQ32="Devis 3",(IFERROR(VALUE(TRIM(SUBSTITUTE(AN32,CHAR(160),""))),0))),0))*(IFERROR(VALUE(TRIM(SUBSTITUTE($Z32,CHAR(160),""))),0))))</f>
        <v/>
      </c>
      <c r="AW32" s="110" t="str" cm="1">
        <f t="array" ref="AW32">IF($Z32="","",IF(IFERROR(_xlfn.IFS(TRIM(SUBSTITUTE($AQ32,CHAR(160),""))="Devis 1",IFERROR(VALUE(TRIM(SUBSTITUTE(AI32,CHAR(160),""))),0),TRIM(SUBSTITUTE($AQ32,CHAR(160),""))="Devis 2",IFERROR(VALUE(TRIM(SUBSTITUTE(AL32,CHAR(160),""))),0),TRIM(SUBSTITUTE($AQ32,CHAR(160),""))="Devis 3",IFERROR(VALUE(TRIM(SUBSTITUTE(AO32,CHAR(160),""))),0)),0)*IFERROR(VALUE(TRIM(SUBSTITUTE($Z32,CHAR(160),""))),0)=0,IF(AV32&lt;&gt;"",0,""),IFERROR(_xlfn.IFS(TRIM(SUBSTITUTE($AQ32,CHAR(160),""))="Devis 1",IFERROR(VALUE(TRIM(SUBSTITUTE(AI32,CHAR(160),""))),0),TRIM(SUBSTITUTE($AQ32,CHAR(160),""))="Devis 2",IFERROR(VALUE(TRIM(SUBSTITUTE(AL32,CHAR(160),""))),0),TRIM(SUBSTITUTE($AQ32,CHAR(160),""))="Devis 3",IFERROR(VALUE(TRIM(SUBSTITUTE(AO32,CHAR(160),""))),0)),0)*IFERROR(VALUE(TRIM(SUBSTITUTE($Z32,CHAR(160),""))),0)))</f>
        <v/>
      </c>
      <c r="AX32" s="110" t="str" cm="1">
        <f t="array" ref="AX32">IF($Z32="","",IF((IFERROR(_xlfn.IFS($AQ32="Devis 1",(IFERROR(VALUE(TRIM(SUBSTITUTE(AJ32,CHAR(160),""))),0)),$AQ32="Devis 2",(IFERROR(VALUE(TRIM(SUBSTITUTE(AM32,CHAR(160),""))),0)),$AQ32="Devis 3",(IFERROR(VALUE(TRIM(SUBSTITUTE(AP32,CHAR(160),""))),0))),0))*(IFERROR(VALUE(TRIM(SUBSTITUTE($Z32,CHAR(160),""))),0))=0,"",(IFERROR(_xlfn.IFS($AQ32="Devis 1",(IFERROR(VALUE(TRIM(SUBSTITUTE(AJ32,CHAR(160),""))),0)),$AQ32="Devis 2",(IFERROR(VALUE(TRIM(SUBSTITUTE(AM32,CHAR(160),""))),0)),$AQ32="Devis 3",(IFERROR(VALUE(TRIM(SUBSTITUTE(AP32,CHAR(160),""))),0))),0))*(IFERROR(VALUE(TRIM(SUBSTITUTE($Z32,CHAR(160),""))),0))))</f>
        <v/>
      </c>
      <c r="AY32" s="89"/>
      <c r="AZ32" s="21" t="str" cm="1">
        <f t="array" ref="AZ32">IF(OR(AX32="",AU32="",AV32="",AS32="",AW32="",AT32=""),"",_xlfn.IFS((IFERROR(VALUE(TRIM(SUBSTITUTE(AX32,CHAR(160),""))),0))&gt;(IFERROR(VALUE(TRIM(SUBSTITUTE(AU32,CHAR(160),""))),0)),"KO : Le montant retenu TTC est supérieur au montant raisonnable TTC. Merci de revoir la ligne de dépense ou plafonner son montant.",(IFERROR(VALUE(TRIM(SUBSTITUTE(AV32,CHAR(160),""))),0))&gt;(IFERROR(VALUE(TRIM(SUBSTITUTE(AS32,CHAR(160),""))),0)),"Attention : Le montant retenu HT est supérieur au montant HT raisonnable. Merci de revoir la ligne de dépense, plafonner son montant, ou justifier la reventillation HT / TVA.",(IFERROR(VALUE(TRIM(SUBSTITUTE(AW32,CHAR(160),""))),0))&gt;(IFERROR(VALUE(TRIM(SUBSTITUTE(AT32,CHAR(160),""))),0)),"Attention : Le montant TVA retenu est supérieur au montant TVA raisonnable. Merci de revoir la ligne de dépense, plafonner son montant, ou justifier la reventillation HT / TVA.",(IFERROR(VALUE(TRIM(SUBSTITUTE(AX32,CHAR(160),""))),0))=0,"",(IFERROR(VALUE(TRIM(SUBSTITUTE(AU32,CHAR(160),""))),0))=(IFERROR(VALUE(TRIM(SUBSTITUTE(AX32,CHAR(160),""))),0)),"OK",(IFERROR(VALUE(TRIM(SUBSTITUTE(AU32,CHAR(160),""))),0))&gt;(IFERROR(VALUE(TRIM(SUBSTITUTE(AX32,CHAR(160),""))),0))," OK : Montant instruit inférieur au montant raisonnable.",TRUE,""))</f>
        <v/>
      </c>
      <c r="BA32" s="6" t="str" cm="1">
        <f t="array" ref="BA32">IF(
   OR(AX32="",W32="",AV32="",U32="",AW32="",V32=""),
   "",
   _xlfn.IFS(
      (IFERROR(VALUE(TRIM(SUBSTITUTE(AX32,CHAR(160),""))),0))=0,
         "Attention montant présenté entièrement écarté",
      (IFERROR(VALUE(TRIM(SUBSTITUTE(AX32,CHAR(160),""))),0))&gt;
         (IFERROR(VALUE(TRIM(SUBSTITUTE(W32,CHAR(160),""))),0)),
         "KO : Le montant retenu TTC est supérieur au montant présenté TTC. Merci de revoir la ligne de dépense ou plafonner son montant.",
      (IFERROR(VALUE(TRIM(SUBSTITUTE(AV32,CHAR(160),""))),0))&gt;
         (IFERROR(VALUE(TRIM(SUBSTITUTE(U32,CHAR(160),""))),0)),
         "Attention : Le montant retenu HT est supérieur au montant HT présenté. Merci de revoir la ligne de dépense, plafonner son montant, ou justifier la reventilation HT / TVA.",
      (IFERROR(VALUE(TRIM(SUBSTITUTE(AW32,CHAR(160),""))),0))&gt;
         (IFERROR(VALUE(TRIM(SUBSTITUTE(V32,CHAR(160),""))),0)),
         "Attention : Le montant TVA retenu est supérieur au montant TVA présenté. Merci de revoir la ligne de dépense, plafonner son montant, ou justifier la reventilation HT / TVA.",
      (IFERROR(VALUE(TRIM(SUBSTITUTE(W32,CHAR(160),""))),0))=0,
         "",
      (IFERROR(VALUE(TRIM(SUBSTITUTE(AX32,CHAR(160),""))),0))=
         (IFERROR(VALUE(TRIM(SUBSTITUTE(W32,CHAR(160),""))),0)),
         "OK",
      (IFERROR(VALUE(TRIM(SUBSTITUTE(AX32,CHAR(160),""))),0))&lt;
         (IFERROR(VALUE(TRIM(SUBSTITUTE(W32,CHAR(160),""))),0)),
         "Attention : montant présenté partiellement écarté.",
      TRUE,
         ""
   )
)</f>
        <v/>
      </c>
      <c r="BB32" s="63" t="str">
        <f t="shared" si="51"/>
        <v/>
      </c>
      <c r="BC32" s="63" t="str">
        <f t="shared" si="52"/>
        <v/>
      </c>
      <c r="BD32" s="63" t="str">
        <f t="shared" si="53"/>
        <v/>
      </c>
    </row>
    <row r="33" spans="1:56" ht="15" customHeight="1">
      <c r="A33" s="100">
        <v>24</v>
      </c>
      <c r="B33" s="7"/>
      <c r="C33" s="8"/>
      <c r="D33" s="7"/>
      <c r="E33" s="7"/>
      <c r="F33" s="27"/>
      <c r="G33" s="33"/>
      <c r="H33" s="31"/>
      <c r="I33" s="32"/>
      <c r="J33" s="17"/>
      <c r="K33" s="10"/>
      <c r="L33" s="9"/>
      <c r="M33" s="53" t="str">
        <f t="shared" si="28"/>
        <v/>
      </c>
      <c r="N33" s="13"/>
      <c r="O33" s="9"/>
      <c r="P33" s="53" t="str">
        <f t="shared" si="29"/>
        <v/>
      </c>
      <c r="Q33" s="16"/>
      <c r="R33" s="9"/>
      <c r="S33" s="54" t="str">
        <f t="shared" si="30"/>
        <v/>
      </c>
      <c r="T33" s="23"/>
      <c r="U33" s="111" t="str" cm="1">
        <f t="array" ref="U33">IF((_xlfn.IFS(TRIM(SUBSTITUTE(T33,CHAR(160),""))="Devis 1",IFERROR(VALUE(TRIM(SUBSTITUTE(K33,CHAR(160),""))),0),TRIM(SUBSTITUTE(T33,CHAR(160),""))="Devis 2",IFERROR(VALUE(TRIM(SUBSTITUTE(N33,CHAR(160),""))),0),TRIM(SUBSTITUTE(T33,CHAR(160),""))="Devis 3",IFERROR(VALUE(TRIM(SUBSTITUTE(Q33,CHAR(160),""))),0),TRUE,0)*IFERROR(VALUE(TRIM(SUBSTITUTE(C33,CHAR(160),""))),0))=0,"",_xlfn.IFS(TRIM(SUBSTITUTE(T33,CHAR(160),""))="Devis 1",IFERROR(VALUE(TRIM(SUBSTITUTE(K33,CHAR(160),""))),0),TRIM(SUBSTITUTE(T33,CHAR(160),""))="Devis 2",IFERROR(VALUE(TRIM(SUBSTITUTE(N33,CHAR(160),""))),0),TRIM(SUBSTITUTE(T33,CHAR(160),""))="Devis 3",IFERROR(VALUE(TRIM(SUBSTITUTE(Q33,CHAR(160),""))),0),TRUE,0)*IFERROR(VALUE(TRIM(SUBSTITUTE(C33,CHAR(160),""))),0))</f>
        <v/>
      </c>
      <c r="V33" s="109" t="str" cm="1">
        <f t="array" ref="V33">IF((_xlfn.IFS(TRIM(SUBSTITUTE(T33,CHAR(160),""))="Devis 1",IFERROR(VALUE(TRIM(SUBSTITUTE(L33,CHAR(160),""))),0),TRIM(SUBSTITUTE(T33,CHAR(160),""))="Devis 2",IFERROR(VALUE(TRIM(SUBSTITUTE(O33,CHAR(160),""))),0),TRIM(SUBSTITUTE(T33,CHAR(160),""))="Devis 3",IFERROR(VALUE(TRIM(SUBSTITUTE(R33,CHAR(160),""))),0),TRUE,0)*IFERROR(VALUE(TRIM(SUBSTITUTE(C33,CHAR(160),""))),0))=0,IF(U33&lt;&gt;"",0,""),_xlfn.IFS(TRIM(SUBSTITUTE(T33,CHAR(160),""))="Devis 1",IFERROR(VALUE(TRIM(SUBSTITUTE(L33,CHAR(160),""))),0),TRIM(SUBSTITUTE(T33,CHAR(160),""))="Devis 2",IFERROR(VALUE(TRIM(SUBSTITUTE(O33,CHAR(160),""))),0),TRIM(SUBSTITUTE(T33,CHAR(160),""))="Devis 3",IFERROR(VALUE(TRIM(SUBSTITUTE(R33,CHAR(160),""))),0),TRUE,0)*IFERROR(VALUE(TRIM(SUBSTITUTE(C33,CHAR(160),""))),0))</f>
        <v/>
      </c>
      <c r="W33" s="112" t="str">
        <f t="shared" si="31"/>
        <v/>
      </c>
      <c r="X33" s="103"/>
      <c r="Y33" s="86" t="str">
        <f t="shared" si="32"/>
        <v/>
      </c>
      <c r="Z33" s="90" t="str">
        <f t="shared" si="33"/>
        <v/>
      </c>
      <c r="AA33" s="86" t="str">
        <f t="shared" si="34"/>
        <v/>
      </c>
      <c r="AB33" s="22" t="str">
        <f t="shared" si="35"/>
        <v/>
      </c>
      <c r="AC33" s="22" t="str">
        <f t="shared" si="36"/>
        <v/>
      </c>
      <c r="AD33" s="5" t="str">
        <f t="shared" si="36"/>
        <v/>
      </c>
      <c r="AE33" s="22" t="str">
        <f t="shared" si="37"/>
        <v/>
      </c>
      <c r="AF33" s="22" t="str">
        <f t="shared" si="38"/>
        <v/>
      </c>
      <c r="AG33" s="87" t="str">
        <f t="shared" si="39"/>
        <v/>
      </c>
      <c r="AH33" s="59" t="str">
        <f t="shared" si="40"/>
        <v/>
      </c>
      <c r="AI33" s="29" t="str">
        <f t="shared" si="41"/>
        <v/>
      </c>
      <c r="AJ33" s="53" t="str">
        <f t="shared" si="42"/>
        <v/>
      </c>
      <c r="AK33" s="60" t="str">
        <f t="shared" si="43"/>
        <v/>
      </c>
      <c r="AL33" s="29" t="str">
        <f t="shared" si="44"/>
        <v/>
      </c>
      <c r="AM33" s="53" t="str">
        <f t="shared" si="45"/>
        <v/>
      </c>
      <c r="AN33" s="61" t="str">
        <f t="shared" si="24"/>
        <v/>
      </c>
      <c r="AO33" s="29" t="str">
        <f t="shared" si="46"/>
        <v/>
      </c>
      <c r="AP33" s="62" t="str">
        <f t="shared" si="47"/>
        <v/>
      </c>
      <c r="AQ33" s="55" t="str">
        <f t="shared" si="26"/>
        <v/>
      </c>
      <c r="AR33" s="493"/>
      <c r="AS33" s="63" t="str">
        <f t="shared" si="48"/>
        <v/>
      </c>
      <c r="AT33" s="63" t="str">
        <f t="shared" si="49"/>
        <v/>
      </c>
      <c r="AU33" s="63" t="str">
        <f t="shared" si="50"/>
        <v/>
      </c>
      <c r="AV33" s="110" t="str" cm="1">
        <f t="array" ref="AV33">IF($Z33="","",IF((IFERROR(_xlfn.IFS($AQ33="Devis 1",(IFERROR(VALUE(TRIM(SUBSTITUTE(AH33,CHAR(160),""))),0)),$AQ33="Devis 2",(IFERROR(VALUE(TRIM(SUBSTITUTE(AK33,CHAR(160),""))),0)),$AQ33="Devis 3",(IFERROR(VALUE(TRIM(SUBSTITUTE(AN33,CHAR(160),""))),0))),0))*(IFERROR(VALUE(TRIM(SUBSTITUTE($Z33,CHAR(160),""))),0))=0,"",(IFERROR(_xlfn.IFS($AQ33="Devis 1",(IFERROR(VALUE(TRIM(SUBSTITUTE(AH33,CHAR(160),""))),0)),$AQ33="Devis 2",(IFERROR(VALUE(TRIM(SUBSTITUTE(AK33,CHAR(160),""))),0)),$AQ33="Devis 3",(IFERROR(VALUE(TRIM(SUBSTITUTE(AN33,CHAR(160),""))),0))),0))*(IFERROR(VALUE(TRIM(SUBSTITUTE($Z33,CHAR(160),""))),0))))</f>
        <v/>
      </c>
      <c r="AW33" s="110" t="str" cm="1">
        <f t="array" ref="AW33">IF($Z33="","",IF(IFERROR(_xlfn.IFS(TRIM(SUBSTITUTE($AQ33,CHAR(160),""))="Devis 1",IFERROR(VALUE(TRIM(SUBSTITUTE(AI33,CHAR(160),""))),0),TRIM(SUBSTITUTE($AQ33,CHAR(160),""))="Devis 2",IFERROR(VALUE(TRIM(SUBSTITUTE(AL33,CHAR(160),""))),0),TRIM(SUBSTITUTE($AQ33,CHAR(160),""))="Devis 3",IFERROR(VALUE(TRIM(SUBSTITUTE(AO33,CHAR(160),""))),0)),0)*IFERROR(VALUE(TRIM(SUBSTITUTE($Z33,CHAR(160),""))),0)=0,IF(AV33&lt;&gt;"",0,""),IFERROR(_xlfn.IFS(TRIM(SUBSTITUTE($AQ33,CHAR(160),""))="Devis 1",IFERROR(VALUE(TRIM(SUBSTITUTE(AI33,CHAR(160),""))),0),TRIM(SUBSTITUTE($AQ33,CHAR(160),""))="Devis 2",IFERROR(VALUE(TRIM(SUBSTITUTE(AL33,CHAR(160),""))),0),TRIM(SUBSTITUTE($AQ33,CHAR(160),""))="Devis 3",IFERROR(VALUE(TRIM(SUBSTITUTE(AO33,CHAR(160),""))),0)),0)*IFERROR(VALUE(TRIM(SUBSTITUTE($Z33,CHAR(160),""))),0)))</f>
        <v/>
      </c>
      <c r="AX33" s="110" t="str" cm="1">
        <f t="array" ref="AX33">IF($Z33="","",IF((IFERROR(_xlfn.IFS($AQ33="Devis 1",(IFERROR(VALUE(TRIM(SUBSTITUTE(AJ33,CHAR(160),""))),0)),$AQ33="Devis 2",(IFERROR(VALUE(TRIM(SUBSTITUTE(AM33,CHAR(160),""))),0)),$AQ33="Devis 3",(IFERROR(VALUE(TRIM(SUBSTITUTE(AP33,CHAR(160),""))),0))),0))*(IFERROR(VALUE(TRIM(SUBSTITUTE($Z33,CHAR(160),""))),0))=0,"",(IFERROR(_xlfn.IFS($AQ33="Devis 1",(IFERROR(VALUE(TRIM(SUBSTITUTE(AJ33,CHAR(160),""))),0)),$AQ33="Devis 2",(IFERROR(VALUE(TRIM(SUBSTITUTE(AM33,CHAR(160),""))),0)),$AQ33="Devis 3",(IFERROR(VALUE(TRIM(SUBSTITUTE(AP33,CHAR(160),""))),0))),0))*(IFERROR(VALUE(TRIM(SUBSTITUTE($Z33,CHAR(160),""))),0))))</f>
        <v/>
      </c>
      <c r="AY33" s="89"/>
      <c r="AZ33" s="21" t="str" cm="1">
        <f t="array" ref="AZ33">IF(OR(AX33="",AU33="",AV33="",AS33="",AW33="",AT33=""),"",_xlfn.IFS((IFERROR(VALUE(TRIM(SUBSTITUTE(AX33,CHAR(160),""))),0))&gt;(IFERROR(VALUE(TRIM(SUBSTITUTE(AU33,CHAR(160),""))),0)),"KO : Le montant retenu TTC est supérieur au montant raisonnable TTC. Merci de revoir la ligne de dépense ou plafonner son montant.",(IFERROR(VALUE(TRIM(SUBSTITUTE(AV33,CHAR(160),""))),0))&gt;(IFERROR(VALUE(TRIM(SUBSTITUTE(AS33,CHAR(160),""))),0)),"Attention : Le montant retenu HT est supérieur au montant HT raisonnable. Merci de revoir la ligne de dépense, plafonner son montant, ou justifier la reventillation HT / TVA.",(IFERROR(VALUE(TRIM(SUBSTITUTE(AW33,CHAR(160),""))),0))&gt;(IFERROR(VALUE(TRIM(SUBSTITUTE(AT33,CHAR(160),""))),0)),"Attention : Le montant TVA retenu est supérieur au montant TVA raisonnable. Merci de revoir la ligne de dépense, plafonner son montant, ou justifier la reventillation HT / TVA.",(IFERROR(VALUE(TRIM(SUBSTITUTE(AX33,CHAR(160),""))),0))=0,"",(IFERROR(VALUE(TRIM(SUBSTITUTE(AU33,CHAR(160),""))),0))=(IFERROR(VALUE(TRIM(SUBSTITUTE(AX33,CHAR(160),""))),0)),"OK",(IFERROR(VALUE(TRIM(SUBSTITUTE(AU33,CHAR(160),""))),0))&gt;(IFERROR(VALUE(TRIM(SUBSTITUTE(AX33,CHAR(160),""))),0))," OK : Montant instruit inférieur au montant raisonnable.",TRUE,""))</f>
        <v/>
      </c>
      <c r="BA33" s="6" t="str" cm="1">
        <f t="array" ref="BA33">IF(
   OR(AX33="",W33="",AV33="",U33="",AW33="",V33=""),
   "",
   _xlfn.IFS(
      (IFERROR(VALUE(TRIM(SUBSTITUTE(AX33,CHAR(160),""))),0))=0,
         "Attention montant présenté entièrement écarté",
      (IFERROR(VALUE(TRIM(SUBSTITUTE(AX33,CHAR(160),""))),0))&gt;
         (IFERROR(VALUE(TRIM(SUBSTITUTE(W33,CHAR(160),""))),0)),
         "KO : Le montant retenu TTC est supérieur au montant présenté TTC. Merci de revoir la ligne de dépense ou plafonner son montant.",
      (IFERROR(VALUE(TRIM(SUBSTITUTE(AV33,CHAR(160),""))),0))&gt;
         (IFERROR(VALUE(TRIM(SUBSTITUTE(U33,CHAR(160),""))),0)),
         "Attention : Le montant retenu HT est supérieur au montant HT présenté. Merci de revoir la ligne de dépense, plafonner son montant, ou justifier la reventilation HT / TVA.",
      (IFERROR(VALUE(TRIM(SUBSTITUTE(AW33,CHAR(160),""))),0))&gt;
         (IFERROR(VALUE(TRIM(SUBSTITUTE(V33,CHAR(160),""))),0)),
         "Attention : Le montant TVA retenu est supérieur au montant TVA présenté. Merci de revoir la ligne de dépense, plafonner son montant, ou justifier la reventilation HT / TVA.",
      (IFERROR(VALUE(TRIM(SUBSTITUTE(W33,CHAR(160),""))),0))=0,
         "",
      (IFERROR(VALUE(TRIM(SUBSTITUTE(AX33,CHAR(160),""))),0))=
         (IFERROR(VALUE(TRIM(SUBSTITUTE(W33,CHAR(160),""))),0)),
         "OK",
      (IFERROR(VALUE(TRIM(SUBSTITUTE(AX33,CHAR(160),""))),0))&lt;
         (IFERROR(VALUE(TRIM(SUBSTITUTE(W33,CHAR(160),""))),0)),
         "Attention : montant présenté partiellement écarté.",
      TRUE,
         ""
   )
)</f>
        <v/>
      </c>
      <c r="BB33" s="63" t="str">
        <f t="shared" si="51"/>
        <v/>
      </c>
      <c r="BC33" s="63" t="str">
        <f t="shared" si="52"/>
        <v/>
      </c>
      <c r="BD33" s="63" t="str">
        <f t="shared" si="53"/>
        <v/>
      </c>
    </row>
    <row r="34" spans="1:56" ht="15" customHeight="1">
      <c r="A34" s="100">
        <v>25</v>
      </c>
      <c r="B34" s="7"/>
      <c r="C34" s="8"/>
      <c r="D34" s="7"/>
      <c r="E34" s="7"/>
      <c r="F34" s="27"/>
      <c r="G34" s="33"/>
      <c r="H34" s="31"/>
      <c r="I34" s="32"/>
      <c r="J34" s="17"/>
      <c r="K34" s="10"/>
      <c r="L34" s="9"/>
      <c r="M34" s="53" t="str">
        <f t="shared" si="28"/>
        <v/>
      </c>
      <c r="N34" s="13"/>
      <c r="O34" s="9"/>
      <c r="P34" s="53" t="str">
        <f t="shared" si="29"/>
        <v/>
      </c>
      <c r="Q34" s="16"/>
      <c r="R34" s="9"/>
      <c r="S34" s="54" t="str">
        <f t="shared" si="30"/>
        <v/>
      </c>
      <c r="T34" s="23"/>
      <c r="U34" s="111" t="str" cm="1">
        <f t="array" ref="U34">IF((_xlfn.IFS(TRIM(SUBSTITUTE(T34,CHAR(160),""))="Devis 1",IFERROR(VALUE(TRIM(SUBSTITUTE(K34,CHAR(160),""))),0),TRIM(SUBSTITUTE(T34,CHAR(160),""))="Devis 2",IFERROR(VALUE(TRIM(SUBSTITUTE(N34,CHAR(160),""))),0),TRIM(SUBSTITUTE(T34,CHAR(160),""))="Devis 3",IFERROR(VALUE(TRIM(SUBSTITUTE(Q34,CHAR(160),""))),0),TRUE,0)*IFERROR(VALUE(TRIM(SUBSTITUTE(C34,CHAR(160),""))),0))=0,"",_xlfn.IFS(TRIM(SUBSTITUTE(T34,CHAR(160),""))="Devis 1",IFERROR(VALUE(TRIM(SUBSTITUTE(K34,CHAR(160),""))),0),TRIM(SUBSTITUTE(T34,CHAR(160),""))="Devis 2",IFERROR(VALUE(TRIM(SUBSTITUTE(N34,CHAR(160),""))),0),TRIM(SUBSTITUTE(T34,CHAR(160),""))="Devis 3",IFERROR(VALUE(TRIM(SUBSTITUTE(Q34,CHAR(160),""))),0),TRUE,0)*IFERROR(VALUE(TRIM(SUBSTITUTE(C34,CHAR(160),""))),0))</f>
        <v/>
      </c>
      <c r="V34" s="109" t="str" cm="1">
        <f t="array" ref="V34">IF((_xlfn.IFS(TRIM(SUBSTITUTE(T34,CHAR(160),""))="Devis 1",IFERROR(VALUE(TRIM(SUBSTITUTE(L34,CHAR(160),""))),0),TRIM(SUBSTITUTE(T34,CHAR(160),""))="Devis 2",IFERROR(VALUE(TRIM(SUBSTITUTE(O34,CHAR(160),""))),0),TRIM(SUBSTITUTE(T34,CHAR(160),""))="Devis 3",IFERROR(VALUE(TRIM(SUBSTITUTE(R34,CHAR(160),""))),0),TRUE,0)*IFERROR(VALUE(TRIM(SUBSTITUTE(C34,CHAR(160),""))),0))=0,IF(U34&lt;&gt;"",0,""),_xlfn.IFS(TRIM(SUBSTITUTE(T34,CHAR(160),""))="Devis 1",IFERROR(VALUE(TRIM(SUBSTITUTE(L34,CHAR(160),""))),0),TRIM(SUBSTITUTE(T34,CHAR(160),""))="Devis 2",IFERROR(VALUE(TRIM(SUBSTITUTE(O34,CHAR(160),""))),0),TRIM(SUBSTITUTE(T34,CHAR(160),""))="Devis 3",IFERROR(VALUE(TRIM(SUBSTITUTE(R34,CHAR(160),""))),0),TRUE,0)*IFERROR(VALUE(TRIM(SUBSTITUTE(C34,CHAR(160),""))),0))</f>
        <v/>
      </c>
      <c r="W34" s="112" t="str">
        <f t="shared" si="31"/>
        <v/>
      </c>
      <c r="X34" s="103"/>
      <c r="Y34" s="86" t="str">
        <f t="shared" si="32"/>
        <v/>
      </c>
      <c r="Z34" s="90" t="str">
        <f t="shared" si="33"/>
        <v/>
      </c>
      <c r="AA34" s="86" t="str">
        <f t="shared" si="34"/>
        <v/>
      </c>
      <c r="AB34" s="22" t="str">
        <f t="shared" si="35"/>
        <v/>
      </c>
      <c r="AC34" s="22" t="str">
        <f t="shared" si="36"/>
        <v/>
      </c>
      <c r="AD34" s="5" t="str">
        <f t="shared" si="36"/>
        <v/>
      </c>
      <c r="AE34" s="22" t="str">
        <f t="shared" si="37"/>
        <v/>
      </c>
      <c r="AF34" s="22" t="str">
        <f t="shared" si="38"/>
        <v/>
      </c>
      <c r="AG34" s="87" t="str">
        <f t="shared" si="39"/>
        <v/>
      </c>
      <c r="AH34" s="59" t="str">
        <f t="shared" si="40"/>
        <v/>
      </c>
      <c r="AI34" s="29" t="str">
        <f t="shared" si="41"/>
        <v/>
      </c>
      <c r="AJ34" s="53" t="str">
        <f t="shared" si="42"/>
        <v/>
      </c>
      <c r="AK34" s="60" t="str">
        <f t="shared" si="43"/>
        <v/>
      </c>
      <c r="AL34" s="29" t="str">
        <f t="shared" si="44"/>
        <v/>
      </c>
      <c r="AM34" s="53" t="str">
        <f t="shared" si="45"/>
        <v/>
      </c>
      <c r="AN34" s="61" t="str">
        <f t="shared" si="24"/>
        <v/>
      </c>
      <c r="AO34" s="29" t="str">
        <f t="shared" si="46"/>
        <v/>
      </c>
      <c r="AP34" s="62" t="str">
        <f t="shared" si="47"/>
        <v/>
      </c>
      <c r="AQ34" s="55" t="str">
        <f t="shared" si="26"/>
        <v/>
      </c>
      <c r="AR34" s="493"/>
      <c r="AS34" s="63" t="str">
        <f t="shared" si="48"/>
        <v/>
      </c>
      <c r="AT34" s="63" t="str">
        <f t="shared" si="49"/>
        <v/>
      </c>
      <c r="AU34" s="63" t="str">
        <f t="shared" si="50"/>
        <v/>
      </c>
      <c r="AV34" s="110" t="str" cm="1">
        <f t="array" ref="AV34">IF($Z34="","",IF((IFERROR(_xlfn.IFS($AQ34="Devis 1",(IFERROR(VALUE(TRIM(SUBSTITUTE(AH34,CHAR(160),""))),0)),$AQ34="Devis 2",(IFERROR(VALUE(TRIM(SUBSTITUTE(AK34,CHAR(160),""))),0)),$AQ34="Devis 3",(IFERROR(VALUE(TRIM(SUBSTITUTE(AN34,CHAR(160),""))),0))),0))*(IFERROR(VALUE(TRIM(SUBSTITUTE($Z34,CHAR(160),""))),0))=0,"",(IFERROR(_xlfn.IFS($AQ34="Devis 1",(IFERROR(VALUE(TRIM(SUBSTITUTE(AH34,CHAR(160),""))),0)),$AQ34="Devis 2",(IFERROR(VALUE(TRIM(SUBSTITUTE(AK34,CHAR(160),""))),0)),$AQ34="Devis 3",(IFERROR(VALUE(TRIM(SUBSTITUTE(AN34,CHAR(160),""))),0))),0))*(IFERROR(VALUE(TRIM(SUBSTITUTE($Z34,CHAR(160),""))),0))))</f>
        <v/>
      </c>
      <c r="AW34" s="110" t="str" cm="1">
        <f t="array" ref="AW34">IF($Z34="","",IF(IFERROR(_xlfn.IFS(TRIM(SUBSTITUTE($AQ34,CHAR(160),""))="Devis 1",IFERROR(VALUE(TRIM(SUBSTITUTE(AI34,CHAR(160),""))),0),TRIM(SUBSTITUTE($AQ34,CHAR(160),""))="Devis 2",IFERROR(VALUE(TRIM(SUBSTITUTE(AL34,CHAR(160),""))),0),TRIM(SUBSTITUTE($AQ34,CHAR(160),""))="Devis 3",IFERROR(VALUE(TRIM(SUBSTITUTE(AO34,CHAR(160),""))),0)),0)*IFERROR(VALUE(TRIM(SUBSTITUTE($Z34,CHAR(160),""))),0)=0,IF(AV34&lt;&gt;"",0,""),IFERROR(_xlfn.IFS(TRIM(SUBSTITUTE($AQ34,CHAR(160),""))="Devis 1",IFERROR(VALUE(TRIM(SUBSTITUTE(AI34,CHAR(160),""))),0),TRIM(SUBSTITUTE($AQ34,CHAR(160),""))="Devis 2",IFERROR(VALUE(TRIM(SUBSTITUTE(AL34,CHAR(160),""))),0),TRIM(SUBSTITUTE($AQ34,CHAR(160),""))="Devis 3",IFERROR(VALUE(TRIM(SUBSTITUTE(AO34,CHAR(160),""))),0)),0)*IFERROR(VALUE(TRIM(SUBSTITUTE($Z34,CHAR(160),""))),0)))</f>
        <v/>
      </c>
      <c r="AX34" s="110" t="str" cm="1">
        <f t="array" ref="AX34">IF($Z34="","",IF((IFERROR(_xlfn.IFS($AQ34="Devis 1",(IFERROR(VALUE(TRIM(SUBSTITUTE(AJ34,CHAR(160),""))),0)),$AQ34="Devis 2",(IFERROR(VALUE(TRIM(SUBSTITUTE(AM34,CHAR(160),""))),0)),$AQ34="Devis 3",(IFERROR(VALUE(TRIM(SUBSTITUTE(AP34,CHAR(160),""))),0))),0))*(IFERROR(VALUE(TRIM(SUBSTITUTE($Z34,CHAR(160),""))),0))=0,"",(IFERROR(_xlfn.IFS($AQ34="Devis 1",(IFERROR(VALUE(TRIM(SUBSTITUTE(AJ34,CHAR(160),""))),0)),$AQ34="Devis 2",(IFERROR(VALUE(TRIM(SUBSTITUTE(AM34,CHAR(160),""))),0)),$AQ34="Devis 3",(IFERROR(VALUE(TRIM(SUBSTITUTE(AP34,CHAR(160),""))),0))),0))*(IFERROR(VALUE(TRIM(SUBSTITUTE($Z34,CHAR(160),""))),0))))</f>
        <v/>
      </c>
      <c r="AY34" s="89"/>
      <c r="AZ34" s="21" t="str" cm="1">
        <f t="array" ref="AZ34">IF(OR(AX34="",AU34="",AV34="",AS34="",AW34="",AT34=""),"",_xlfn.IFS((IFERROR(VALUE(TRIM(SUBSTITUTE(AX34,CHAR(160),""))),0))&gt;(IFERROR(VALUE(TRIM(SUBSTITUTE(AU34,CHAR(160),""))),0)),"KO : Le montant retenu TTC est supérieur au montant raisonnable TTC. Merci de revoir la ligne de dépense ou plafonner son montant.",(IFERROR(VALUE(TRIM(SUBSTITUTE(AV34,CHAR(160),""))),0))&gt;(IFERROR(VALUE(TRIM(SUBSTITUTE(AS34,CHAR(160),""))),0)),"Attention : Le montant retenu HT est supérieur au montant HT raisonnable. Merci de revoir la ligne de dépense, plafonner son montant, ou justifier la reventillation HT / TVA.",(IFERROR(VALUE(TRIM(SUBSTITUTE(AW34,CHAR(160),""))),0))&gt;(IFERROR(VALUE(TRIM(SUBSTITUTE(AT34,CHAR(160),""))),0)),"Attention : Le montant TVA retenu est supérieur au montant TVA raisonnable. Merci de revoir la ligne de dépense, plafonner son montant, ou justifier la reventillation HT / TVA.",(IFERROR(VALUE(TRIM(SUBSTITUTE(AX34,CHAR(160),""))),0))=0,"",(IFERROR(VALUE(TRIM(SUBSTITUTE(AU34,CHAR(160),""))),0))=(IFERROR(VALUE(TRIM(SUBSTITUTE(AX34,CHAR(160),""))),0)),"OK",(IFERROR(VALUE(TRIM(SUBSTITUTE(AU34,CHAR(160),""))),0))&gt;(IFERROR(VALUE(TRIM(SUBSTITUTE(AX34,CHAR(160),""))),0))," OK : Montant instruit inférieur au montant raisonnable.",TRUE,""))</f>
        <v/>
      </c>
      <c r="BA34" s="6" t="str" cm="1">
        <f t="array" ref="BA34">IF(
   OR(AX34="",W34="",AV34="",U34="",AW34="",V34=""),
   "",
   _xlfn.IFS(
      (IFERROR(VALUE(TRIM(SUBSTITUTE(AX34,CHAR(160),""))),0))=0,
         "Attention montant présenté entièrement écarté",
      (IFERROR(VALUE(TRIM(SUBSTITUTE(AX34,CHAR(160),""))),0))&gt;
         (IFERROR(VALUE(TRIM(SUBSTITUTE(W34,CHAR(160),""))),0)),
         "KO : Le montant retenu TTC est supérieur au montant présenté TTC. Merci de revoir la ligne de dépense ou plafonner son montant.",
      (IFERROR(VALUE(TRIM(SUBSTITUTE(AV34,CHAR(160),""))),0))&gt;
         (IFERROR(VALUE(TRIM(SUBSTITUTE(U34,CHAR(160),""))),0)),
         "Attention : Le montant retenu HT est supérieur au montant HT présenté. Merci de revoir la ligne de dépense, plafonner son montant, ou justifier la reventilation HT / TVA.",
      (IFERROR(VALUE(TRIM(SUBSTITUTE(AW34,CHAR(160),""))),0))&gt;
         (IFERROR(VALUE(TRIM(SUBSTITUTE(V34,CHAR(160),""))),0)),
         "Attention : Le montant TVA retenu est supérieur au montant TVA présenté. Merci de revoir la ligne de dépense, plafonner son montant, ou justifier la reventilation HT / TVA.",
      (IFERROR(VALUE(TRIM(SUBSTITUTE(W34,CHAR(160),""))),0))=0,
         "",
      (IFERROR(VALUE(TRIM(SUBSTITUTE(AX34,CHAR(160),""))),0))=
         (IFERROR(VALUE(TRIM(SUBSTITUTE(W34,CHAR(160),""))),0)),
         "OK",
      (IFERROR(VALUE(TRIM(SUBSTITUTE(AX34,CHAR(160),""))),0))&lt;
         (IFERROR(VALUE(TRIM(SUBSTITUTE(W34,CHAR(160),""))),0)),
         "Attention : montant présenté partiellement écarté.",
      TRUE,
         ""
   )
)</f>
        <v/>
      </c>
      <c r="BB34" s="63" t="str">
        <f t="shared" si="51"/>
        <v/>
      </c>
      <c r="BC34" s="63" t="str">
        <f t="shared" si="52"/>
        <v/>
      </c>
      <c r="BD34" s="63" t="str">
        <f t="shared" si="53"/>
        <v/>
      </c>
    </row>
    <row r="35" spans="1:56" ht="15" customHeight="1">
      <c r="A35" s="100">
        <v>26</v>
      </c>
      <c r="B35" s="7"/>
      <c r="C35" s="8"/>
      <c r="D35" s="7"/>
      <c r="E35" s="7"/>
      <c r="F35" s="27"/>
      <c r="G35" s="33"/>
      <c r="H35" s="31"/>
      <c r="I35" s="32"/>
      <c r="J35" s="17"/>
      <c r="K35" s="10"/>
      <c r="L35" s="9"/>
      <c r="M35" s="53" t="str">
        <f t="shared" si="28"/>
        <v/>
      </c>
      <c r="N35" s="13"/>
      <c r="O35" s="9"/>
      <c r="P35" s="53" t="str">
        <f t="shared" si="29"/>
        <v/>
      </c>
      <c r="Q35" s="16"/>
      <c r="R35" s="9"/>
      <c r="S35" s="54" t="str">
        <f t="shared" si="30"/>
        <v/>
      </c>
      <c r="T35" s="23"/>
      <c r="U35" s="111" t="str" cm="1">
        <f t="array" ref="U35">IF((_xlfn.IFS(TRIM(SUBSTITUTE(T35,CHAR(160),""))="Devis 1",IFERROR(VALUE(TRIM(SUBSTITUTE(K35,CHAR(160),""))),0),TRIM(SUBSTITUTE(T35,CHAR(160),""))="Devis 2",IFERROR(VALUE(TRIM(SUBSTITUTE(N35,CHAR(160),""))),0),TRIM(SUBSTITUTE(T35,CHAR(160),""))="Devis 3",IFERROR(VALUE(TRIM(SUBSTITUTE(Q35,CHAR(160),""))),0),TRUE,0)*IFERROR(VALUE(TRIM(SUBSTITUTE(C35,CHAR(160),""))),0))=0,"",_xlfn.IFS(TRIM(SUBSTITUTE(T35,CHAR(160),""))="Devis 1",IFERROR(VALUE(TRIM(SUBSTITUTE(K35,CHAR(160),""))),0),TRIM(SUBSTITUTE(T35,CHAR(160),""))="Devis 2",IFERROR(VALUE(TRIM(SUBSTITUTE(N35,CHAR(160),""))),0),TRIM(SUBSTITUTE(T35,CHAR(160),""))="Devis 3",IFERROR(VALUE(TRIM(SUBSTITUTE(Q35,CHAR(160),""))),0),TRUE,0)*IFERROR(VALUE(TRIM(SUBSTITUTE(C35,CHAR(160),""))),0))</f>
        <v/>
      </c>
      <c r="V35" s="109" t="str" cm="1">
        <f t="array" ref="V35">IF((_xlfn.IFS(TRIM(SUBSTITUTE(T35,CHAR(160),""))="Devis 1",IFERROR(VALUE(TRIM(SUBSTITUTE(L35,CHAR(160),""))),0),TRIM(SUBSTITUTE(T35,CHAR(160),""))="Devis 2",IFERROR(VALUE(TRIM(SUBSTITUTE(O35,CHAR(160),""))),0),TRIM(SUBSTITUTE(T35,CHAR(160),""))="Devis 3",IFERROR(VALUE(TRIM(SUBSTITUTE(R35,CHAR(160),""))),0),TRUE,0)*IFERROR(VALUE(TRIM(SUBSTITUTE(C35,CHAR(160),""))),0))=0,IF(U35&lt;&gt;"",0,""),_xlfn.IFS(TRIM(SUBSTITUTE(T35,CHAR(160),""))="Devis 1",IFERROR(VALUE(TRIM(SUBSTITUTE(L35,CHAR(160),""))),0),TRIM(SUBSTITUTE(T35,CHAR(160),""))="Devis 2",IFERROR(VALUE(TRIM(SUBSTITUTE(O35,CHAR(160),""))),0),TRIM(SUBSTITUTE(T35,CHAR(160),""))="Devis 3",IFERROR(VALUE(TRIM(SUBSTITUTE(R35,CHAR(160),""))),0),TRUE,0)*IFERROR(VALUE(TRIM(SUBSTITUTE(C35,CHAR(160),""))),0))</f>
        <v/>
      </c>
      <c r="W35" s="112" t="str">
        <f t="shared" si="31"/>
        <v/>
      </c>
      <c r="X35" s="103"/>
      <c r="Y35" s="86" t="str">
        <f t="shared" si="32"/>
        <v/>
      </c>
      <c r="Z35" s="90" t="str">
        <f t="shared" si="33"/>
        <v/>
      </c>
      <c r="AA35" s="86" t="str">
        <f t="shared" si="34"/>
        <v/>
      </c>
      <c r="AB35" s="22" t="str">
        <f t="shared" si="35"/>
        <v/>
      </c>
      <c r="AC35" s="22" t="str">
        <f t="shared" si="36"/>
        <v/>
      </c>
      <c r="AD35" s="5" t="str">
        <f t="shared" si="36"/>
        <v/>
      </c>
      <c r="AE35" s="22" t="str">
        <f t="shared" si="37"/>
        <v/>
      </c>
      <c r="AF35" s="22" t="str">
        <f t="shared" si="38"/>
        <v/>
      </c>
      <c r="AG35" s="87" t="str">
        <f t="shared" si="39"/>
        <v/>
      </c>
      <c r="AH35" s="59" t="str">
        <f t="shared" si="40"/>
        <v/>
      </c>
      <c r="AI35" s="29" t="str">
        <f t="shared" si="41"/>
        <v/>
      </c>
      <c r="AJ35" s="53" t="str">
        <f t="shared" si="42"/>
        <v/>
      </c>
      <c r="AK35" s="60" t="str">
        <f t="shared" si="43"/>
        <v/>
      </c>
      <c r="AL35" s="29" t="str">
        <f t="shared" si="44"/>
        <v/>
      </c>
      <c r="AM35" s="53" t="str">
        <f t="shared" si="45"/>
        <v/>
      </c>
      <c r="AN35" s="61" t="str">
        <f t="shared" si="24"/>
        <v/>
      </c>
      <c r="AO35" s="29" t="str">
        <f t="shared" si="46"/>
        <v/>
      </c>
      <c r="AP35" s="62" t="str">
        <f t="shared" si="47"/>
        <v/>
      </c>
      <c r="AQ35" s="55" t="str">
        <f t="shared" si="26"/>
        <v/>
      </c>
      <c r="AR35" s="493"/>
      <c r="AS35" s="63" t="str">
        <f t="shared" si="48"/>
        <v/>
      </c>
      <c r="AT35" s="63" t="str">
        <f t="shared" si="49"/>
        <v/>
      </c>
      <c r="AU35" s="63" t="str">
        <f t="shared" si="50"/>
        <v/>
      </c>
      <c r="AV35" s="110" t="str" cm="1">
        <f t="array" ref="AV35">IF($Z35="","",IF((IFERROR(_xlfn.IFS($AQ35="Devis 1",(IFERROR(VALUE(TRIM(SUBSTITUTE(AH35,CHAR(160),""))),0)),$AQ35="Devis 2",(IFERROR(VALUE(TRIM(SUBSTITUTE(AK35,CHAR(160),""))),0)),$AQ35="Devis 3",(IFERROR(VALUE(TRIM(SUBSTITUTE(AN35,CHAR(160),""))),0))),0))*(IFERROR(VALUE(TRIM(SUBSTITUTE($Z35,CHAR(160),""))),0))=0,"",(IFERROR(_xlfn.IFS($AQ35="Devis 1",(IFERROR(VALUE(TRIM(SUBSTITUTE(AH35,CHAR(160),""))),0)),$AQ35="Devis 2",(IFERROR(VALUE(TRIM(SUBSTITUTE(AK35,CHAR(160),""))),0)),$AQ35="Devis 3",(IFERROR(VALUE(TRIM(SUBSTITUTE(AN35,CHAR(160),""))),0))),0))*(IFERROR(VALUE(TRIM(SUBSTITUTE($Z35,CHAR(160),""))),0))))</f>
        <v/>
      </c>
      <c r="AW35" s="110" t="str" cm="1">
        <f t="array" ref="AW35">IF($Z35="","",IF(IFERROR(_xlfn.IFS(TRIM(SUBSTITUTE($AQ35,CHAR(160),""))="Devis 1",IFERROR(VALUE(TRIM(SUBSTITUTE(AI35,CHAR(160),""))),0),TRIM(SUBSTITUTE($AQ35,CHAR(160),""))="Devis 2",IFERROR(VALUE(TRIM(SUBSTITUTE(AL35,CHAR(160),""))),0),TRIM(SUBSTITUTE($AQ35,CHAR(160),""))="Devis 3",IFERROR(VALUE(TRIM(SUBSTITUTE(AO35,CHAR(160),""))),0)),0)*IFERROR(VALUE(TRIM(SUBSTITUTE($Z35,CHAR(160),""))),0)=0,IF(AV35&lt;&gt;"",0,""),IFERROR(_xlfn.IFS(TRIM(SUBSTITUTE($AQ35,CHAR(160),""))="Devis 1",IFERROR(VALUE(TRIM(SUBSTITUTE(AI35,CHAR(160),""))),0),TRIM(SUBSTITUTE($AQ35,CHAR(160),""))="Devis 2",IFERROR(VALUE(TRIM(SUBSTITUTE(AL35,CHAR(160),""))),0),TRIM(SUBSTITUTE($AQ35,CHAR(160),""))="Devis 3",IFERROR(VALUE(TRIM(SUBSTITUTE(AO35,CHAR(160),""))),0)),0)*IFERROR(VALUE(TRIM(SUBSTITUTE($Z35,CHAR(160),""))),0)))</f>
        <v/>
      </c>
      <c r="AX35" s="110" t="str" cm="1">
        <f t="array" ref="AX35">IF($Z35="","",IF((IFERROR(_xlfn.IFS($AQ35="Devis 1",(IFERROR(VALUE(TRIM(SUBSTITUTE(AJ35,CHAR(160),""))),0)),$AQ35="Devis 2",(IFERROR(VALUE(TRIM(SUBSTITUTE(AM35,CHAR(160),""))),0)),$AQ35="Devis 3",(IFERROR(VALUE(TRIM(SUBSTITUTE(AP35,CHAR(160),""))),0))),0))*(IFERROR(VALUE(TRIM(SUBSTITUTE($Z35,CHAR(160),""))),0))=0,"",(IFERROR(_xlfn.IFS($AQ35="Devis 1",(IFERROR(VALUE(TRIM(SUBSTITUTE(AJ35,CHAR(160),""))),0)),$AQ35="Devis 2",(IFERROR(VALUE(TRIM(SUBSTITUTE(AM35,CHAR(160),""))),0)),$AQ35="Devis 3",(IFERROR(VALUE(TRIM(SUBSTITUTE(AP35,CHAR(160),""))),0))),0))*(IFERROR(VALUE(TRIM(SUBSTITUTE($Z35,CHAR(160),""))),0))))</f>
        <v/>
      </c>
      <c r="AY35" s="89"/>
      <c r="AZ35" s="21" t="str" cm="1">
        <f t="array" ref="AZ35">IF(OR(AX35="",AU35="",AV35="",AS35="",AW35="",AT35=""),"",_xlfn.IFS((IFERROR(VALUE(TRIM(SUBSTITUTE(AX35,CHAR(160),""))),0))&gt;(IFERROR(VALUE(TRIM(SUBSTITUTE(AU35,CHAR(160),""))),0)),"KO : Le montant retenu TTC est supérieur au montant raisonnable TTC. Merci de revoir la ligne de dépense ou plafonner son montant.",(IFERROR(VALUE(TRIM(SUBSTITUTE(AV35,CHAR(160),""))),0))&gt;(IFERROR(VALUE(TRIM(SUBSTITUTE(AS35,CHAR(160),""))),0)),"Attention : Le montant retenu HT est supérieur au montant HT raisonnable. Merci de revoir la ligne de dépense, plafonner son montant, ou justifier la reventillation HT / TVA.",(IFERROR(VALUE(TRIM(SUBSTITUTE(AW35,CHAR(160),""))),0))&gt;(IFERROR(VALUE(TRIM(SUBSTITUTE(AT35,CHAR(160),""))),0)),"Attention : Le montant TVA retenu est supérieur au montant TVA raisonnable. Merci de revoir la ligne de dépense, plafonner son montant, ou justifier la reventillation HT / TVA.",(IFERROR(VALUE(TRIM(SUBSTITUTE(AX35,CHAR(160),""))),0))=0,"",(IFERROR(VALUE(TRIM(SUBSTITUTE(AU35,CHAR(160),""))),0))=(IFERROR(VALUE(TRIM(SUBSTITUTE(AX35,CHAR(160),""))),0)),"OK",(IFERROR(VALUE(TRIM(SUBSTITUTE(AU35,CHAR(160),""))),0))&gt;(IFERROR(VALUE(TRIM(SUBSTITUTE(AX35,CHAR(160),""))),0))," OK : Montant instruit inférieur au montant raisonnable.",TRUE,""))</f>
        <v/>
      </c>
      <c r="BA35" s="6" t="str" cm="1">
        <f t="array" ref="BA35">IF(
   OR(AX35="",W35="",AV35="",U35="",AW35="",V35=""),
   "",
   _xlfn.IFS(
      (IFERROR(VALUE(TRIM(SUBSTITUTE(AX35,CHAR(160),""))),0))=0,
         "Attention montant présenté entièrement écarté",
      (IFERROR(VALUE(TRIM(SUBSTITUTE(AX35,CHAR(160),""))),0))&gt;
         (IFERROR(VALUE(TRIM(SUBSTITUTE(W35,CHAR(160),""))),0)),
         "KO : Le montant retenu TTC est supérieur au montant présenté TTC. Merci de revoir la ligne de dépense ou plafonner son montant.",
      (IFERROR(VALUE(TRIM(SUBSTITUTE(AV35,CHAR(160),""))),0))&gt;
         (IFERROR(VALUE(TRIM(SUBSTITUTE(U35,CHAR(160),""))),0)),
         "Attention : Le montant retenu HT est supérieur au montant HT présenté. Merci de revoir la ligne de dépense, plafonner son montant, ou justifier la reventilation HT / TVA.",
      (IFERROR(VALUE(TRIM(SUBSTITUTE(AW35,CHAR(160),""))),0))&gt;
         (IFERROR(VALUE(TRIM(SUBSTITUTE(V35,CHAR(160),""))),0)),
         "Attention : Le montant TVA retenu est supérieur au montant TVA présenté. Merci de revoir la ligne de dépense, plafonner son montant, ou justifier la reventilation HT / TVA.",
      (IFERROR(VALUE(TRIM(SUBSTITUTE(W35,CHAR(160),""))),0))=0,
         "",
      (IFERROR(VALUE(TRIM(SUBSTITUTE(AX35,CHAR(160),""))),0))=
         (IFERROR(VALUE(TRIM(SUBSTITUTE(W35,CHAR(160),""))),0)),
         "OK",
      (IFERROR(VALUE(TRIM(SUBSTITUTE(AX35,CHAR(160),""))),0))&lt;
         (IFERROR(VALUE(TRIM(SUBSTITUTE(W35,CHAR(160),""))),0)),
         "Attention : montant présenté partiellement écarté.",
      TRUE,
         ""
   )
)</f>
        <v/>
      </c>
      <c r="BB35" s="63" t="str">
        <f t="shared" si="51"/>
        <v/>
      </c>
      <c r="BC35" s="63" t="str">
        <f t="shared" si="52"/>
        <v/>
      </c>
      <c r="BD35" s="63" t="str">
        <f t="shared" si="53"/>
        <v/>
      </c>
    </row>
    <row r="36" spans="1:56" ht="15" customHeight="1">
      <c r="A36" s="100">
        <v>27</v>
      </c>
      <c r="B36" s="7"/>
      <c r="C36" s="8"/>
      <c r="D36" s="7"/>
      <c r="E36" s="7"/>
      <c r="F36" s="27"/>
      <c r="G36" s="33"/>
      <c r="H36" s="31"/>
      <c r="I36" s="32"/>
      <c r="J36" s="17"/>
      <c r="K36" s="10"/>
      <c r="L36" s="9"/>
      <c r="M36" s="53" t="str">
        <f t="shared" si="28"/>
        <v/>
      </c>
      <c r="N36" s="13"/>
      <c r="O36" s="9"/>
      <c r="P36" s="53" t="str">
        <f t="shared" si="29"/>
        <v/>
      </c>
      <c r="Q36" s="16"/>
      <c r="R36" s="9"/>
      <c r="S36" s="54" t="str">
        <f t="shared" si="30"/>
        <v/>
      </c>
      <c r="T36" s="23"/>
      <c r="U36" s="111" t="str" cm="1">
        <f t="array" ref="U36">IF((_xlfn.IFS(TRIM(SUBSTITUTE(T36,CHAR(160),""))="Devis 1",IFERROR(VALUE(TRIM(SUBSTITUTE(K36,CHAR(160),""))),0),TRIM(SUBSTITUTE(T36,CHAR(160),""))="Devis 2",IFERROR(VALUE(TRIM(SUBSTITUTE(N36,CHAR(160),""))),0),TRIM(SUBSTITUTE(T36,CHAR(160),""))="Devis 3",IFERROR(VALUE(TRIM(SUBSTITUTE(Q36,CHAR(160),""))),0),TRUE,0)*IFERROR(VALUE(TRIM(SUBSTITUTE(C36,CHAR(160),""))),0))=0,"",_xlfn.IFS(TRIM(SUBSTITUTE(T36,CHAR(160),""))="Devis 1",IFERROR(VALUE(TRIM(SUBSTITUTE(K36,CHAR(160),""))),0),TRIM(SUBSTITUTE(T36,CHAR(160),""))="Devis 2",IFERROR(VALUE(TRIM(SUBSTITUTE(N36,CHAR(160),""))),0),TRIM(SUBSTITUTE(T36,CHAR(160),""))="Devis 3",IFERROR(VALUE(TRIM(SUBSTITUTE(Q36,CHAR(160),""))),0),TRUE,0)*IFERROR(VALUE(TRIM(SUBSTITUTE(C36,CHAR(160),""))),0))</f>
        <v/>
      </c>
      <c r="V36" s="109" t="str" cm="1">
        <f t="array" ref="V36">IF((_xlfn.IFS(TRIM(SUBSTITUTE(T36,CHAR(160),""))="Devis 1",IFERROR(VALUE(TRIM(SUBSTITUTE(L36,CHAR(160),""))),0),TRIM(SUBSTITUTE(T36,CHAR(160),""))="Devis 2",IFERROR(VALUE(TRIM(SUBSTITUTE(O36,CHAR(160),""))),0),TRIM(SUBSTITUTE(T36,CHAR(160),""))="Devis 3",IFERROR(VALUE(TRIM(SUBSTITUTE(R36,CHAR(160),""))),0),TRUE,0)*IFERROR(VALUE(TRIM(SUBSTITUTE(C36,CHAR(160),""))),0))=0,IF(U36&lt;&gt;"",0,""),_xlfn.IFS(TRIM(SUBSTITUTE(T36,CHAR(160),""))="Devis 1",IFERROR(VALUE(TRIM(SUBSTITUTE(L36,CHAR(160),""))),0),TRIM(SUBSTITUTE(T36,CHAR(160),""))="Devis 2",IFERROR(VALUE(TRIM(SUBSTITUTE(O36,CHAR(160),""))),0),TRIM(SUBSTITUTE(T36,CHAR(160),""))="Devis 3",IFERROR(VALUE(TRIM(SUBSTITUTE(R36,CHAR(160),""))),0),TRUE,0)*IFERROR(VALUE(TRIM(SUBSTITUTE(C36,CHAR(160),""))),0))</f>
        <v/>
      </c>
      <c r="W36" s="112" t="str">
        <f t="shared" si="31"/>
        <v/>
      </c>
      <c r="X36" s="103"/>
      <c r="Y36" s="86" t="str">
        <f t="shared" si="32"/>
        <v/>
      </c>
      <c r="Z36" s="90" t="str">
        <f t="shared" si="33"/>
        <v/>
      </c>
      <c r="AA36" s="86" t="str">
        <f t="shared" si="34"/>
        <v/>
      </c>
      <c r="AB36" s="22" t="str">
        <f t="shared" si="35"/>
        <v/>
      </c>
      <c r="AC36" s="22" t="str">
        <f t="shared" si="36"/>
        <v/>
      </c>
      <c r="AD36" s="5" t="str">
        <f t="shared" si="36"/>
        <v/>
      </c>
      <c r="AE36" s="22" t="str">
        <f t="shared" si="37"/>
        <v/>
      </c>
      <c r="AF36" s="22" t="str">
        <f t="shared" si="38"/>
        <v/>
      </c>
      <c r="AG36" s="87" t="str">
        <f t="shared" si="39"/>
        <v/>
      </c>
      <c r="AH36" s="59" t="str">
        <f t="shared" si="40"/>
        <v/>
      </c>
      <c r="AI36" s="29" t="str">
        <f t="shared" si="41"/>
        <v/>
      </c>
      <c r="AJ36" s="53" t="str">
        <f t="shared" si="42"/>
        <v/>
      </c>
      <c r="AK36" s="60" t="str">
        <f t="shared" si="43"/>
        <v/>
      </c>
      <c r="AL36" s="29" t="str">
        <f t="shared" si="44"/>
        <v/>
      </c>
      <c r="AM36" s="53" t="str">
        <f t="shared" si="45"/>
        <v/>
      </c>
      <c r="AN36" s="61" t="str">
        <f t="shared" si="24"/>
        <v/>
      </c>
      <c r="AO36" s="29" t="str">
        <f t="shared" si="46"/>
        <v/>
      </c>
      <c r="AP36" s="62" t="str">
        <f t="shared" si="47"/>
        <v/>
      </c>
      <c r="AQ36" s="55" t="str">
        <f t="shared" si="26"/>
        <v/>
      </c>
      <c r="AR36" s="493"/>
      <c r="AS36" s="63" t="str">
        <f t="shared" si="48"/>
        <v/>
      </c>
      <c r="AT36" s="63" t="str">
        <f t="shared" si="49"/>
        <v/>
      </c>
      <c r="AU36" s="63" t="str">
        <f t="shared" si="50"/>
        <v/>
      </c>
      <c r="AV36" s="110" t="str" cm="1">
        <f t="array" ref="AV36">IF($Z36="","",IF((IFERROR(_xlfn.IFS($AQ36="Devis 1",(IFERROR(VALUE(TRIM(SUBSTITUTE(AH36,CHAR(160),""))),0)),$AQ36="Devis 2",(IFERROR(VALUE(TRIM(SUBSTITUTE(AK36,CHAR(160),""))),0)),$AQ36="Devis 3",(IFERROR(VALUE(TRIM(SUBSTITUTE(AN36,CHAR(160),""))),0))),0))*(IFERROR(VALUE(TRIM(SUBSTITUTE($Z36,CHAR(160),""))),0))=0,"",(IFERROR(_xlfn.IFS($AQ36="Devis 1",(IFERROR(VALUE(TRIM(SUBSTITUTE(AH36,CHAR(160),""))),0)),$AQ36="Devis 2",(IFERROR(VALUE(TRIM(SUBSTITUTE(AK36,CHAR(160),""))),0)),$AQ36="Devis 3",(IFERROR(VALUE(TRIM(SUBSTITUTE(AN36,CHAR(160),""))),0))),0))*(IFERROR(VALUE(TRIM(SUBSTITUTE($Z36,CHAR(160),""))),0))))</f>
        <v/>
      </c>
      <c r="AW36" s="110" t="str" cm="1">
        <f t="array" ref="AW36">IF($Z36="","",IF(IFERROR(_xlfn.IFS(TRIM(SUBSTITUTE($AQ36,CHAR(160),""))="Devis 1",IFERROR(VALUE(TRIM(SUBSTITUTE(AI36,CHAR(160),""))),0),TRIM(SUBSTITUTE($AQ36,CHAR(160),""))="Devis 2",IFERROR(VALUE(TRIM(SUBSTITUTE(AL36,CHAR(160),""))),0),TRIM(SUBSTITUTE($AQ36,CHAR(160),""))="Devis 3",IFERROR(VALUE(TRIM(SUBSTITUTE(AO36,CHAR(160),""))),0)),0)*IFERROR(VALUE(TRIM(SUBSTITUTE($Z36,CHAR(160),""))),0)=0,IF(AV36&lt;&gt;"",0,""),IFERROR(_xlfn.IFS(TRIM(SUBSTITUTE($AQ36,CHAR(160),""))="Devis 1",IFERROR(VALUE(TRIM(SUBSTITUTE(AI36,CHAR(160),""))),0),TRIM(SUBSTITUTE($AQ36,CHAR(160),""))="Devis 2",IFERROR(VALUE(TRIM(SUBSTITUTE(AL36,CHAR(160),""))),0),TRIM(SUBSTITUTE($AQ36,CHAR(160),""))="Devis 3",IFERROR(VALUE(TRIM(SUBSTITUTE(AO36,CHAR(160),""))),0)),0)*IFERROR(VALUE(TRIM(SUBSTITUTE($Z36,CHAR(160),""))),0)))</f>
        <v/>
      </c>
      <c r="AX36" s="110" t="str" cm="1">
        <f t="array" ref="AX36">IF($Z36="","",IF((IFERROR(_xlfn.IFS($AQ36="Devis 1",(IFERROR(VALUE(TRIM(SUBSTITUTE(AJ36,CHAR(160),""))),0)),$AQ36="Devis 2",(IFERROR(VALUE(TRIM(SUBSTITUTE(AM36,CHAR(160),""))),0)),$AQ36="Devis 3",(IFERROR(VALUE(TRIM(SUBSTITUTE(AP36,CHAR(160),""))),0))),0))*(IFERROR(VALUE(TRIM(SUBSTITUTE($Z36,CHAR(160),""))),0))=0,"",(IFERROR(_xlfn.IFS($AQ36="Devis 1",(IFERROR(VALUE(TRIM(SUBSTITUTE(AJ36,CHAR(160),""))),0)),$AQ36="Devis 2",(IFERROR(VALUE(TRIM(SUBSTITUTE(AM36,CHAR(160),""))),0)),$AQ36="Devis 3",(IFERROR(VALUE(TRIM(SUBSTITUTE(AP36,CHAR(160),""))),0))),0))*(IFERROR(VALUE(TRIM(SUBSTITUTE($Z36,CHAR(160),""))),0))))</f>
        <v/>
      </c>
      <c r="AY36" s="89"/>
      <c r="AZ36" s="21" t="str" cm="1">
        <f t="array" ref="AZ36">IF(OR(AX36="",AU36="",AV36="",AS36="",AW36="",AT36=""),"",_xlfn.IFS((IFERROR(VALUE(TRIM(SUBSTITUTE(AX36,CHAR(160),""))),0))&gt;(IFERROR(VALUE(TRIM(SUBSTITUTE(AU36,CHAR(160),""))),0)),"KO : Le montant retenu TTC est supérieur au montant raisonnable TTC. Merci de revoir la ligne de dépense ou plafonner son montant.",(IFERROR(VALUE(TRIM(SUBSTITUTE(AV36,CHAR(160),""))),0))&gt;(IFERROR(VALUE(TRIM(SUBSTITUTE(AS36,CHAR(160),""))),0)),"Attention : Le montant retenu HT est supérieur au montant HT raisonnable. Merci de revoir la ligne de dépense, plafonner son montant, ou justifier la reventillation HT / TVA.",(IFERROR(VALUE(TRIM(SUBSTITUTE(AW36,CHAR(160),""))),0))&gt;(IFERROR(VALUE(TRIM(SUBSTITUTE(AT36,CHAR(160),""))),0)),"Attention : Le montant TVA retenu est supérieur au montant TVA raisonnable. Merci de revoir la ligne de dépense, plafonner son montant, ou justifier la reventillation HT / TVA.",(IFERROR(VALUE(TRIM(SUBSTITUTE(AX36,CHAR(160),""))),0))=0,"",(IFERROR(VALUE(TRIM(SUBSTITUTE(AU36,CHAR(160),""))),0))=(IFERROR(VALUE(TRIM(SUBSTITUTE(AX36,CHAR(160),""))),0)),"OK",(IFERROR(VALUE(TRIM(SUBSTITUTE(AU36,CHAR(160),""))),0))&gt;(IFERROR(VALUE(TRIM(SUBSTITUTE(AX36,CHAR(160),""))),0))," OK : Montant instruit inférieur au montant raisonnable.",TRUE,""))</f>
        <v/>
      </c>
      <c r="BA36" s="6" t="str" cm="1">
        <f t="array" ref="BA36">IF(
   OR(AX36="",W36="",AV36="",U36="",AW36="",V36=""),
   "",
   _xlfn.IFS(
      (IFERROR(VALUE(TRIM(SUBSTITUTE(AX36,CHAR(160),""))),0))=0,
         "Attention montant présenté entièrement écarté",
      (IFERROR(VALUE(TRIM(SUBSTITUTE(AX36,CHAR(160),""))),0))&gt;
         (IFERROR(VALUE(TRIM(SUBSTITUTE(W36,CHAR(160),""))),0)),
         "KO : Le montant retenu TTC est supérieur au montant présenté TTC. Merci de revoir la ligne de dépense ou plafonner son montant.",
      (IFERROR(VALUE(TRIM(SUBSTITUTE(AV36,CHAR(160),""))),0))&gt;
         (IFERROR(VALUE(TRIM(SUBSTITUTE(U36,CHAR(160),""))),0)),
         "Attention : Le montant retenu HT est supérieur au montant HT présenté. Merci de revoir la ligne de dépense, plafonner son montant, ou justifier la reventilation HT / TVA.",
      (IFERROR(VALUE(TRIM(SUBSTITUTE(AW36,CHAR(160),""))),0))&gt;
         (IFERROR(VALUE(TRIM(SUBSTITUTE(V36,CHAR(160),""))),0)),
         "Attention : Le montant TVA retenu est supérieur au montant TVA présenté. Merci de revoir la ligne de dépense, plafonner son montant, ou justifier la reventilation HT / TVA.",
      (IFERROR(VALUE(TRIM(SUBSTITUTE(W36,CHAR(160),""))),0))=0,
         "",
      (IFERROR(VALUE(TRIM(SUBSTITUTE(AX36,CHAR(160),""))),0))=
         (IFERROR(VALUE(TRIM(SUBSTITUTE(W36,CHAR(160),""))),0)),
         "OK",
      (IFERROR(VALUE(TRIM(SUBSTITUTE(AX36,CHAR(160),""))),0))&lt;
         (IFERROR(VALUE(TRIM(SUBSTITUTE(W36,CHAR(160),""))),0)),
         "Attention : montant présenté partiellement écarté.",
      TRUE,
         ""
   )
)</f>
        <v/>
      </c>
      <c r="BB36" s="63" t="str">
        <f t="shared" si="51"/>
        <v/>
      </c>
      <c r="BC36" s="63" t="str">
        <f t="shared" si="52"/>
        <v/>
      </c>
      <c r="BD36" s="63" t="str">
        <f t="shared" si="53"/>
        <v/>
      </c>
    </row>
    <row r="37" spans="1:56" ht="15" customHeight="1">
      <c r="A37" s="100">
        <v>28</v>
      </c>
      <c r="B37" s="7"/>
      <c r="C37" s="8"/>
      <c r="D37" s="7"/>
      <c r="E37" s="7"/>
      <c r="F37" s="27"/>
      <c r="G37" s="33"/>
      <c r="H37" s="31"/>
      <c r="I37" s="32"/>
      <c r="J37" s="17"/>
      <c r="K37" s="10"/>
      <c r="L37" s="9"/>
      <c r="M37" s="53" t="str">
        <f t="shared" si="28"/>
        <v/>
      </c>
      <c r="N37" s="13"/>
      <c r="O37" s="9"/>
      <c r="P37" s="53" t="str">
        <f t="shared" si="29"/>
        <v/>
      </c>
      <c r="Q37" s="16"/>
      <c r="R37" s="9"/>
      <c r="S37" s="54" t="str">
        <f>IF(OR(Q37="", R37=""), "", IFERROR(VALUE(TRIM(SUBSTITUTE(Q37,CHAR(160),""))),0) + IFERROR(VALUE(TRIM(SUBSTITUTE(R37,CHAR(160),""))),0))</f>
        <v/>
      </c>
      <c r="T37" s="23"/>
      <c r="U37" s="111" t="str" cm="1">
        <f t="array" ref="U37">IF((_xlfn.IFS(TRIM(SUBSTITUTE(T37,CHAR(160),""))="Devis 1",IFERROR(VALUE(TRIM(SUBSTITUTE(K37,CHAR(160),""))),0),TRIM(SUBSTITUTE(T37,CHAR(160),""))="Devis 2",IFERROR(VALUE(TRIM(SUBSTITUTE(N37,CHAR(160),""))),0),TRIM(SUBSTITUTE(T37,CHAR(160),""))="Devis 3",IFERROR(VALUE(TRIM(SUBSTITUTE(Q37,CHAR(160),""))),0),TRUE,0)*IFERROR(VALUE(TRIM(SUBSTITUTE(C37,CHAR(160),""))),0))=0,"",_xlfn.IFS(TRIM(SUBSTITUTE(T37,CHAR(160),""))="Devis 1",IFERROR(VALUE(TRIM(SUBSTITUTE(K37,CHAR(160),""))),0),TRIM(SUBSTITUTE(T37,CHAR(160),""))="Devis 2",IFERROR(VALUE(TRIM(SUBSTITUTE(N37,CHAR(160),""))),0),TRIM(SUBSTITUTE(T37,CHAR(160),""))="Devis 3",IFERROR(VALUE(TRIM(SUBSTITUTE(Q37,CHAR(160),""))),0),TRUE,0)*IFERROR(VALUE(TRIM(SUBSTITUTE(C37,CHAR(160),""))),0))</f>
        <v/>
      </c>
      <c r="V37" s="109" t="str" cm="1">
        <f t="array" ref="V37">IF((_xlfn.IFS(TRIM(SUBSTITUTE(T37,CHAR(160),""))="Devis 1",IFERROR(VALUE(TRIM(SUBSTITUTE(L37,CHAR(160),""))),0),TRIM(SUBSTITUTE(T37,CHAR(160),""))="Devis 2",IFERROR(VALUE(TRIM(SUBSTITUTE(O37,CHAR(160),""))),0),TRIM(SUBSTITUTE(T37,CHAR(160),""))="Devis 3",IFERROR(VALUE(TRIM(SUBSTITUTE(R37,CHAR(160),""))),0),TRUE,0)*IFERROR(VALUE(TRIM(SUBSTITUTE(C37,CHAR(160),""))),0))=0,IF(U37&lt;&gt;"",0,""),_xlfn.IFS(TRIM(SUBSTITUTE(T37,CHAR(160),""))="Devis 1",IFERROR(VALUE(TRIM(SUBSTITUTE(L37,CHAR(160),""))),0),TRIM(SUBSTITUTE(T37,CHAR(160),""))="Devis 2",IFERROR(VALUE(TRIM(SUBSTITUTE(O37,CHAR(160),""))),0),TRIM(SUBSTITUTE(T37,CHAR(160),""))="Devis 3",IFERROR(VALUE(TRIM(SUBSTITUTE(R37,CHAR(160),""))),0),TRUE,0)*IFERROR(VALUE(TRIM(SUBSTITUTE(C37,CHAR(160),""))),0))</f>
        <v/>
      </c>
      <c r="W37" s="112" t="str">
        <f t="shared" si="31"/>
        <v/>
      </c>
      <c r="X37" s="103"/>
      <c r="Y37" s="86" t="str">
        <f t="shared" si="32"/>
        <v/>
      </c>
      <c r="Z37" s="90" t="str">
        <f t="shared" si="33"/>
        <v/>
      </c>
      <c r="AA37" s="86" t="str">
        <f t="shared" si="34"/>
        <v/>
      </c>
      <c r="AB37" s="22" t="str">
        <f t="shared" si="35"/>
        <v/>
      </c>
      <c r="AC37" s="22" t="str">
        <f t="shared" si="36"/>
        <v/>
      </c>
      <c r="AD37" s="5" t="str">
        <f t="shared" si="36"/>
        <v/>
      </c>
      <c r="AE37" s="22" t="str">
        <f t="shared" si="37"/>
        <v/>
      </c>
      <c r="AF37" s="22" t="str">
        <f t="shared" si="38"/>
        <v/>
      </c>
      <c r="AG37" s="87" t="str">
        <f t="shared" si="39"/>
        <v/>
      </c>
      <c r="AH37" s="59" t="str">
        <f t="shared" si="40"/>
        <v/>
      </c>
      <c r="AI37" s="29" t="str">
        <f t="shared" si="41"/>
        <v/>
      </c>
      <c r="AJ37" s="53" t="str">
        <f t="shared" si="42"/>
        <v/>
      </c>
      <c r="AK37" s="60" t="str">
        <f t="shared" si="43"/>
        <v/>
      </c>
      <c r="AL37" s="29" t="str">
        <f t="shared" si="44"/>
        <v/>
      </c>
      <c r="AM37" s="53" t="str">
        <f t="shared" si="45"/>
        <v/>
      </c>
      <c r="AN37" s="61" t="str">
        <f t="shared" si="24"/>
        <v/>
      </c>
      <c r="AO37" s="29" t="str">
        <f t="shared" si="46"/>
        <v/>
      </c>
      <c r="AP37" s="62" t="str">
        <f t="shared" si="47"/>
        <v/>
      </c>
      <c r="AQ37" s="55" t="str">
        <f t="shared" si="26"/>
        <v/>
      </c>
      <c r="AR37" s="493"/>
      <c r="AS37" s="63" t="str">
        <f t="shared" si="48"/>
        <v/>
      </c>
      <c r="AT37" s="63" t="str">
        <f t="shared" si="49"/>
        <v/>
      </c>
      <c r="AU37" s="63" t="str">
        <f t="shared" si="50"/>
        <v/>
      </c>
      <c r="AV37" s="110" t="str" cm="1">
        <f t="array" ref="AV37">IF($Z37="","",IF((IFERROR(_xlfn.IFS($AQ37="Devis 1",(IFERROR(VALUE(TRIM(SUBSTITUTE(AH37,CHAR(160),""))),0)),$AQ37="Devis 2",(IFERROR(VALUE(TRIM(SUBSTITUTE(AK37,CHAR(160),""))),0)),$AQ37="Devis 3",(IFERROR(VALUE(TRIM(SUBSTITUTE(AN37,CHAR(160),""))),0))),0))*(IFERROR(VALUE(TRIM(SUBSTITUTE($Z37,CHAR(160),""))),0))=0,"",(IFERROR(_xlfn.IFS($AQ37="Devis 1",(IFERROR(VALUE(TRIM(SUBSTITUTE(AH37,CHAR(160),""))),0)),$AQ37="Devis 2",(IFERROR(VALUE(TRIM(SUBSTITUTE(AK37,CHAR(160),""))),0)),$AQ37="Devis 3",(IFERROR(VALUE(TRIM(SUBSTITUTE(AN37,CHAR(160),""))),0))),0))*(IFERROR(VALUE(TRIM(SUBSTITUTE($Z37,CHAR(160),""))),0))))</f>
        <v/>
      </c>
      <c r="AW37" s="110" t="str" cm="1">
        <f t="array" ref="AW37">IF($Z37="","",IF(IFERROR(_xlfn.IFS(TRIM(SUBSTITUTE($AQ37,CHAR(160),""))="Devis 1",IFERROR(VALUE(TRIM(SUBSTITUTE(AI37,CHAR(160),""))),0),TRIM(SUBSTITUTE($AQ37,CHAR(160),""))="Devis 2",IFERROR(VALUE(TRIM(SUBSTITUTE(AL37,CHAR(160),""))),0),TRIM(SUBSTITUTE($AQ37,CHAR(160),""))="Devis 3",IFERROR(VALUE(TRIM(SUBSTITUTE(AO37,CHAR(160),""))),0)),0)*IFERROR(VALUE(TRIM(SUBSTITUTE($Z37,CHAR(160),""))),0)=0,IF(AV37&lt;&gt;"",0,""),IFERROR(_xlfn.IFS(TRIM(SUBSTITUTE($AQ37,CHAR(160),""))="Devis 1",IFERROR(VALUE(TRIM(SUBSTITUTE(AI37,CHAR(160),""))),0),TRIM(SUBSTITUTE($AQ37,CHAR(160),""))="Devis 2",IFERROR(VALUE(TRIM(SUBSTITUTE(AL37,CHAR(160),""))),0),TRIM(SUBSTITUTE($AQ37,CHAR(160),""))="Devis 3",IFERROR(VALUE(TRIM(SUBSTITUTE(AO37,CHAR(160),""))),0)),0)*IFERROR(VALUE(TRIM(SUBSTITUTE($Z37,CHAR(160),""))),0)))</f>
        <v/>
      </c>
      <c r="AX37" s="110" t="str" cm="1">
        <f t="array" ref="AX37">IF($Z37="","",IF((IFERROR(_xlfn.IFS($AQ37="Devis 1",(IFERROR(VALUE(TRIM(SUBSTITUTE(AJ37,CHAR(160),""))),0)),$AQ37="Devis 2",(IFERROR(VALUE(TRIM(SUBSTITUTE(AM37,CHAR(160),""))),0)),$AQ37="Devis 3",(IFERROR(VALUE(TRIM(SUBSTITUTE(AP37,CHAR(160),""))),0))),0))*(IFERROR(VALUE(TRIM(SUBSTITUTE($Z37,CHAR(160),""))),0))=0,"",(IFERROR(_xlfn.IFS($AQ37="Devis 1",(IFERROR(VALUE(TRIM(SUBSTITUTE(AJ37,CHAR(160),""))),0)),$AQ37="Devis 2",(IFERROR(VALUE(TRIM(SUBSTITUTE(AM37,CHAR(160),""))),0)),$AQ37="Devis 3",(IFERROR(VALUE(TRIM(SUBSTITUTE(AP37,CHAR(160),""))),0))),0))*(IFERROR(VALUE(TRIM(SUBSTITUTE($Z37,CHAR(160),""))),0))))</f>
        <v/>
      </c>
      <c r="AY37" s="89"/>
      <c r="AZ37" s="21" t="str" cm="1">
        <f t="array" ref="AZ37">IF(OR(AX37="",AU37="",AV37="",AS37="",AW37="",AT37=""),"",_xlfn.IFS((IFERROR(VALUE(TRIM(SUBSTITUTE(AX37,CHAR(160),""))),0))&gt;(IFERROR(VALUE(TRIM(SUBSTITUTE(AU37,CHAR(160),""))),0)),"KO : Le montant retenu TTC est supérieur au montant raisonnable TTC. Merci de revoir la ligne de dépense ou plafonner son montant.",(IFERROR(VALUE(TRIM(SUBSTITUTE(AV37,CHAR(160),""))),0))&gt;(IFERROR(VALUE(TRIM(SUBSTITUTE(AS37,CHAR(160),""))),0)),"Attention : Le montant retenu HT est supérieur au montant HT raisonnable. Merci de revoir la ligne de dépense, plafonner son montant, ou justifier la reventillation HT / TVA.",(IFERROR(VALUE(TRIM(SUBSTITUTE(AW37,CHAR(160),""))),0))&gt;(IFERROR(VALUE(TRIM(SUBSTITUTE(AT37,CHAR(160),""))),0)),"Attention : Le montant TVA retenu est supérieur au montant TVA raisonnable. Merci de revoir la ligne de dépense, plafonner son montant, ou justifier la reventillation HT / TVA.",(IFERROR(VALUE(TRIM(SUBSTITUTE(AX37,CHAR(160),""))),0))=0,"",(IFERROR(VALUE(TRIM(SUBSTITUTE(AU37,CHAR(160),""))),0))=(IFERROR(VALUE(TRIM(SUBSTITUTE(AX37,CHAR(160),""))),0)),"OK",(IFERROR(VALUE(TRIM(SUBSTITUTE(AU37,CHAR(160),""))),0))&gt;(IFERROR(VALUE(TRIM(SUBSTITUTE(AX37,CHAR(160),""))),0))," OK : Montant instruit inférieur au montant raisonnable.",TRUE,""))</f>
        <v/>
      </c>
      <c r="BA37" s="6" t="str" cm="1">
        <f t="array" ref="BA37">IF(
   OR(AX37="",W37="",AV37="",U37="",AW37="",V37=""),
   "",
   _xlfn.IFS(
      (IFERROR(VALUE(TRIM(SUBSTITUTE(AX37,CHAR(160),""))),0))=0,
         "Attention montant présenté entièrement écarté",
      (IFERROR(VALUE(TRIM(SUBSTITUTE(AX37,CHAR(160),""))),0))&gt;
         (IFERROR(VALUE(TRIM(SUBSTITUTE(W37,CHAR(160),""))),0)),
         "KO : Le montant retenu TTC est supérieur au montant présenté TTC. Merci de revoir la ligne de dépense ou plafonner son montant.",
      (IFERROR(VALUE(TRIM(SUBSTITUTE(AV37,CHAR(160),""))),0))&gt;
         (IFERROR(VALUE(TRIM(SUBSTITUTE(U37,CHAR(160),""))),0)),
         "Attention : Le montant retenu HT est supérieur au montant HT présenté. Merci de revoir la ligne de dépense, plafonner son montant, ou justifier la reventilation HT / TVA.",
      (IFERROR(VALUE(TRIM(SUBSTITUTE(AW37,CHAR(160),""))),0))&gt;
         (IFERROR(VALUE(TRIM(SUBSTITUTE(V37,CHAR(160),""))),0)),
         "Attention : Le montant TVA retenu est supérieur au montant TVA présenté. Merci de revoir la ligne de dépense, plafonner son montant, ou justifier la reventilation HT / TVA.",
      (IFERROR(VALUE(TRIM(SUBSTITUTE(W37,CHAR(160),""))),0))=0,
         "",
      (IFERROR(VALUE(TRIM(SUBSTITUTE(AX37,CHAR(160),""))),0))=
         (IFERROR(VALUE(TRIM(SUBSTITUTE(W37,CHAR(160),""))),0)),
         "OK",
      (IFERROR(VALUE(TRIM(SUBSTITUTE(AX37,CHAR(160),""))),0))&lt;
         (IFERROR(VALUE(TRIM(SUBSTITUTE(W37,CHAR(160),""))),0)),
         "Attention : montant présenté partiellement écarté.",
      TRUE,
         ""
   )
)</f>
        <v/>
      </c>
      <c r="BB37" s="63" t="str">
        <f t="shared" si="51"/>
        <v/>
      </c>
      <c r="BC37" s="63" t="str">
        <f t="shared" si="52"/>
        <v/>
      </c>
      <c r="BD37" s="63" t="str">
        <f t="shared" si="53"/>
        <v/>
      </c>
    </row>
    <row r="38" spans="1:56" ht="15" customHeight="1">
      <c r="A38" s="100">
        <v>29</v>
      </c>
      <c r="B38" s="7"/>
      <c r="C38" s="8"/>
      <c r="D38" s="7"/>
      <c r="E38" s="7"/>
      <c r="F38" s="27"/>
      <c r="G38" s="33"/>
      <c r="H38" s="31"/>
      <c r="I38" s="32"/>
      <c r="J38" s="17"/>
      <c r="K38" s="10"/>
      <c r="L38" s="9"/>
      <c r="M38" s="53" t="str">
        <f t="shared" si="28"/>
        <v/>
      </c>
      <c r="N38" s="13"/>
      <c r="O38" s="9"/>
      <c r="P38" s="53" t="str">
        <f t="shared" si="29"/>
        <v/>
      </c>
      <c r="Q38" s="16"/>
      <c r="R38" s="9"/>
      <c r="S38" s="54" t="str">
        <f t="shared" si="30"/>
        <v/>
      </c>
      <c r="T38" s="23"/>
      <c r="U38" s="111" t="str" cm="1">
        <f t="array" ref="U38">IF((_xlfn.IFS(TRIM(SUBSTITUTE(T38,CHAR(160),""))="Devis 1",IFERROR(VALUE(TRIM(SUBSTITUTE(K38,CHAR(160),""))),0),TRIM(SUBSTITUTE(T38,CHAR(160),""))="Devis 2",IFERROR(VALUE(TRIM(SUBSTITUTE(N38,CHAR(160),""))),0),TRIM(SUBSTITUTE(T38,CHAR(160),""))="Devis 3",IFERROR(VALUE(TRIM(SUBSTITUTE(Q38,CHAR(160),""))),0),TRUE,0)*IFERROR(VALUE(TRIM(SUBSTITUTE(C38,CHAR(160),""))),0))=0,"",_xlfn.IFS(TRIM(SUBSTITUTE(T38,CHAR(160),""))="Devis 1",IFERROR(VALUE(TRIM(SUBSTITUTE(K38,CHAR(160),""))),0),TRIM(SUBSTITUTE(T38,CHAR(160),""))="Devis 2",IFERROR(VALUE(TRIM(SUBSTITUTE(N38,CHAR(160),""))),0),TRIM(SUBSTITUTE(T38,CHAR(160),""))="Devis 3",IFERROR(VALUE(TRIM(SUBSTITUTE(Q38,CHAR(160),""))),0),TRUE,0)*IFERROR(VALUE(TRIM(SUBSTITUTE(C38,CHAR(160),""))),0))</f>
        <v/>
      </c>
      <c r="V38" s="109" t="str" cm="1">
        <f t="array" ref="V38">IF((_xlfn.IFS(TRIM(SUBSTITUTE(T38,CHAR(160),""))="Devis 1",IFERROR(VALUE(TRIM(SUBSTITUTE(L38,CHAR(160),""))),0),TRIM(SUBSTITUTE(T38,CHAR(160),""))="Devis 2",IFERROR(VALUE(TRIM(SUBSTITUTE(O38,CHAR(160),""))),0),TRIM(SUBSTITUTE(T38,CHAR(160),""))="Devis 3",IFERROR(VALUE(TRIM(SUBSTITUTE(R38,CHAR(160),""))),0),TRUE,0)*IFERROR(VALUE(TRIM(SUBSTITUTE(C38,CHAR(160),""))),0))=0,IF(U38&lt;&gt;"",0,""),_xlfn.IFS(TRIM(SUBSTITUTE(T38,CHAR(160),""))="Devis 1",IFERROR(VALUE(TRIM(SUBSTITUTE(L38,CHAR(160),""))),0),TRIM(SUBSTITUTE(T38,CHAR(160),""))="Devis 2",IFERROR(VALUE(TRIM(SUBSTITUTE(O38,CHAR(160),""))),0),TRIM(SUBSTITUTE(T38,CHAR(160),""))="Devis 3",IFERROR(VALUE(TRIM(SUBSTITUTE(R38,CHAR(160),""))),0),TRUE,0)*IFERROR(VALUE(TRIM(SUBSTITUTE(C38,CHAR(160),""))),0))</f>
        <v/>
      </c>
      <c r="W38" s="112" t="str">
        <f t="shared" si="31"/>
        <v/>
      </c>
      <c r="X38" s="103"/>
      <c r="Y38" s="86" t="str">
        <f t="shared" si="32"/>
        <v/>
      </c>
      <c r="Z38" s="90" t="str">
        <f t="shared" si="33"/>
        <v/>
      </c>
      <c r="AA38" s="86" t="str">
        <f t="shared" si="34"/>
        <v/>
      </c>
      <c r="AB38" s="22" t="str">
        <f t="shared" si="35"/>
        <v/>
      </c>
      <c r="AC38" s="22" t="str">
        <f t="shared" si="36"/>
        <v/>
      </c>
      <c r="AD38" s="5" t="str">
        <f t="shared" si="36"/>
        <v/>
      </c>
      <c r="AE38" s="22" t="str">
        <f t="shared" si="37"/>
        <v/>
      </c>
      <c r="AF38" s="22" t="str">
        <f t="shared" si="38"/>
        <v/>
      </c>
      <c r="AG38" s="87" t="str">
        <f t="shared" si="39"/>
        <v/>
      </c>
      <c r="AH38" s="59" t="str">
        <f t="shared" si="40"/>
        <v/>
      </c>
      <c r="AI38" s="29" t="str">
        <f t="shared" si="41"/>
        <v/>
      </c>
      <c r="AJ38" s="53" t="str">
        <f t="shared" si="42"/>
        <v/>
      </c>
      <c r="AK38" s="60" t="str">
        <f t="shared" si="43"/>
        <v/>
      </c>
      <c r="AL38" s="29" t="str">
        <f t="shared" si="44"/>
        <v/>
      </c>
      <c r="AM38" s="53" t="str">
        <f t="shared" si="45"/>
        <v/>
      </c>
      <c r="AN38" s="61" t="str">
        <f t="shared" si="24"/>
        <v/>
      </c>
      <c r="AO38" s="29" t="str">
        <f t="shared" si="46"/>
        <v/>
      </c>
      <c r="AP38" s="62" t="str">
        <f t="shared" si="47"/>
        <v/>
      </c>
      <c r="AQ38" s="55" t="str">
        <f t="shared" si="26"/>
        <v/>
      </c>
      <c r="AR38" s="493"/>
      <c r="AS38" s="63" t="str">
        <f t="shared" si="48"/>
        <v/>
      </c>
      <c r="AT38" s="63" t="str">
        <f t="shared" si="49"/>
        <v/>
      </c>
      <c r="AU38" s="63" t="str">
        <f t="shared" si="50"/>
        <v/>
      </c>
      <c r="AV38" s="110" t="str" cm="1">
        <f t="array" ref="AV38">IF($Z38="","",IF((IFERROR(_xlfn.IFS($AQ38="Devis 1",(IFERROR(VALUE(TRIM(SUBSTITUTE(AH38,CHAR(160),""))),0)),$AQ38="Devis 2",(IFERROR(VALUE(TRIM(SUBSTITUTE(AK38,CHAR(160),""))),0)),$AQ38="Devis 3",(IFERROR(VALUE(TRIM(SUBSTITUTE(AN38,CHAR(160),""))),0))),0))*(IFERROR(VALUE(TRIM(SUBSTITUTE($Z38,CHAR(160),""))),0))=0,"",(IFERROR(_xlfn.IFS($AQ38="Devis 1",(IFERROR(VALUE(TRIM(SUBSTITUTE(AH38,CHAR(160),""))),0)),$AQ38="Devis 2",(IFERROR(VALUE(TRIM(SUBSTITUTE(AK38,CHAR(160),""))),0)),$AQ38="Devis 3",(IFERROR(VALUE(TRIM(SUBSTITUTE(AN38,CHAR(160),""))),0))),0))*(IFERROR(VALUE(TRIM(SUBSTITUTE($Z38,CHAR(160),""))),0))))</f>
        <v/>
      </c>
      <c r="AW38" s="110" t="str" cm="1">
        <f t="array" ref="AW38">IF($Z38="","",IF(IFERROR(_xlfn.IFS(TRIM(SUBSTITUTE($AQ38,CHAR(160),""))="Devis 1",IFERROR(VALUE(TRIM(SUBSTITUTE(AI38,CHAR(160),""))),0),TRIM(SUBSTITUTE($AQ38,CHAR(160),""))="Devis 2",IFERROR(VALUE(TRIM(SUBSTITUTE(AL38,CHAR(160),""))),0),TRIM(SUBSTITUTE($AQ38,CHAR(160),""))="Devis 3",IFERROR(VALUE(TRIM(SUBSTITUTE(AO38,CHAR(160),""))),0)),0)*IFERROR(VALUE(TRIM(SUBSTITUTE($Z38,CHAR(160),""))),0)=0,IF(AV38&lt;&gt;"",0,""),IFERROR(_xlfn.IFS(TRIM(SUBSTITUTE($AQ38,CHAR(160),""))="Devis 1",IFERROR(VALUE(TRIM(SUBSTITUTE(AI38,CHAR(160),""))),0),TRIM(SUBSTITUTE($AQ38,CHAR(160),""))="Devis 2",IFERROR(VALUE(TRIM(SUBSTITUTE(AL38,CHAR(160),""))),0),TRIM(SUBSTITUTE($AQ38,CHAR(160),""))="Devis 3",IFERROR(VALUE(TRIM(SUBSTITUTE(AO38,CHAR(160),""))),0)),0)*IFERROR(VALUE(TRIM(SUBSTITUTE($Z38,CHAR(160),""))),0)))</f>
        <v/>
      </c>
      <c r="AX38" s="110" t="str" cm="1">
        <f t="array" ref="AX38">IF($Z38="","",IF((IFERROR(_xlfn.IFS($AQ38="Devis 1",(IFERROR(VALUE(TRIM(SUBSTITUTE(AJ38,CHAR(160),""))),0)),$AQ38="Devis 2",(IFERROR(VALUE(TRIM(SUBSTITUTE(AM38,CHAR(160),""))),0)),$AQ38="Devis 3",(IFERROR(VALUE(TRIM(SUBSTITUTE(AP38,CHAR(160),""))),0))),0))*(IFERROR(VALUE(TRIM(SUBSTITUTE($Z38,CHAR(160),""))),0))=0,"",(IFERROR(_xlfn.IFS($AQ38="Devis 1",(IFERROR(VALUE(TRIM(SUBSTITUTE(AJ38,CHAR(160),""))),0)),$AQ38="Devis 2",(IFERROR(VALUE(TRIM(SUBSTITUTE(AM38,CHAR(160),""))),0)),$AQ38="Devis 3",(IFERROR(VALUE(TRIM(SUBSTITUTE(AP38,CHAR(160),""))),0))),0))*(IFERROR(VALUE(TRIM(SUBSTITUTE($Z38,CHAR(160),""))),0))))</f>
        <v/>
      </c>
      <c r="AY38" s="89"/>
      <c r="AZ38" s="21" t="str" cm="1">
        <f t="array" ref="AZ38">IF(OR(AX38="",AU38="",AV38="",AS38="",AW38="",AT38=""),"",_xlfn.IFS((IFERROR(VALUE(TRIM(SUBSTITUTE(AX38,CHAR(160),""))),0))&gt;(IFERROR(VALUE(TRIM(SUBSTITUTE(AU38,CHAR(160),""))),0)),"KO : Le montant retenu TTC est supérieur au montant raisonnable TTC. Merci de revoir la ligne de dépense ou plafonner son montant.",(IFERROR(VALUE(TRIM(SUBSTITUTE(AV38,CHAR(160),""))),0))&gt;(IFERROR(VALUE(TRIM(SUBSTITUTE(AS38,CHAR(160),""))),0)),"Attention : Le montant retenu HT est supérieur au montant HT raisonnable. Merci de revoir la ligne de dépense, plafonner son montant, ou justifier la reventillation HT / TVA.",(IFERROR(VALUE(TRIM(SUBSTITUTE(AW38,CHAR(160),""))),0))&gt;(IFERROR(VALUE(TRIM(SUBSTITUTE(AT38,CHAR(160),""))),0)),"Attention : Le montant TVA retenu est supérieur au montant TVA raisonnable. Merci de revoir la ligne de dépense, plafonner son montant, ou justifier la reventillation HT / TVA.",(IFERROR(VALUE(TRIM(SUBSTITUTE(AX38,CHAR(160),""))),0))=0,"",(IFERROR(VALUE(TRIM(SUBSTITUTE(AU38,CHAR(160),""))),0))=(IFERROR(VALUE(TRIM(SUBSTITUTE(AX38,CHAR(160),""))),0)),"OK",(IFERROR(VALUE(TRIM(SUBSTITUTE(AU38,CHAR(160),""))),0))&gt;(IFERROR(VALUE(TRIM(SUBSTITUTE(AX38,CHAR(160),""))),0))," OK : Montant instruit inférieur au montant raisonnable.",TRUE,""))</f>
        <v/>
      </c>
      <c r="BA38" s="6" t="str" cm="1">
        <f t="array" ref="BA38">IF(
   OR(AX38="",W38="",AV38="",U38="",AW38="",V38=""),
   "",
   _xlfn.IFS(
      (IFERROR(VALUE(TRIM(SUBSTITUTE(AX38,CHAR(160),""))),0))=0,
         "Attention montant présenté entièrement écarté",
      (IFERROR(VALUE(TRIM(SUBSTITUTE(AX38,CHAR(160),""))),0))&gt;
         (IFERROR(VALUE(TRIM(SUBSTITUTE(W38,CHAR(160),""))),0)),
         "KO : Le montant retenu TTC est supérieur au montant présenté TTC. Merci de revoir la ligne de dépense ou plafonner son montant.",
      (IFERROR(VALUE(TRIM(SUBSTITUTE(AV38,CHAR(160),""))),0))&gt;
         (IFERROR(VALUE(TRIM(SUBSTITUTE(U38,CHAR(160),""))),0)),
         "Attention : Le montant retenu HT est supérieur au montant HT présenté. Merci de revoir la ligne de dépense, plafonner son montant, ou justifier la reventilation HT / TVA.",
      (IFERROR(VALUE(TRIM(SUBSTITUTE(AW38,CHAR(160),""))),0))&gt;
         (IFERROR(VALUE(TRIM(SUBSTITUTE(V38,CHAR(160),""))),0)),
         "Attention : Le montant TVA retenu est supérieur au montant TVA présenté. Merci de revoir la ligne de dépense, plafonner son montant, ou justifier la reventilation HT / TVA.",
      (IFERROR(VALUE(TRIM(SUBSTITUTE(W38,CHAR(160),""))),0))=0,
         "",
      (IFERROR(VALUE(TRIM(SUBSTITUTE(AX38,CHAR(160),""))),0))=
         (IFERROR(VALUE(TRIM(SUBSTITUTE(W38,CHAR(160),""))),0)),
         "OK",
      (IFERROR(VALUE(TRIM(SUBSTITUTE(AX38,CHAR(160),""))),0))&lt;
         (IFERROR(VALUE(TRIM(SUBSTITUTE(W38,CHAR(160),""))),0)),
         "Attention : montant présenté partiellement écarté.",
      TRUE,
         ""
   )
)</f>
        <v/>
      </c>
      <c r="BB38" s="63" t="str">
        <f t="shared" si="51"/>
        <v/>
      </c>
      <c r="BC38" s="63" t="str">
        <f t="shared" si="52"/>
        <v/>
      </c>
      <c r="BD38" s="63" t="str">
        <f t="shared" si="53"/>
        <v/>
      </c>
    </row>
    <row r="39" spans="1:56" ht="15" customHeight="1">
      <c r="A39" s="100">
        <v>30</v>
      </c>
      <c r="B39" s="7"/>
      <c r="C39" s="8"/>
      <c r="D39" s="7"/>
      <c r="E39" s="7"/>
      <c r="F39" s="27"/>
      <c r="G39" s="33"/>
      <c r="H39" s="31"/>
      <c r="I39" s="32"/>
      <c r="J39" s="17"/>
      <c r="K39" s="10"/>
      <c r="L39" s="9"/>
      <c r="M39" s="53" t="str">
        <f t="shared" si="28"/>
        <v/>
      </c>
      <c r="N39" s="13"/>
      <c r="O39" s="9"/>
      <c r="P39" s="53" t="str">
        <f t="shared" si="29"/>
        <v/>
      </c>
      <c r="Q39" s="16"/>
      <c r="R39" s="9"/>
      <c r="S39" s="54" t="str">
        <f t="shared" si="30"/>
        <v/>
      </c>
      <c r="T39" s="23"/>
      <c r="U39" s="111" t="str" cm="1">
        <f t="array" ref="U39">IF((_xlfn.IFS(TRIM(SUBSTITUTE(T39,CHAR(160),""))="Devis 1",IFERROR(VALUE(TRIM(SUBSTITUTE(K39,CHAR(160),""))),0),TRIM(SUBSTITUTE(T39,CHAR(160),""))="Devis 2",IFERROR(VALUE(TRIM(SUBSTITUTE(N39,CHAR(160),""))),0),TRIM(SUBSTITUTE(T39,CHAR(160),""))="Devis 3",IFERROR(VALUE(TRIM(SUBSTITUTE(Q39,CHAR(160),""))),0),TRUE,0)*IFERROR(VALUE(TRIM(SUBSTITUTE(C39,CHAR(160),""))),0))=0,"",_xlfn.IFS(TRIM(SUBSTITUTE(T39,CHAR(160),""))="Devis 1",IFERROR(VALUE(TRIM(SUBSTITUTE(K39,CHAR(160),""))),0),TRIM(SUBSTITUTE(T39,CHAR(160),""))="Devis 2",IFERROR(VALUE(TRIM(SUBSTITUTE(N39,CHAR(160),""))),0),TRIM(SUBSTITUTE(T39,CHAR(160),""))="Devis 3",IFERROR(VALUE(TRIM(SUBSTITUTE(Q39,CHAR(160),""))),0),TRUE,0)*IFERROR(VALUE(TRIM(SUBSTITUTE(C39,CHAR(160),""))),0))</f>
        <v/>
      </c>
      <c r="V39" s="109" t="str" cm="1">
        <f t="array" ref="V39">IF((_xlfn.IFS(TRIM(SUBSTITUTE(T39,CHAR(160),""))="Devis 1",IFERROR(VALUE(TRIM(SUBSTITUTE(L39,CHAR(160),""))),0),TRIM(SUBSTITUTE(T39,CHAR(160),""))="Devis 2",IFERROR(VALUE(TRIM(SUBSTITUTE(O39,CHAR(160),""))),0),TRIM(SUBSTITUTE(T39,CHAR(160),""))="Devis 3",IFERROR(VALUE(TRIM(SUBSTITUTE(R39,CHAR(160),""))),0),TRUE,0)*IFERROR(VALUE(TRIM(SUBSTITUTE(C39,CHAR(160),""))),0))=0,IF(U39&lt;&gt;"",0,""),_xlfn.IFS(TRIM(SUBSTITUTE(T39,CHAR(160),""))="Devis 1",IFERROR(VALUE(TRIM(SUBSTITUTE(L39,CHAR(160),""))),0),TRIM(SUBSTITUTE(T39,CHAR(160),""))="Devis 2",IFERROR(VALUE(TRIM(SUBSTITUTE(O39,CHAR(160),""))),0),TRIM(SUBSTITUTE(T39,CHAR(160),""))="Devis 3",IFERROR(VALUE(TRIM(SUBSTITUTE(R39,CHAR(160),""))),0),TRUE,0)*IFERROR(VALUE(TRIM(SUBSTITUTE(C39,CHAR(160),""))),0))</f>
        <v/>
      </c>
      <c r="W39" s="112" t="str">
        <f t="shared" si="31"/>
        <v/>
      </c>
      <c r="X39" s="103"/>
      <c r="Y39" s="86" t="str">
        <f t="shared" si="32"/>
        <v/>
      </c>
      <c r="Z39" s="90" t="str">
        <f t="shared" si="33"/>
        <v/>
      </c>
      <c r="AA39" s="86" t="str">
        <f t="shared" si="34"/>
        <v/>
      </c>
      <c r="AB39" s="22" t="str">
        <f t="shared" si="35"/>
        <v/>
      </c>
      <c r="AC39" s="22" t="str">
        <f t="shared" si="36"/>
        <v/>
      </c>
      <c r="AD39" s="5" t="str">
        <f t="shared" si="36"/>
        <v/>
      </c>
      <c r="AE39" s="22" t="str">
        <f t="shared" si="37"/>
        <v/>
      </c>
      <c r="AF39" s="22" t="str">
        <f t="shared" si="38"/>
        <v/>
      </c>
      <c r="AG39" s="87" t="str">
        <f t="shared" si="39"/>
        <v/>
      </c>
      <c r="AH39" s="59" t="str">
        <f t="shared" si="40"/>
        <v/>
      </c>
      <c r="AI39" s="29" t="str">
        <f t="shared" si="41"/>
        <v/>
      </c>
      <c r="AJ39" s="53" t="str">
        <f t="shared" si="42"/>
        <v/>
      </c>
      <c r="AK39" s="60" t="str">
        <f t="shared" si="43"/>
        <v/>
      </c>
      <c r="AL39" s="29" t="str">
        <f t="shared" si="44"/>
        <v/>
      </c>
      <c r="AM39" s="53" t="str">
        <f t="shared" si="45"/>
        <v/>
      </c>
      <c r="AN39" s="61" t="str">
        <f t="shared" si="24"/>
        <v/>
      </c>
      <c r="AO39" s="29" t="str">
        <f t="shared" si="46"/>
        <v/>
      </c>
      <c r="AP39" s="62" t="str">
        <f t="shared" si="47"/>
        <v/>
      </c>
      <c r="AQ39" s="55" t="str">
        <f t="shared" si="26"/>
        <v/>
      </c>
      <c r="AR39" s="493"/>
      <c r="AS39" s="63" t="str">
        <f t="shared" si="48"/>
        <v/>
      </c>
      <c r="AT39" s="63" t="str">
        <f t="shared" si="49"/>
        <v/>
      </c>
      <c r="AU39" s="63" t="str">
        <f t="shared" si="50"/>
        <v/>
      </c>
      <c r="AV39" s="110" t="str" cm="1">
        <f t="array" ref="AV39">IF($Z39="","",IF((IFERROR(_xlfn.IFS($AQ39="Devis 1",(IFERROR(VALUE(TRIM(SUBSTITUTE(AH39,CHAR(160),""))),0)),$AQ39="Devis 2",(IFERROR(VALUE(TRIM(SUBSTITUTE(AK39,CHAR(160),""))),0)),$AQ39="Devis 3",(IFERROR(VALUE(TRIM(SUBSTITUTE(AN39,CHAR(160),""))),0))),0))*(IFERROR(VALUE(TRIM(SUBSTITUTE($Z39,CHAR(160),""))),0))=0,"",(IFERROR(_xlfn.IFS($AQ39="Devis 1",(IFERROR(VALUE(TRIM(SUBSTITUTE(AH39,CHAR(160),""))),0)),$AQ39="Devis 2",(IFERROR(VALUE(TRIM(SUBSTITUTE(AK39,CHAR(160),""))),0)),$AQ39="Devis 3",(IFERROR(VALUE(TRIM(SUBSTITUTE(AN39,CHAR(160),""))),0))),0))*(IFERROR(VALUE(TRIM(SUBSTITUTE($Z39,CHAR(160),""))),0))))</f>
        <v/>
      </c>
      <c r="AW39" s="110" t="str" cm="1">
        <f t="array" ref="AW39">IF($Z39="","",IF(IFERROR(_xlfn.IFS(TRIM(SUBSTITUTE($AQ39,CHAR(160),""))="Devis 1",IFERROR(VALUE(TRIM(SUBSTITUTE(AI39,CHAR(160),""))),0),TRIM(SUBSTITUTE($AQ39,CHAR(160),""))="Devis 2",IFERROR(VALUE(TRIM(SUBSTITUTE(AL39,CHAR(160),""))),0),TRIM(SUBSTITUTE($AQ39,CHAR(160),""))="Devis 3",IFERROR(VALUE(TRIM(SUBSTITUTE(AO39,CHAR(160),""))),0)),0)*IFERROR(VALUE(TRIM(SUBSTITUTE($Z39,CHAR(160),""))),0)=0,IF(AV39&lt;&gt;"",0,""),IFERROR(_xlfn.IFS(TRIM(SUBSTITUTE($AQ39,CHAR(160),""))="Devis 1",IFERROR(VALUE(TRIM(SUBSTITUTE(AI39,CHAR(160),""))),0),TRIM(SUBSTITUTE($AQ39,CHAR(160),""))="Devis 2",IFERROR(VALUE(TRIM(SUBSTITUTE(AL39,CHAR(160),""))),0),TRIM(SUBSTITUTE($AQ39,CHAR(160),""))="Devis 3",IFERROR(VALUE(TRIM(SUBSTITUTE(AO39,CHAR(160),""))),0)),0)*IFERROR(VALUE(TRIM(SUBSTITUTE($Z39,CHAR(160),""))),0)))</f>
        <v/>
      </c>
      <c r="AX39" s="110" t="str" cm="1">
        <f t="array" ref="AX39">IF($Z39="","",IF((IFERROR(_xlfn.IFS($AQ39="Devis 1",(IFERROR(VALUE(TRIM(SUBSTITUTE(AJ39,CHAR(160),""))),0)),$AQ39="Devis 2",(IFERROR(VALUE(TRIM(SUBSTITUTE(AM39,CHAR(160),""))),0)),$AQ39="Devis 3",(IFERROR(VALUE(TRIM(SUBSTITUTE(AP39,CHAR(160),""))),0))),0))*(IFERROR(VALUE(TRIM(SUBSTITUTE($Z39,CHAR(160),""))),0))=0,"",(IFERROR(_xlfn.IFS($AQ39="Devis 1",(IFERROR(VALUE(TRIM(SUBSTITUTE(AJ39,CHAR(160),""))),0)),$AQ39="Devis 2",(IFERROR(VALUE(TRIM(SUBSTITUTE(AM39,CHAR(160),""))),0)),$AQ39="Devis 3",(IFERROR(VALUE(TRIM(SUBSTITUTE(AP39,CHAR(160),""))),0))),0))*(IFERROR(VALUE(TRIM(SUBSTITUTE($Z39,CHAR(160),""))),0))))</f>
        <v/>
      </c>
      <c r="AY39" s="89"/>
      <c r="AZ39" s="21" t="str" cm="1">
        <f t="array" ref="AZ39">IF(OR(AX39="",AU39="",AV39="",AS39="",AW39="",AT39=""),"",_xlfn.IFS((IFERROR(VALUE(TRIM(SUBSTITUTE(AX39,CHAR(160),""))),0))&gt;(IFERROR(VALUE(TRIM(SUBSTITUTE(AU39,CHAR(160),""))),0)),"KO : Le montant retenu TTC est supérieur au montant raisonnable TTC. Merci de revoir la ligne de dépense ou plafonner son montant.",(IFERROR(VALUE(TRIM(SUBSTITUTE(AV39,CHAR(160),""))),0))&gt;(IFERROR(VALUE(TRIM(SUBSTITUTE(AS39,CHAR(160),""))),0)),"Attention : Le montant retenu HT est supérieur au montant HT raisonnable. Merci de revoir la ligne de dépense, plafonner son montant, ou justifier la reventillation HT / TVA.",(IFERROR(VALUE(TRIM(SUBSTITUTE(AW39,CHAR(160),""))),0))&gt;(IFERROR(VALUE(TRIM(SUBSTITUTE(AT39,CHAR(160),""))),0)),"Attention : Le montant TVA retenu est supérieur au montant TVA raisonnable. Merci de revoir la ligne de dépense, plafonner son montant, ou justifier la reventillation HT / TVA.",(IFERROR(VALUE(TRIM(SUBSTITUTE(AX39,CHAR(160),""))),0))=0,"",(IFERROR(VALUE(TRIM(SUBSTITUTE(AU39,CHAR(160),""))),0))=(IFERROR(VALUE(TRIM(SUBSTITUTE(AX39,CHAR(160),""))),0)),"OK",(IFERROR(VALUE(TRIM(SUBSTITUTE(AU39,CHAR(160),""))),0))&gt;(IFERROR(VALUE(TRIM(SUBSTITUTE(AX39,CHAR(160),""))),0))," OK : Montant instruit inférieur au montant raisonnable.",TRUE,""))</f>
        <v/>
      </c>
      <c r="BA39" s="6" t="str" cm="1">
        <f t="array" ref="BA39">IF(
   OR(AX39="",W39="",AV39="",U39="",AW39="",V39=""),
   "",
   _xlfn.IFS(
      (IFERROR(VALUE(TRIM(SUBSTITUTE(AX39,CHAR(160),""))),0))=0,
         "Attention montant présenté entièrement écarté",
      (IFERROR(VALUE(TRIM(SUBSTITUTE(AX39,CHAR(160),""))),0))&gt;
         (IFERROR(VALUE(TRIM(SUBSTITUTE(W39,CHAR(160),""))),0)),
         "KO : Le montant retenu TTC est supérieur au montant présenté TTC. Merci de revoir la ligne de dépense ou plafonner son montant.",
      (IFERROR(VALUE(TRIM(SUBSTITUTE(AV39,CHAR(160),""))),0))&gt;
         (IFERROR(VALUE(TRIM(SUBSTITUTE(U39,CHAR(160),""))),0)),
         "Attention : Le montant retenu HT est supérieur au montant HT présenté. Merci de revoir la ligne de dépense, plafonner son montant, ou justifier la reventilation HT / TVA.",
      (IFERROR(VALUE(TRIM(SUBSTITUTE(AW39,CHAR(160),""))),0))&gt;
         (IFERROR(VALUE(TRIM(SUBSTITUTE(V39,CHAR(160),""))),0)),
         "Attention : Le montant TVA retenu est supérieur au montant TVA présenté. Merci de revoir la ligne de dépense, plafonner son montant, ou justifier la reventilation HT / TVA.",
      (IFERROR(VALUE(TRIM(SUBSTITUTE(W39,CHAR(160),""))),0))=0,
         "",
      (IFERROR(VALUE(TRIM(SUBSTITUTE(AX39,CHAR(160),""))),0))=
         (IFERROR(VALUE(TRIM(SUBSTITUTE(W39,CHAR(160),""))),0)),
         "OK",
      (IFERROR(VALUE(TRIM(SUBSTITUTE(AX39,CHAR(160),""))),0))&lt;
         (IFERROR(VALUE(TRIM(SUBSTITUTE(W39,CHAR(160),""))),0)),
         "Attention : montant présenté partiellement écarté.",
      TRUE,
         ""
   )
)</f>
        <v/>
      </c>
      <c r="BB39" s="63" t="str">
        <f t="shared" si="51"/>
        <v/>
      </c>
      <c r="BC39" s="63" t="str">
        <f t="shared" si="52"/>
        <v/>
      </c>
      <c r="BD39" s="63" t="str">
        <f t="shared" si="53"/>
        <v/>
      </c>
    </row>
    <row r="40" spans="1:56" ht="15" customHeight="1">
      <c r="A40" s="100">
        <v>31</v>
      </c>
      <c r="B40" s="7"/>
      <c r="C40" s="8"/>
      <c r="D40" s="7"/>
      <c r="E40" s="7"/>
      <c r="F40" s="27"/>
      <c r="G40" s="33"/>
      <c r="H40" s="31"/>
      <c r="I40" s="32"/>
      <c r="J40" s="17"/>
      <c r="K40" s="10"/>
      <c r="L40" s="9"/>
      <c r="M40" s="53" t="str">
        <f t="shared" si="28"/>
        <v/>
      </c>
      <c r="N40" s="13"/>
      <c r="O40" s="9"/>
      <c r="P40" s="53" t="str">
        <f t="shared" si="29"/>
        <v/>
      </c>
      <c r="Q40" s="16"/>
      <c r="R40" s="9"/>
      <c r="S40" s="54" t="str">
        <f t="shared" si="30"/>
        <v/>
      </c>
      <c r="T40" s="23"/>
      <c r="U40" s="111" t="str" cm="1">
        <f t="array" ref="U40">IF((_xlfn.IFS(TRIM(SUBSTITUTE(T40,CHAR(160),""))="Devis 1",IFERROR(VALUE(TRIM(SUBSTITUTE(K40,CHAR(160),""))),0),TRIM(SUBSTITUTE(T40,CHAR(160),""))="Devis 2",IFERROR(VALUE(TRIM(SUBSTITUTE(N40,CHAR(160),""))),0),TRIM(SUBSTITUTE(T40,CHAR(160),""))="Devis 3",IFERROR(VALUE(TRIM(SUBSTITUTE(Q40,CHAR(160),""))),0),TRUE,0)*IFERROR(VALUE(TRIM(SUBSTITUTE(C40,CHAR(160),""))),0))=0,"",_xlfn.IFS(TRIM(SUBSTITUTE(T40,CHAR(160),""))="Devis 1",IFERROR(VALUE(TRIM(SUBSTITUTE(K40,CHAR(160),""))),0),TRIM(SUBSTITUTE(T40,CHAR(160),""))="Devis 2",IFERROR(VALUE(TRIM(SUBSTITUTE(N40,CHAR(160),""))),0),TRIM(SUBSTITUTE(T40,CHAR(160),""))="Devis 3",IFERROR(VALUE(TRIM(SUBSTITUTE(Q40,CHAR(160),""))),0),TRUE,0)*IFERROR(VALUE(TRIM(SUBSTITUTE(C40,CHAR(160),""))),0))</f>
        <v/>
      </c>
      <c r="V40" s="109" t="str" cm="1">
        <f t="array" ref="V40">IF((_xlfn.IFS(TRIM(SUBSTITUTE(T40,CHAR(160),""))="Devis 1",IFERROR(VALUE(TRIM(SUBSTITUTE(L40,CHAR(160),""))),0),TRIM(SUBSTITUTE(T40,CHAR(160),""))="Devis 2",IFERROR(VALUE(TRIM(SUBSTITUTE(O40,CHAR(160),""))),0),TRIM(SUBSTITUTE(T40,CHAR(160),""))="Devis 3",IFERROR(VALUE(TRIM(SUBSTITUTE(R40,CHAR(160),""))),0),TRUE,0)*IFERROR(VALUE(TRIM(SUBSTITUTE(C40,CHAR(160),""))),0))=0,IF(U40&lt;&gt;"",0,""),_xlfn.IFS(TRIM(SUBSTITUTE(T40,CHAR(160),""))="Devis 1",IFERROR(VALUE(TRIM(SUBSTITUTE(L40,CHAR(160),""))),0),TRIM(SUBSTITUTE(T40,CHAR(160),""))="Devis 2",IFERROR(VALUE(TRIM(SUBSTITUTE(O40,CHAR(160),""))),0),TRIM(SUBSTITUTE(T40,CHAR(160),""))="Devis 3",IFERROR(VALUE(TRIM(SUBSTITUTE(R40,CHAR(160),""))),0),TRUE,0)*IFERROR(VALUE(TRIM(SUBSTITUTE(C40,CHAR(160),""))),0))</f>
        <v/>
      </c>
      <c r="W40" s="112" t="str">
        <f t="shared" si="31"/>
        <v/>
      </c>
      <c r="X40" s="103"/>
      <c r="Y40" s="86" t="str">
        <f t="shared" si="32"/>
        <v/>
      </c>
      <c r="Z40" s="90" t="str">
        <f t="shared" si="33"/>
        <v/>
      </c>
      <c r="AA40" s="86" t="str">
        <f t="shared" si="34"/>
        <v/>
      </c>
      <c r="AB40" s="22" t="str">
        <f t="shared" si="35"/>
        <v/>
      </c>
      <c r="AC40" s="22" t="str">
        <f t="shared" si="36"/>
        <v/>
      </c>
      <c r="AD40" s="5" t="str">
        <f t="shared" si="36"/>
        <v/>
      </c>
      <c r="AE40" s="22" t="str">
        <f t="shared" si="37"/>
        <v/>
      </c>
      <c r="AF40" s="22" t="str">
        <f t="shared" si="38"/>
        <v/>
      </c>
      <c r="AG40" s="87" t="str">
        <f t="shared" si="39"/>
        <v/>
      </c>
      <c r="AH40" s="59" t="str">
        <f t="shared" si="40"/>
        <v/>
      </c>
      <c r="AI40" s="29" t="str">
        <f t="shared" si="41"/>
        <v/>
      </c>
      <c r="AJ40" s="53" t="str">
        <f t="shared" si="42"/>
        <v/>
      </c>
      <c r="AK40" s="60" t="str">
        <f t="shared" si="43"/>
        <v/>
      </c>
      <c r="AL40" s="29" t="str">
        <f t="shared" si="44"/>
        <v/>
      </c>
      <c r="AM40" s="53" t="str">
        <f t="shared" si="45"/>
        <v/>
      </c>
      <c r="AN40" s="61" t="str">
        <f t="shared" si="24"/>
        <v/>
      </c>
      <c r="AO40" s="29" t="str">
        <f t="shared" si="46"/>
        <v/>
      </c>
      <c r="AP40" s="62" t="str">
        <f t="shared" si="47"/>
        <v/>
      </c>
      <c r="AQ40" s="55" t="str">
        <f t="shared" si="26"/>
        <v/>
      </c>
      <c r="AR40" s="493"/>
      <c r="AS40" s="63" t="str">
        <f t="shared" si="48"/>
        <v/>
      </c>
      <c r="AT40" s="63" t="str">
        <f t="shared" si="49"/>
        <v/>
      </c>
      <c r="AU40" s="63" t="str">
        <f t="shared" si="50"/>
        <v/>
      </c>
      <c r="AV40" s="110" t="str" cm="1">
        <f t="array" ref="AV40">IF($Z40="","",IF((IFERROR(_xlfn.IFS($AQ40="Devis 1",(IFERROR(VALUE(TRIM(SUBSTITUTE(AH40,CHAR(160),""))),0)),$AQ40="Devis 2",(IFERROR(VALUE(TRIM(SUBSTITUTE(AK40,CHAR(160),""))),0)),$AQ40="Devis 3",(IFERROR(VALUE(TRIM(SUBSTITUTE(AN40,CHAR(160),""))),0))),0))*(IFERROR(VALUE(TRIM(SUBSTITUTE($Z40,CHAR(160),""))),0))=0,"",(IFERROR(_xlfn.IFS($AQ40="Devis 1",(IFERROR(VALUE(TRIM(SUBSTITUTE(AH40,CHAR(160),""))),0)),$AQ40="Devis 2",(IFERROR(VALUE(TRIM(SUBSTITUTE(AK40,CHAR(160),""))),0)),$AQ40="Devis 3",(IFERROR(VALUE(TRIM(SUBSTITUTE(AN40,CHAR(160),""))),0))),0))*(IFERROR(VALUE(TRIM(SUBSTITUTE($Z40,CHAR(160),""))),0))))</f>
        <v/>
      </c>
      <c r="AW40" s="110" t="str" cm="1">
        <f t="array" ref="AW40">IF($Z40="","",IF(IFERROR(_xlfn.IFS(TRIM(SUBSTITUTE($AQ40,CHAR(160),""))="Devis 1",IFERROR(VALUE(TRIM(SUBSTITUTE(AI40,CHAR(160),""))),0),TRIM(SUBSTITUTE($AQ40,CHAR(160),""))="Devis 2",IFERROR(VALUE(TRIM(SUBSTITUTE(AL40,CHAR(160),""))),0),TRIM(SUBSTITUTE($AQ40,CHAR(160),""))="Devis 3",IFERROR(VALUE(TRIM(SUBSTITUTE(AO40,CHAR(160),""))),0)),0)*IFERROR(VALUE(TRIM(SUBSTITUTE($Z40,CHAR(160),""))),0)=0,IF(AV40&lt;&gt;"",0,""),IFERROR(_xlfn.IFS(TRIM(SUBSTITUTE($AQ40,CHAR(160),""))="Devis 1",IFERROR(VALUE(TRIM(SUBSTITUTE(AI40,CHAR(160),""))),0),TRIM(SUBSTITUTE($AQ40,CHAR(160),""))="Devis 2",IFERROR(VALUE(TRIM(SUBSTITUTE(AL40,CHAR(160),""))),0),TRIM(SUBSTITUTE($AQ40,CHAR(160),""))="Devis 3",IFERROR(VALUE(TRIM(SUBSTITUTE(AO40,CHAR(160),""))),0)),0)*IFERROR(VALUE(TRIM(SUBSTITUTE($Z40,CHAR(160),""))),0)))</f>
        <v/>
      </c>
      <c r="AX40" s="110" t="str" cm="1">
        <f t="array" ref="AX40">IF($Z40="","",IF((IFERROR(_xlfn.IFS($AQ40="Devis 1",(IFERROR(VALUE(TRIM(SUBSTITUTE(AJ40,CHAR(160),""))),0)),$AQ40="Devis 2",(IFERROR(VALUE(TRIM(SUBSTITUTE(AM40,CHAR(160),""))),0)),$AQ40="Devis 3",(IFERROR(VALUE(TRIM(SUBSTITUTE(AP40,CHAR(160),""))),0))),0))*(IFERROR(VALUE(TRIM(SUBSTITUTE($Z40,CHAR(160),""))),0))=0,"",(IFERROR(_xlfn.IFS($AQ40="Devis 1",(IFERROR(VALUE(TRIM(SUBSTITUTE(AJ40,CHAR(160),""))),0)),$AQ40="Devis 2",(IFERROR(VALUE(TRIM(SUBSTITUTE(AM40,CHAR(160),""))),0)),$AQ40="Devis 3",(IFERROR(VALUE(TRIM(SUBSTITUTE(AP40,CHAR(160),""))),0))),0))*(IFERROR(VALUE(TRIM(SUBSTITUTE($Z40,CHAR(160),""))),0))))</f>
        <v/>
      </c>
      <c r="AY40" s="89"/>
      <c r="AZ40" s="21" t="str" cm="1">
        <f t="array" ref="AZ40">IF(OR(AX40="",AU40="",AV40="",AS40="",AW40="",AT40=""),"",_xlfn.IFS((IFERROR(VALUE(TRIM(SUBSTITUTE(AX40,CHAR(160),""))),0))&gt;(IFERROR(VALUE(TRIM(SUBSTITUTE(AU40,CHAR(160),""))),0)),"KO : Le montant retenu TTC est supérieur au montant raisonnable TTC. Merci de revoir la ligne de dépense ou plafonner son montant.",(IFERROR(VALUE(TRIM(SUBSTITUTE(AV40,CHAR(160),""))),0))&gt;(IFERROR(VALUE(TRIM(SUBSTITUTE(AS40,CHAR(160),""))),0)),"Attention : Le montant retenu HT est supérieur au montant HT raisonnable. Merci de revoir la ligne de dépense, plafonner son montant, ou justifier la reventillation HT / TVA.",(IFERROR(VALUE(TRIM(SUBSTITUTE(AW40,CHAR(160),""))),0))&gt;(IFERROR(VALUE(TRIM(SUBSTITUTE(AT40,CHAR(160),""))),0)),"Attention : Le montant TVA retenu est supérieur au montant TVA raisonnable. Merci de revoir la ligne de dépense, plafonner son montant, ou justifier la reventillation HT / TVA.",(IFERROR(VALUE(TRIM(SUBSTITUTE(AX40,CHAR(160),""))),0))=0,"",(IFERROR(VALUE(TRIM(SUBSTITUTE(AU40,CHAR(160),""))),0))=(IFERROR(VALUE(TRIM(SUBSTITUTE(AX40,CHAR(160),""))),0)),"OK",(IFERROR(VALUE(TRIM(SUBSTITUTE(AU40,CHAR(160),""))),0))&gt;(IFERROR(VALUE(TRIM(SUBSTITUTE(AX40,CHAR(160),""))),0))," OK : Montant instruit inférieur au montant raisonnable.",TRUE,""))</f>
        <v/>
      </c>
      <c r="BA40" s="6" t="str" cm="1">
        <f t="array" ref="BA40">IF(
   OR(AX40="",W40="",AV40="",U40="",AW40="",V40=""),
   "",
   _xlfn.IFS(
      (IFERROR(VALUE(TRIM(SUBSTITUTE(AX40,CHAR(160),""))),0))=0,
         "Attention montant présenté entièrement écarté",
      (IFERROR(VALUE(TRIM(SUBSTITUTE(AX40,CHAR(160),""))),0))&gt;
         (IFERROR(VALUE(TRIM(SUBSTITUTE(W40,CHAR(160),""))),0)),
         "KO : Le montant retenu TTC est supérieur au montant présenté TTC. Merci de revoir la ligne de dépense ou plafonner son montant.",
      (IFERROR(VALUE(TRIM(SUBSTITUTE(AV40,CHAR(160),""))),0))&gt;
         (IFERROR(VALUE(TRIM(SUBSTITUTE(U40,CHAR(160),""))),0)),
         "Attention : Le montant retenu HT est supérieur au montant HT présenté. Merci de revoir la ligne de dépense, plafonner son montant, ou justifier la reventilation HT / TVA.",
      (IFERROR(VALUE(TRIM(SUBSTITUTE(AW40,CHAR(160),""))),0))&gt;
         (IFERROR(VALUE(TRIM(SUBSTITUTE(V40,CHAR(160),""))),0)),
         "Attention : Le montant TVA retenu est supérieur au montant TVA présenté. Merci de revoir la ligne de dépense, plafonner son montant, ou justifier la reventilation HT / TVA.",
      (IFERROR(VALUE(TRIM(SUBSTITUTE(W40,CHAR(160),""))),0))=0,
         "",
      (IFERROR(VALUE(TRIM(SUBSTITUTE(AX40,CHAR(160),""))),0))=
         (IFERROR(VALUE(TRIM(SUBSTITUTE(W40,CHAR(160),""))),0)),
         "OK",
      (IFERROR(VALUE(TRIM(SUBSTITUTE(AX40,CHAR(160),""))),0))&lt;
         (IFERROR(VALUE(TRIM(SUBSTITUTE(W40,CHAR(160),""))),0)),
         "Attention : montant présenté partiellement écarté.",
      TRUE,
         ""
   )
)</f>
        <v/>
      </c>
      <c r="BB40" s="63" t="str">
        <f t="shared" si="51"/>
        <v/>
      </c>
      <c r="BC40" s="63" t="str">
        <f t="shared" si="52"/>
        <v/>
      </c>
      <c r="BD40" s="63" t="str">
        <f t="shared" si="53"/>
        <v/>
      </c>
    </row>
    <row r="41" spans="1:56" ht="15" customHeight="1">
      <c r="A41" s="100">
        <v>32</v>
      </c>
      <c r="B41" s="7"/>
      <c r="C41" s="8"/>
      <c r="D41" s="7"/>
      <c r="E41" s="7"/>
      <c r="F41" s="27"/>
      <c r="G41" s="33"/>
      <c r="H41" s="31"/>
      <c r="I41" s="32"/>
      <c r="J41" s="17"/>
      <c r="K41" s="10"/>
      <c r="L41" s="9"/>
      <c r="M41" s="53" t="str">
        <f t="shared" si="28"/>
        <v/>
      </c>
      <c r="N41" s="13"/>
      <c r="O41" s="9"/>
      <c r="P41" s="53" t="str">
        <f t="shared" si="29"/>
        <v/>
      </c>
      <c r="Q41" s="16"/>
      <c r="R41" s="9"/>
      <c r="S41" s="54" t="str">
        <f t="shared" si="30"/>
        <v/>
      </c>
      <c r="T41" s="23"/>
      <c r="U41" s="111" t="str" cm="1">
        <f t="array" ref="U41">IF((_xlfn.IFS(TRIM(SUBSTITUTE(T41,CHAR(160),""))="Devis 1",IFERROR(VALUE(TRIM(SUBSTITUTE(K41,CHAR(160),""))),0),TRIM(SUBSTITUTE(T41,CHAR(160),""))="Devis 2",IFERROR(VALUE(TRIM(SUBSTITUTE(N41,CHAR(160),""))),0),TRIM(SUBSTITUTE(T41,CHAR(160),""))="Devis 3",IFERROR(VALUE(TRIM(SUBSTITUTE(Q41,CHAR(160),""))),0),TRUE,0)*IFERROR(VALUE(TRIM(SUBSTITUTE(C41,CHAR(160),""))),0))=0,"",_xlfn.IFS(TRIM(SUBSTITUTE(T41,CHAR(160),""))="Devis 1",IFERROR(VALUE(TRIM(SUBSTITUTE(K41,CHAR(160),""))),0),TRIM(SUBSTITUTE(T41,CHAR(160),""))="Devis 2",IFERROR(VALUE(TRIM(SUBSTITUTE(N41,CHAR(160),""))),0),TRIM(SUBSTITUTE(T41,CHAR(160),""))="Devis 3",IFERROR(VALUE(TRIM(SUBSTITUTE(Q41,CHAR(160),""))),0),TRUE,0)*IFERROR(VALUE(TRIM(SUBSTITUTE(C41,CHAR(160),""))),0))</f>
        <v/>
      </c>
      <c r="V41" s="109" t="str" cm="1">
        <f t="array" ref="V41">IF((_xlfn.IFS(TRIM(SUBSTITUTE(T41,CHAR(160),""))="Devis 1",IFERROR(VALUE(TRIM(SUBSTITUTE(L41,CHAR(160),""))),0),TRIM(SUBSTITUTE(T41,CHAR(160),""))="Devis 2",IFERROR(VALUE(TRIM(SUBSTITUTE(O41,CHAR(160),""))),0),TRIM(SUBSTITUTE(T41,CHAR(160),""))="Devis 3",IFERROR(VALUE(TRIM(SUBSTITUTE(R41,CHAR(160),""))),0),TRUE,0)*IFERROR(VALUE(TRIM(SUBSTITUTE(C41,CHAR(160),""))),0))=0,IF(U41&lt;&gt;"",0,""),_xlfn.IFS(TRIM(SUBSTITUTE(T41,CHAR(160),""))="Devis 1",IFERROR(VALUE(TRIM(SUBSTITUTE(L41,CHAR(160),""))),0),TRIM(SUBSTITUTE(T41,CHAR(160),""))="Devis 2",IFERROR(VALUE(TRIM(SUBSTITUTE(O41,CHAR(160),""))),0),TRIM(SUBSTITUTE(T41,CHAR(160),""))="Devis 3",IFERROR(VALUE(TRIM(SUBSTITUTE(R41,CHAR(160),""))),0),TRUE,0)*IFERROR(VALUE(TRIM(SUBSTITUTE(C41,CHAR(160),""))),0))</f>
        <v/>
      </c>
      <c r="W41" s="112" t="str">
        <f t="shared" si="31"/>
        <v/>
      </c>
      <c r="X41" s="103"/>
      <c r="Y41" s="86" t="str">
        <f t="shared" si="32"/>
        <v/>
      </c>
      <c r="Z41" s="90" t="str">
        <f t="shared" si="33"/>
        <v/>
      </c>
      <c r="AA41" s="86" t="str">
        <f t="shared" si="34"/>
        <v/>
      </c>
      <c r="AB41" s="22" t="str">
        <f t="shared" si="35"/>
        <v/>
      </c>
      <c r="AC41" s="22" t="str">
        <f t="shared" si="36"/>
        <v/>
      </c>
      <c r="AD41" s="5" t="str">
        <f t="shared" si="36"/>
        <v/>
      </c>
      <c r="AE41" s="22" t="str">
        <f t="shared" si="37"/>
        <v/>
      </c>
      <c r="AF41" s="22" t="str">
        <f t="shared" si="38"/>
        <v/>
      </c>
      <c r="AG41" s="87" t="str">
        <f t="shared" si="39"/>
        <v/>
      </c>
      <c r="AH41" s="59" t="str">
        <f t="shared" si="40"/>
        <v/>
      </c>
      <c r="AI41" s="29" t="str">
        <f t="shared" si="41"/>
        <v/>
      </c>
      <c r="AJ41" s="53" t="str">
        <f t="shared" si="42"/>
        <v/>
      </c>
      <c r="AK41" s="60" t="str">
        <f t="shared" si="43"/>
        <v/>
      </c>
      <c r="AL41" s="29" t="str">
        <f t="shared" si="44"/>
        <v/>
      </c>
      <c r="AM41" s="53" t="str">
        <f t="shared" si="45"/>
        <v/>
      </c>
      <c r="AN41" s="61" t="str">
        <f t="shared" si="24"/>
        <v/>
      </c>
      <c r="AO41" s="29" t="str">
        <f t="shared" si="46"/>
        <v/>
      </c>
      <c r="AP41" s="62" t="str">
        <f t="shared" si="47"/>
        <v/>
      </c>
      <c r="AQ41" s="55" t="str">
        <f t="shared" si="26"/>
        <v/>
      </c>
      <c r="AR41" s="493"/>
      <c r="AS41" s="63" t="str">
        <f t="shared" si="48"/>
        <v/>
      </c>
      <c r="AT41" s="63" t="str">
        <f t="shared" si="49"/>
        <v/>
      </c>
      <c r="AU41" s="63" t="str">
        <f t="shared" si="50"/>
        <v/>
      </c>
      <c r="AV41" s="110" t="str" cm="1">
        <f t="array" ref="AV41">IF($Z41="","",IF((IFERROR(_xlfn.IFS($AQ41="Devis 1",(IFERROR(VALUE(TRIM(SUBSTITUTE(AH41,CHAR(160),""))),0)),$AQ41="Devis 2",(IFERROR(VALUE(TRIM(SUBSTITUTE(AK41,CHAR(160),""))),0)),$AQ41="Devis 3",(IFERROR(VALUE(TRIM(SUBSTITUTE(AN41,CHAR(160),""))),0))),0))*(IFERROR(VALUE(TRIM(SUBSTITUTE($Z41,CHAR(160),""))),0))=0,"",(IFERROR(_xlfn.IFS($AQ41="Devis 1",(IFERROR(VALUE(TRIM(SUBSTITUTE(AH41,CHAR(160),""))),0)),$AQ41="Devis 2",(IFERROR(VALUE(TRIM(SUBSTITUTE(AK41,CHAR(160),""))),0)),$AQ41="Devis 3",(IFERROR(VALUE(TRIM(SUBSTITUTE(AN41,CHAR(160),""))),0))),0))*(IFERROR(VALUE(TRIM(SUBSTITUTE($Z41,CHAR(160),""))),0))))</f>
        <v/>
      </c>
      <c r="AW41" s="110" t="str" cm="1">
        <f t="array" ref="AW41">IF($Z41="","",IF(IFERROR(_xlfn.IFS(TRIM(SUBSTITUTE($AQ41,CHAR(160),""))="Devis 1",IFERROR(VALUE(TRIM(SUBSTITUTE(AI41,CHAR(160),""))),0),TRIM(SUBSTITUTE($AQ41,CHAR(160),""))="Devis 2",IFERROR(VALUE(TRIM(SUBSTITUTE(AL41,CHAR(160),""))),0),TRIM(SUBSTITUTE($AQ41,CHAR(160),""))="Devis 3",IFERROR(VALUE(TRIM(SUBSTITUTE(AO41,CHAR(160),""))),0)),0)*IFERROR(VALUE(TRIM(SUBSTITUTE($Z41,CHAR(160),""))),0)=0,IF(AV41&lt;&gt;"",0,""),IFERROR(_xlfn.IFS(TRIM(SUBSTITUTE($AQ41,CHAR(160),""))="Devis 1",IFERROR(VALUE(TRIM(SUBSTITUTE(AI41,CHAR(160),""))),0),TRIM(SUBSTITUTE($AQ41,CHAR(160),""))="Devis 2",IFERROR(VALUE(TRIM(SUBSTITUTE(AL41,CHAR(160),""))),0),TRIM(SUBSTITUTE($AQ41,CHAR(160),""))="Devis 3",IFERROR(VALUE(TRIM(SUBSTITUTE(AO41,CHAR(160),""))),0)),0)*IFERROR(VALUE(TRIM(SUBSTITUTE($Z41,CHAR(160),""))),0)))</f>
        <v/>
      </c>
      <c r="AX41" s="110" t="str" cm="1">
        <f t="array" ref="AX41">IF($Z41="","",IF((IFERROR(_xlfn.IFS($AQ41="Devis 1",(IFERROR(VALUE(TRIM(SUBSTITUTE(AJ41,CHAR(160),""))),0)),$AQ41="Devis 2",(IFERROR(VALUE(TRIM(SUBSTITUTE(AM41,CHAR(160),""))),0)),$AQ41="Devis 3",(IFERROR(VALUE(TRIM(SUBSTITUTE(AP41,CHAR(160),""))),0))),0))*(IFERROR(VALUE(TRIM(SUBSTITUTE($Z41,CHAR(160),""))),0))=0,"",(IFERROR(_xlfn.IFS($AQ41="Devis 1",(IFERROR(VALUE(TRIM(SUBSTITUTE(AJ41,CHAR(160),""))),0)),$AQ41="Devis 2",(IFERROR(VALUE(TRIM(SUBSTITUTE(AM41,CHAR(160),""))),0)),$AQ41="Devis 3",(IFERROR(VALUE(TRIM(SUBSTITUTE(AP41,CHAR(160),""))),0))),0))*(IFERROR(VALUE(TRIM(SUBSTITUTE($Z41,CHAR(160),""))),0))))</f>
        <v/>
      </c>
      <c r="AY41" s="89"/>
      <c r="AZ41" s="21" t="str" cm="1">
        <f t="array" ref="AZ41">IF(OR(AX41="",AU41="",AV41="",AS41="",AW41="",AT41=""),"",_xlfn.IFS((IFERROR(VALUE(TRIM(SUBSTITUTE(AX41,CHAR(160),""))),0))&gt;(IFERROR(VALUE(TRIM(SUBSTITUTE(AU41,CHAR(160),""))),0)),"KO : Le montant retenu TTC est supérieur au montant raisonnable TTC. Merci de revoir la ligne de dépense ou plafonner son montant.",(IFERROR(VALUE(TRIM(SUBSTITUTE(AV41,CHAR(160),""))),0))&gt;(IFERROR(VALUE(TRIM(SUBSTITUTE(AS41,CHAR(160),""))),0)),"Attention : Le montant retenu HT est supérieur au montant HT raisonnable. Merci de revoir la ligne de dépense, plafonner son montant, ou justifier la reventillation HT / TVA.",(IFERROR(VALUE(TRIM(SUBSTITUTE(AW41,CHAR(160),""))),0))&gt;(IFERROR(VALUE(TRIM(SUBSTITUTE(AT41,CHAR(160),""))),0)),"Attention : Le montant TVA retenu est supérieur au montant TVA raisonnable. Merci de revoir la ligne de dépense, plafonner son montant, ou justifier la reventillation HT / TVA.",(IFERROR(VALUE(TRIM(SUBSTITUTE(AX41,CHAR(160),""))),0))=0,"",(IFERROR(VALUE(TRIM(SUBSTITUTE(AU41,CHAR(160),""))),0))=(IFERROR(VALUE(TRIM(SUBSTITUTE(AX41,CHAR(160),""))),0)),"OK",(IFERROR(VALUE(TRIM(SUBSTITUTE(AU41,CHAR(160),""))),0))&gt;(IFERROR(VALUE(TRIM(SUBSTITUTE(AX41,CHAR(160),""))),0))," OK : Montant instruit inférieur au montant raisonnable.",TRUE,""))</f>
        <v/>
      </c>
      <c r="BA41" s="6" t="str" cm="1">
        <f t="array" ref="BA41">IF(
   OR(AX41="",W41="",AV41="",U41="",AW41="",V41=""),
   "",
   _xlfn.IFS(
      (IFERROR(VALUE(TRIM(SUBSTITUTE(AX41,CHAR(160),""))),0))=0,
         "Attention montant présenté entièrement écarté",
      (IFERROR(VALUE(TRIM(SUBSTITUTE(AX41,CHAR(160),""))),0))&gt;
         (IFERROR(VALUE(TRIM(SUBSTITUTE(W41,CHAR(160),""))),0)),
         "KO : Le montant retenu TTC est supérieur au montant présenté TTC. Merci de revoir la ligne de dépense ou plafonner son montant.",
      (IFERROR(VALUE(TRIM(SUBSTITUTE(AV41,CHAR(160),""))),0))&gt;
         (IFERROR(VALUE(TRIM(SUBSTITUTE(U41,CHAR(160),""))),0)),
         "Attention : Le montant retenu HT est supérieur au montant HT présenté. Merci de revoir la ligne de dépense, plafonner son montant, ou justifier la reventilation HT / TVA.",
      (IFERROR(VALUE(TRIM(SUBSTITUTE(AW41,CHAR(160),""))),0))&gt;
         (IFERROR(VALUE(TRIM(SUBSTITUTE(V41,CHAR(160),""))),0)),
         "Attention : Le montant TVA retenu est supérieur au montant TVA présenté. Merci de revoir la ligne de dépense, plafonner son montant, ou justifier la reventilation HT / TVA.",
      (IFERROR(VALUE(TRIM(SUBSTITUTE(W41,CHAR(160),""))),0))=0,
         "",
      (IFERROR(VALUE(TRIM(SUBSTITUTE(AX41,CHAR(160),""))),0))=
         (IFERROR(VALUE(TRIM(SUBSTITUTE(W41,CHAR(160),""))),0)),
         "OK",
      (IFERROR(VALUE(TRIM(SUBSTITUTE(AX41,CHAR(160),""))),0))&lt;
         (IFERROR(VALUE(TRIM(SUBSTITUTE(W41,CHAR(160),""))),0)),
         "Attention : montant présenté partiellement écarté.",
      TRUE,
         ""
   )
)</f>
        <v/>
      </c>
      <c r="BB41" s="63" t="str">
        <f t="shared" si="51"/>
        <v/>
      </c>
      <c r="BC41" s="63" t="str">
        <f t="shared" si="52"/>
        <v/>
      </c>
      <c r="BD41" s="63" t="str">
        <f t="shared" si="53"/>
        <v/>
      </c>
    </row>
    <row r="42" spans="1:56" ht="15" customHeight="1">
      <c r="A42" s="100">
        <v>33</v>
      </c>
      <c r="B42" s="7"/>
      <c r="C42" s="8"/>
      <c r="D42" s="7"/>
      <c r="E42" s="7"/>
      <c r="F42" s="27"/>
      <c r="G42" s="33"/>
      <c r="H42" s="31"/>
      <c r="I42" s="32"/>
      <c r="J42" s="17"/>
      <c r="K42" s="10"/>
      <c r="L42" s="9"/>
      <c r="M42" s="53" t="str">
        <f t="shared" si="28"/>
        <v/>
      </c>
      <c r="N42" s="13"/>
      <c r="O42" s="9"/>
      <c r="P42" s="53" t="str">
        <f t="shared" si="29"/>
        <v/>
      </c>
      <c r="Q42" s="16"/>
      <c r="R42" s="9"/>
      <c r="S42" s="54" t="str">
        <f t="shared" si="30"/>
        <v/>
      </c>
      <c r="T42" s="23"/>
      <c r="U42" s="111" t="str" cm="1">
        <f t="array" ref="U42">IF((_xlfn.IFS(TRIM(SUBSTITUTE(T42,CHAR(160),""))="Devis 1",IFERROR(VALUE(TRIM(SUBSTITUTE(K42,CHAR(160),""))),0),TRIM(SUBSTITUTE(T42,CHAR(160),""))="Devis 2",IFERROR(VALUE(TRIM(SUBSTITUTE(N42,CHAR(160),""))),0),TRIM(SUBSTITUTE(T42,CHAR(160),""))="Devis 3",IFERROR(VALUE(TRIM(SUBSTITUTE(Q42,CHAR(160),""))),0),TRUE,0)*IFERROR(VALUE(TRIM(SUBSTITUTE(C42,CHAR(160),""))),0))=0,"",_xlfn.IFS(TRIM(SUBSTITUTE(T42,CHAR(160),""))="Devis 1",IFERROR(VALUE(TRIM(SUBSTITUTE(K42,CHAR(160),""))),0),TRIM(SUBSTITUTE(T42,CHAR(160),""))="Devis 2",IFERROR(VALUE(TRIM(SUBSTITUTE(N42,CHAR(160),""))),0),TRIM(SUBSTITUTE(T42,CHAR(160),""))="Devis 3",IFERROR(VALUE(TRIM(SUBSTITUTE(Q42,CHAR(160),""))),0),TRUE,0)*IFERROR(VALUE(TRIM(SUBSTITUTE(C42,CHAR(160),""))),0))</f>
        <v/>
      </c>
      <c r="V42" s="109" t="str" cm="1">
        <f t="array" ref="V42">IF((_xlfn.IFS(TRIM(SUBSTITUTE(T42,CHAR(160),""))="Devis 1",IFERROR(VALUE(TRIM(SUBSTITUTE(L42,CHAR(160),""))),0),TRIM(SUBSTITUTE(T42,CHAR(160),""))="Devis 2",IFERROR(VALUE(TRIM(SUBSTITUTE(O42,CHAR(160),""))),0),TRIM(SUBSTITUTE(T42,CHAR(160),""))="Devis 3",IFERROR(VALUE(TRIM(SUBSTITUTE(R42,CHAR(160),""))),0),TRUE,0)*IFERROR(VALUE(TRIM(SUBSTITUTE(C42,CHAR(160),""))),0))=0,IF(U42&lt;&gt;"",0,""),_xlfn.IFS(TRIM(SUBSTITUTE(T42,CHAR(160),""))="Devis 1",IFERROR(VALUE(TRIM(SUBSTITUTE(L42,CHAR(160),""))),0),TRIM(SUBSTITUTE(T42,CHAR(160),""))="Devis 2",IFERROR(VALUE(TRIM(SUBSTITUTE(O42,CHAR(160),""))),0),TRIM(SUBSTITUTE(T42,CHAR(160),""))="Devis 3",IFERROR(VALUE(TRIM(SUBSTITUTE(R42,CHAR(160),""))),0),TRUE,0)*IFERROR(VALUE(TRIM(SUBSTITUTE(C42,CHAR(160),""))),0))</f>
        <v/>
      </c>
      <c r="W42" s="112" t="str">
        <f t="shared" si="31"/>
        <v/>
      </c>
      <c r="X42" s="103"/>
      <c r="Y42" s="86" t="str">
        <f t="shared" ref="Y42:Y73" si="54">IF(B42="","",B42)</f>
        <v/>
      </c>
      <c r="Z42" s="90" t="str">
        <f t="shared" ref="Z42:Z73" si="55">IF(C42="","",C42)</f>
        <v/>
      </c>
      <c r="AA42" s="86" t="str">
        <f t="shared" ref="AA42:AA73" si="56">IF(D42="","",D42)</f>
        <v/>
      </c>
      <c r="AB42" s="22" t="str">
        <f t="shared" ref="AB42:AB73" si="57">IF(E42="","",E42)</f>
        <v/>
      </c>
      <c r="AC42" s="22" t="str">
        <f t="shared" ref="AC42:AD73" si="58">IF(F42="","",F42)</f>
        <v/>
      </c>
      <c r="AD42" s="5" t="str">
        <f t="shared" si="58"/>
        <v/>
      </c>
      <c r="AE42" s="22" t="str">
        <f t="shared" ref="AE42:AE73" si="59">IF(H42="","",H42)</f>
        <v/>
      </c>
      <c r="AF42" s="22" t="str">
        <f t="shared" ref="AF42:AF73" si="60">IF(I42="","",I42)</f>
        <v/>
      </c>
      <c r="AG42" s="87" t="str">
        <f t="shared" ref="AG42:AG73" si="61">IF(J42="","",J42)</f>
        <v/>
      </c>
      <c r="AH42" s="59" t="str">
        <f t="shared" ref="AH42:AH73" si="62">IF(K42="","",K42)</f>
        <v/>
      </c>
      <c r="AI42" s="29" t="str">
        <f t="shared" ref="AI42:AI73" si="63">IF(L42="","",L42)</f>
        <v/>
      </c>
      <c r="AJ42" s="53" t="str">
        <f t="shared" si="42"/>
        <v/>
      </c>
      <c r="AK42" s="60" t="str">
        <f t="shared" ref="AK42:AK73" si="64">IF(N42="","",N42)</f>
        <v/>
      </c>
      <c r="AL42" s="29" t="str">
        <f t="shared" ref="AL42:AL73" si="65">IF(O42="","",O42)</f>
        <v/>
      </c>
      <c r="AM42" s="53" t="str">
        <f t="shared" si="45"/>
        <v/>
      </c>
      <c r="AN42" s="61" t="str">
        <f t="shared" ref="AN42:AN73" si="66">IF(Q42="","",Q42)</f>
        <v/>
      </c>
      <c r="AO42" s="29" t="str">
        <f t="shared" ref="AO42:AO73" si="67">IF(R42="","",R42)</f>
        <v/>
      </c>
      <c r="AP42" s="62" t="str">
        <f t="shared" si="47"/>
        <v/>
      </c>
      <c r="AQ42" s="55" t="str">
        <f t="shared" ref="AQ42:AQ73" si="68">IF(T42="","",T42)</f>
        <v/>
      </c>
      <c r="AR42" s="493"/>
      <c r="AS42" s="63" t="str">
        <f t="shared" si="48"/>
        <v/>
      </c>
      <c r="AT42" s="63" t="str">
        <f t="shared" si="49"/>
        <v/>
      </c>
      <c r="AU42" s="63" t="str">
        <f t="shared" si="50"/>
        <v/>
      </c>
      <c r="AV42" s="110" t="str" cm="1">
        <f t="array" ref="AV42">IF($Z42="","",IF((IFERROR(_xlfn.IFS($AQ42="Devis 1",(IFERROR(VALUE(TRIM(SUBSTITUTE(AH42,CHAR(160),""))),0)),$AQ42="Devis 2",(IFERROR(VALUE(TRIM(SUBSTITUTE(AK42,CHAR(160),""))),0)),$AQ42="Devis 3",(IFERROR(VALUE(TRIM(SUBSTITUTE(AN42,CHAR(160),""))),0))),0))*(IFERROR(VALUE(TRIM(SUBSTITUTE($Z42,CHAR(160),""))),0))=0,"",(IFERROR(_xlfn.IFS($AQ42="Devis 1",(IFERROR(VALUE(TRIM(SUBSTITUTE(AH42,CHAR(160),""))),0)),$AQ42="Devis 2",(IFERROR(VALUE(TRIM(SUBSTITUTE(AK42,CHAR(160),""))),0)),$AQ42="Devis 3",(IFERROR(VALUE(TRIM(SUBSTITUTE(AN42,CHAR(160),""))),0))),0))*(IFERROR(VALUE(TRIM(SUBSTITUTE($Z42,CHAR(160),""))),0))))</f>
        <v/>
      </c>
      <c r="AW42" s="110" t="str" cm="1">
        <f t="array" ref="AW42">IF($Z42="","",IF(IFERROR(_xlfn.IFS(TRIM(SUBSTITUTE($AQ42,CHAR(160),""))="Devis 1",IFERROR(VALUE(TRIM(SUBSTITUTE(AI42,CHAR(160),""))),0),TRIM(SUBSTITUTE($AQ42,CHAR(160),""))="Devis 2",IFERROR(VALUE(TRIM(SUBSTITUTE(AL42,CHAR(160),""))),0),TRIM(SUBSTITUTE($AQ42,CHAR(160),""))="Devis 3",IFERROR(VALUE(TRIM(SUBSTITUTE(AO42,CHAR(160),""))),0)),0)*IFERROR(VALUE(TRIM(SUBSTITUTE($Z42,CHAR(160),""))),0)=0,IF(AV42&lt;&gt;"",0,""),IFERROR(_xlfn.IFS(TRIM(SUBSTITUTE($AQ42,CHAR(160),""))="Devis 1",IFERROR(VALUE(TRIM(SUBSTITUTE(AI42,CHAR(160),""))),0),TRIM(SUBSTITUTE($AQ42,CHAR(160),""))="Devis 2",IFERROR(VALUE(TRIM(SUBSTITUTE(AL42,CHAR(160),""))),0),TRIM(SUBSTITUTE($AQ42,CHAR(160),""))="Devis 3",IFERROR(VALUE(TRIM(SUBSTITUTE(AO42,CHAR(160),""))),0)),0)*IFERROR(VALUE(TRIM(SUBSTITUTE($Z42,CHAR(160),""))),0)))</f>
        <v/>
      </c>
      <c r="AX42" s="110" t="str" cm="1">
        <f t="array" ref="AX42">IF($Z42="","",IF((IFERROR(_xlfn.IFS($AQ42="Devis 1",(IFERROR(VALUE(TRIM(SUBSTITUTE(AJ42,CHAR(160),""))),0)),$AQ42="Devis 2",(IFERROR(VALUE(TRIM(SUBSTITUTE(AM42,CHAR(160),""))),0)),$AQ42="Devis 3",(IFERROR(VALUE(TRIM(SUBSTITUTE(AP42,CHAR(160),""))),0))),0))*(IFERROR(VALUE(TRIM(SUBSTITUTE($Z42,CHAR(160),""))),0))=0,"",(IFERROR(_xlfn.IFS($AQ42="Devis 1",(IFERROR(VALUE(TRIM(SUBSTITUTE(AJ42,CHAR(160),""))),0)),$AQ42="Devis 2",(IFERROR(VALUE(TRIM(SUBSTITUTE(AM42,CHAR(160),""))),0)),$AQ42="Devis 3",(IFERROR(VALUE(TRIM(SUBSTITUTE(AP42,CHAR(160),""))),0))),0))*(IFERROR(VALUE(TRIM(SUBSTITUTE($Z42,CHAR(160),""))),0))))</f>
        <v/>
      </c>
      <c r="AY42" s="89"/>
      <c r="AZ42" s="21" t="str" cm="1">
        <f t="array" ref="AZ42">IF(OR(AX42="",AU42="",AV42="",AS42="",AW42="",AT42=""),"",_xlfn.IFS((IFERROR(VALUE(TRIM(SUBSTITUTE(AX42,CHAR(160),""))),0))&gt;(IFERROR(VALUE(TRIM(SUBSTITUTE(AU42,CHAR(160),""))),0)),"KO : Le montant retenu TTC est supérieur au montant raisonnable TTC. Merci de revoir la ligne de dépense ou plafonner son montant.",(IFERROR(VALUE(TRIM(SUBSTITUTE(AV42,CHAR(160),""))),0))&gt;(IFERROR(VALUE(TRIM(SUBSTITUTE(AS42,CHAR(160),""))),0)),"Attention : Le montant retenu HT est supérieur au montant HT raisonnable. Merci de revoir la ligne de dépense, plafonner son montant, ou justifier la reventillation HT / TVA.",(IFERROR(VALUE(TRIM(SUBSTITUTE(AW42,CHAR(160),""))),0))&gt;(IFERROR(VALUE(TRIM(SUBSTITUTE(AT42,CHAR(160),""))),0)),"Attention : Le montant TVA retenu est supérieur au montant TVA raisonnable. Merci de revoir la ligne de dépense, plafonner son montant, ou justifier la reventillation HT / TVA.",(IFERROR(VALUE(TRIM(SUBSTITUTE(AX42,CHAR(160),""))),0))=0,"",(IFERROR(VALUE(TRIM(SUBSTITUTE(AU42,CHAR(160),""))),0))=(IFERROR(VALUE(TRIM(SUBSTITUTE(AX42,CHAR(160),""))),0)),"OK",(IFERROR(VALUE(TRIM(SUBSTITUTE(AU42,CHAR(160),""))),0))&gt;(IFERROR(VALUE(TRIM(SUBSTITUTE(AX42,CHAR(160),""))),0))," OK : Montant instruit inférieur au montant raisonnable.",TRUE,""))</f>
        <v/>
      </c>
      <c r="BA42" s="6" t="str" cm="1">
        <f t="array" ref="BA42">IF(
   OR(AX42="",W42="",AV42="",U42="",AW42="",V42=""),
   "",
   _xlfn.IFS(
      (IFERROR(VALUE(TRIM(SUBSTITUTE(AX42,CHAR(160),""))),0))=0,
         "Attention montant présenté entièrement écarté",
      (IFERROR(VALUE(TRIM(SUBSTITUTE(AX42,CHAR(160),""))),0))&gt;
         (IFERROR(VALUE(TRIM(SUBSTITUTE(W42,CHAR(160),""))),0)),
         "KO : Le montant retenu TTC est supérieur au montant présenté TTC. Merci de revoir la ligne de dépense ou plafonner son montant.",
      (IFERROR(VALUE(TRIM(SUBSTITUTE(AV42,CHAR(160),""))),0))&gt;
         (IFERROR(VALUE(TRIM(SUBSTITUTE(U42,CHAR(160),""))),0)),
         "Attention : Le montant retenu HT est supérieur au montant HT présenté. Merci de revoir la ligne de dépense, plafonner son montant, ou justifier la reventilation HT / TVA.",
      (IFERROR(VALUE(TRIM(SUBSTITUTE(AW42,CHAR(160),""))),0))&gt;
         (IFERROR(VALUE(TRIM(SUBSTITUTE(V42,CHAR(160),""))),0)),
         "Attention : Le montant TVA retenu est supérieur au montant TVA présenté. Merci de revoir la ligne de dépense, plafonner son montant, ou justifier la reventilation HT / TVA.",
      (IFERROR(VALUE(TRIM(SUBSTITUTE(W42,CHAR(160),""))),0))=0,
         "",
      (IFERROR(VALUE(TRIM(SUBSTITUTE(AX42,CHAR(160),""))),0))=
         (IFERROR(VALUE(TRIM(SUBSTITUTE(W42,CHAR(160),""))),0)),
         "OK",
      (IFERROR(VALUE(TRIM(SUBSTITUTE(AX42,CHAR(160),""))),0))&lt;
         (IFERROR(VALUE(TRIM(SUBSTITUTE(W42,CHAR(160),""))),0)),
         "Attention : montant présenté partiellement écarté.",
      TRUE,
         ""
   )
)</f>
        <v/>
      </c>
      <c r="BB42" s="63" t="str">
        <f t="shared" ref="BB42:BB73" si="69">IF(OR(U42="",AV42=""),"",(IFERROR(VALUE(TRIM(SUBSTITUTE(U42,CHAR(160),""))),0))-(IFERROR(VALUE(TRIM(SUBSTITUTE(AV42,CHAR(160),""))),0)))</f>
        <v/>
      </c>
      <c r="BC42" s="63" t="str">
        <f t="shared" ref="BC42:BC73" si="70">IF(OR(V42="",AW42=""),"",(IFERROR(VALUE(TRIM(SUBSTITUTE(V42,CHAR(160),""))),0))-(IFERROR(VALUE(TRIM(SUBSTITUTE(AW42,CHAR(160),""))),0)))</f>
        <v/>
      </c>
      <c r="BD42" s="63" t="str">
        <f t="shared" ref="BD42:BD73" si="71">IF(OR(W42="",AX42=""),"",(IFERROR(VALUE(TRIM(SUBSTITUTE(W42,CHAR(160),""))),0))-(IFERROR(VALUE(TRIM(SUBSTITUTE(AX42,CHAR(160),""))),0)))</f>
        <v/>
      </c>
    </row>
    <row r="43" spans="1:56" ht="15" customHeight="1">
      <c r="A43" s="100">
        <v>34</v>
      </c>
      <c r="B43" s="7"/>
      <c r="C43" s="8"/>
      <c r="D43" s="7"/>
      <c r="E43" s="7"/>
      <c r="F43" s="27"/>
      <c r="G43" s="33"/>
      <c r="H43" s="31"/>
      <c r="I43" s="32"/>
      <c r="J43" s="17"/>
      <c r="K43" s="10"/>
      <c r="L43" s="9"/>
      <c r="M43" s="53" t="str">
        <f t="shared" si="28"/>
        <v/>
      </c>
      <c r="N43" s="13"/>
      <c r="O43" s="9"/>
      <c r="P43" s="53" t="str">
        <f t="shared" si="29"/>
        <v/>
      </c>
      <c r="Q43" s="16"/>
      <c r="R43" s="9"/>
      <c r="S43" s="54" t="str">
        <f t="shared" si="30"/>
        <v/>
      </c>
      <c r="T43" s="23"/>
      <c r="U43" s="111" t="str" cm="1">
        <f t="array" ref="U43">IF((_xlfn.IFS(TRIM(SUBSTITUTE(T43,CHAR(160),""))="Devis 1",IFERROR(VALUE(TRIM(SUBSTITUTE(K43,CHAR(160),""))),0),TRIM(SUBSTITUTE(T43,CHAR(160),""))="Devis 2",IFERROR(VALUE(TRIM(SUBSTITUTE(N43,CHAR(160),""))),0),TRIM(SUBSTITUTE(T43,CHAR(160),""))="Devis 3",IFERROR(VALUE(TRIM(SUBSTITUTE(Q43,CHAR(160),""))),0),TRUE,0)*IFERROR(VALUE(TRIM(SUBSTITUTE(C43,CHAR(160),""))),0))=0,"",_xlfn.IFS(TRIM(SUBSTITUTE(T43,CHAR(160),""))="Devis 1",IFERROR(VALUE(TRIM(SUBSTITUTE(K43,CHAR(160),""))),0),TRIM(SUBSTITUTE(T43,CHAR(160),""))="Devis 2",IFERROR(VALUE(TRIM(SUBSTITUTE(N43,CHAR(160),""))),0),TRIM(SUBSTITUTE(T43,CHAR(160),""))="Devis 3",IFERROR(VALUE(TRIM(SUBSTITUTE(Q43,CHAR(160),""))),0),TRUE,0)*IFERROR(VALUE(TRIM(SUBSTITUTE(C43,CHAR(160),""))),0))</f>
        <v/>
      </c>
      <c r="V43" s="109" t="str" cm="1">
        <f t="array" ref="V43">IF((_xlfn.IFS(TRIM(SUBSTITUTE(T43,CHAR(160),""))="Devis 1",IFERROR(VALUE(TRIM(SUBSTITUTE(L43,CHAR(160),""))),0),TRIM(SUBSTITUTE(T43,CHAR(160),""))="Devis 2",IFERROR(VALUE(TRIM(SUBSTITUTE(O43,CHAR(160),""))),0),TRIM(SUBSTITUTE(T43,CHAR(160),""))="Devis 3",IFERROR(VALUE(TRIM(SUBSTITUTE(R43,CHAR(160),""))),0),TRUE,0)*IFERROR(VALUE(TRIM(SUBSTITUTE(C43,CHAR(160),""))),0))=0,IF(U43&lt;&gt;"",0,""),_xlfn.IFS(TRIM(SUBSTITUTE(T43,CHAR(160),""))="Devis 1",IFERROR(VALUE(TRIM(SUBSTITUTE(L43,CHAR(160),""))),0),TRIM(SUBSTITUTE(T43,CHAR(160),""))="Devis 2",IFERROR(VALUE(TRIM(SUBSTITUTE(O43,CHAR(160),""))),0),TRIM(SUBSTITUTE(T43,CHAR(160),""))="Devis 3",IFERROR(VALUE(TRIM(SUBSTITUTE(R43,CHAR(160),""))),0),TRUE,0)*IFERROR(VALUE(TRIM(SUBSTITUTE(C43,CHAR(160),""))),0))</f>
        <v/>
      </c>
      <c r="W43" s="112" t="str">
        <f t="shared" si="31"/>
        <v/>
      </c>
      <c r="X43" s="103"/>
      <c r="Y43" s="86" t="str">
        <f t="shared" si="54"/>
        <v/>
      </c>
      <c r="Z43" s="90" t="str">
        <f t="shared" si="55"/>
        <v/>
      </c>
      <c r="AA43" s="86" t="str">
        <f t="shared" si="56"/>
        <v/>
      </c>
      <c r="AB43" s="22" t="str">
        <f t="shared" si="57"/>
        <v/>
      </c>
      <c r="AC43" s="22" t="str">
        <f t="shared" si="58"/>
        <v/>
      </c>
      <c r="AD43" s="5" t="str">
        <f t="shared" si="58"/>
        <v/>
      </c>
      <c r="AE43" s="22" t="str">
        <f t="shared" si="59"/>
        <v/>
      </c>
      <c r="AF43" s="22" t="str">
        <f t="shared" si="60"/>
        <v/>
      </c>
      <c r="AG43" s="87" t="str">
        <f t="shared" si="61"/>
        <v/>
      </c>
      <c r="AH43" s="59" t="str">
        <f t="shared" si="62"/>
        <v/>
      </c>
      <c r="AI43" s="29" t="str">
        <f t="shared" si="63"/>
        <v/>
      </c>
      <c r="AJ43" s="53" t="str">
        <f t="shared" si="42"/>
        <v/>
      </c>
      <c r="AK43" s="60" t="str">
        <f t="shared" si="64"/>
        <v/>
      </c>
      <c r="AL43" s="29" t="str">
        <f t="shared" si="65"/>
        <v/>
      </c>
      <c r="AM43" s="53" t="str">
        <f t="shared" si="45"/>
        <v/>
      </c>
      <c r="AN43" s="61" t="str">
        <f t="shared" si="66"/>
        <v/>
      </c>
      <c r="AO43" s="29" t="str">
        <f t="shared" si="67"/>
        <v/>
      </c>
      <c r="AP43" s="62" t="str">
        <f t="shared" si="47"/>
        <v/>
      </c>
      <c r="AQ43" s="55" t="str">
        <f t="shared" si="68"/>
        <v/>
      </c>
      <c r="AR43" s="493"/>
      <c r="AS43" s="63" t="str">
        <f t="shared" si="48"/>
        <v/>
      </c>
      <c r="AT43" s="63" t="str">
        <f t="shared" si="49"/>
        <v/>
      </c>
      <c r="AU43" s="63" t="str">
        <f t="shared" si="50"/>
        <v/>
      </c>
      <c r="AV43" s="110" t="str" cm="1">
        <f t="array" ref="AV43">IF($Z43="","",IF((IFERROR(_xlfn.IFS($AQ43="Devis 1",(IFERROR(VALUE(TRIM(SUBSTITUTE(AH43,CHAR(160),""))),0)),$AQ43="Devis 2",(IFERROR(VALUE(TRIM(SUBSTITUTE(AK43,CHAR(160),""))),0)),$AQ43="Devis 3",(IFERROR(VALUE(TRIM(SUBSTITUTE(AN43,CHAR(160),""))),0))),0))*(IFERROR(VALUE(TRIM(SUBSTITUTE($Z43,CHAR(160),""))),0))=0,"",(IFERROR(_xlfn.IFS($AQ43="Devis 1",(IFERROR(VALUE(TRIM(SUBSTITUTE(AH43,CHAR(160),""))),0)),$AQ43="Devis 2",(IFERROR(VALUE(TRIM(SUBSTITUTE(AK43,CHAR(160),""))),0)),$AQ43="Devis 3",(IFERROR(VALUE(TRIM(SUBSTITUTE(AN43,CHAR(160),""))),0))),0))*(IFERROR(VALUE(TRIM(SUBSTITUTE($Z43,CHAR(160),""))),0))))</f>
        <v/>
      </c>
      <c r="AW43" s="110" t="str" cm="1">
        <f t="array" ref="AW43">IF($Z43="","",IF(IFERROR(_xlfn.IFS(TRIM(SUBSTITUTE($AQ43,CHAR(160),""))="Devis 1",IFERROR(VALUE(TRIM(SUBSTITUTE(AI43,CHAR(160),""))),0),TRIM(SUBSTITUTE($AQ43,CHAR(160),""))="Devis 2",IFERROR(VALUE(TRIM(SUBSTITUTE(AL43,CHAR(160),""))),0),TRIM(SUBSTITUTE($AQ43,CHAR(160),""))="Devis 3",IFERROR(VALUE(TRIM(SUBSTITUTE(AO43,CHAR(160),""))),0)),0)*IFERROR(VALUE(TRIM(SUBSTITUTE($Z43,CHAR(160),""))),0)=0,IF(AV43&lt;&gt;"",0,""),IFERROR(_xlfn.IFS(TRIM(SUBSTITUTE($AQ43,CHAR(160),""))="Devis 1",IFERROR(VALUE(TRIM(SUBSTITUTE(AI43,CHAR(160),""))),0),TRIM(SUBSTITUTE($AQ43,CHAR(160),""))="Devis 2",IFERROR(VALUE(TRIM(SUBSTITUTE(AL43,CHAR(160),""))),0),TRIM(SUBSTITUTE($AQ43,CHAR(160),""))="Devis 3",IFERROR(VALUE(TRIM(SUBSTITUTE(AO43,CHAR(160),""))),0)),0)*IFERROR(VALUE(TRIM(SUBSTITUTE($Z43,CHAR(160),""))),0)))</f>
        <v/>
      </c>
      <c r="AX43" s="110" t="str" cm="1">
        <f t="array" ref="AX43">IF($Z43="","",IF((IFERROR(_xlfn.IFS($AQ43="Devis 1",(IFERROR(VALUE(TRIM(SUBSTITUTE(AJ43,CHAR(160),""))),0)),$AQ43="Devis 2",(IFERROR(VALUE(TRIM(SUBSTITUTE(AM43,CHAR(160),""))),0)),$AQ43="Devis 3",(IFERROR(VALUE(TRIM(SUBSTITUTE(AP43,CHAR(160),""))),0))),0))*(IFERROR(VALUE(TRIM(SUBSTITUTE($Z43,CHAR(160),""))),0))=0,"",(IFERROR(_xlfn.IFS($AQ43="Devis 1",(IFERROR(VALUE(TRIM(SUBSTITUTE(AJ43,CHAR(160),""))),0)),$AQ43="Devis 2",(IFERROR(VALUE(TRIM(SUBSTITUTE(AM43,CHAR(160),""))),0)),$AQ43="Devis 3",(IFERROR(VALUE(TRIM(SUBSTITUTE(AP43,CHAR(160),""))),0))),0))*(IFERROR(VALUE(TRIM(SUBSTITUTE($Z43,CHAR(160),""))),0))))</f>
        <v/>
      </c>
      <c r="AY43" s="89"/>
      <c r="AZ43" s="21" t="str" cm="1">
        <f t="array" ref="AZ43">IF(OR(AX43="",AU43="",AV43="",AS43="",AW43="",AT43=""),"",_xlfn.IFS((IFERROR(VALUE(TRIM(SUBSTITUTE(AX43,CHAR(160),""))),0))&gt;(IFERROR(VALUE(TRIM(SUBSTITUTE(AU43,CHAR(160),""))),0)),"KO : Le montant retenu TTC est supérieur au montant raisonnable TTC. Merci de revoir la ligne de dépense ou plafonner son montant.",(IFERROR(VALUE(TRIM(SUBSTITUTE(AV43,CHAR(160),""))),0))&gt;(IFERROR(VALUE(TRIM(SUBSTITUTE(AS43,CHAR(160),""))),0)),"Attention : Le montant retenu HT est supérieur au montant HT raisonnable. Merci de revoir la ligne de dépense, plafonner son montant, ou justifier la reventillation HT / TVA.",(IFERROR(VALUE(TRIM(SUBSTITUTE(AW43,CHAR(160),""))),0))&gt;(IFERROR(VALUE(TRIM(SUBSTITUTE(AT43,CHAR(160),""))),0)),"Attention : Le montant TVA retenu est supérieur au montant TVA raisonnable. Merci de revoir la ligne de dépense, plafonner son montant, ou justifier la reventillation HT / TVA.",(IFERROR(VALUE(TRIM(SUBSTITUTE(AX43,CHAR(160),""))),0))=0,"",(IFERROR(VALUE(TRIM(SUBSTITUTE(AU43,CHAR(160),""))),0))=(IFERROR(VALUE(TRIM(SUBSTITUTE(AX43,CHAR(160),""))),0)),"OK",(IFERROR(VALUE(TRIM(SUBSTITUTE(AU43,CHAR(160),""))),0))&gt;(IFERROR(VALUE(TRIM(SUBSTITUTE(AX43,CHAR(160),""))),0))," OK : Montant instruit inférieur au montant raisonnable.",TRUE,""))</f>
        <v/>
      </c>
      <c r="BA43" s="6" t="str" cm="1">
        <f t="array" ref="BA43">IF(
   OR(AX43="",W43="",AV43="",U43="",AW43="",V43=""),
   "",
   _xlfn.IFS(
      (IFERROR(VALUE(TRIM(SUBSTITUTE(AX43,CHAR(160),""))),0))=0,
         "Attention montant présenté entièrement écarté",
      (IFERROR(VALUE(TRIM(SUBSTITUTE(AX43,CHAR(160),""))),0))&gt;
         (IFERROR(VALUE(TRIM(SUBSTITUTE(W43,CHAR(160),""))),0)),
         "KO : Le montant retenu TTC est supérieur au montant présenté TTC. Merci de revoir la ligne de dépense ou plafonner son montant.",
      (IFERROR(VALUE(TRIM(SUBSTITUTE(AV43,CHAR(160),""))),0))&gt;
         (IFERROR(VALUE(TRIM(SUBSTITUTE(U43,CHAR(160),""))),0)),
         "Attention : Le montant retenu HT est supérieur au montant HT présenté. Merci de revoir la ligne de dépense, plafonner son montant, ou justifier la reventilation HT / TVA.",
      (IFERROR(VALUE(TRIM(SUBSTITUTE(AW43,CHAR(160),""))),0))&gt;
         (IFERROR(VALUE(TRIM(SUBSTITUTE(V43,CHAR(160),""))),0)),
         "Attention : Le montant TVA retenu est supérieur au montant TVA présenté. Merci de revoir la ligne de dépense, plafonner son montant, ou justifier la reventilation HT / TVA.",
      (IFERROR(VALUE(TRIM(SUBSTITUTE(W43,CHAR(160),""))),0))=0,
         "",
      (IFERROR(VALUE(TRIM(SUBSTITUTE(AX43,CHAR(160),""))),0))=
         (IFERROR(VALUE(TRIM(SUBSTITUTE(W43,CHAR(160),""))),0)),
         "OK",
      (IFERROR(VALUE(TRIM(SUBSTITUTE(AX43,CHAR(160),""))),0))&lt;
         (IFERROR(VALUE(TRIM(SUBSTITUTE(W43,CHAR(160),""))),0)),
         "Attention : montant présenté partiellement écarté.",
      TRUE,
         ""
   )
)</f>
        <v/>
      </c>
      <c r="BB43" s="63" t="str">
        <f t="shared" si="69"/>
        <v/>
      </c>
      <c r="BC43" s="63" t="str">
        <f t="shared" si="70"/>
        <v/>
      </c>
      <c r="BD43" s="63" t="str">
        <f t="shared" si="71"/>
        <v/>
      </c>
    </row>
    <row r="44" spans="1:56" ht="15" customHeight="1">
      <c r="A44" s="100">
        <v>35</v>
      </c>
      <c r="B44" s="7"/>
      <c r="C44" s="8"/>
      <c r="D44" s="7"/>
      <c r="E44" s="7"/>
      <c r="F44" s="27"/>
      <c r="G44" s="33"/>
      <c r="H44" s="31"/>
      <c r="I44" s="32"/>
      <c r="J44" s="17"/>
      <c r="K44" s="10"/>
      <c r="L44" s="9"/>
      <c r="M44" s="53" t="str">
        <f t="shared" si="28"/>
        <v/>
      </c>
      <c r="N44" s="13"/>
      <c r="O44" s="9"/>
      <c r="P44" s="53" t="str">
        <f t="shared" si="29"/>
        <v/>
      </c>
      <c r="Q44" s="16"/>
      <c r="R44" s="9"/>
      <c r="S44" s="54" t="str">
        <f t="shared" si="30"/>
        <v/>
      </c>
      <c r="T44" s="23"/>
      <c r="U44" s="111" t="str" cm="1">
        <f t="array" ref="U44">IF((_xlfn.IFS(TRIM(SUBSTITUTE(T44,CHAR(160),""))="Devis 1",IFERROR(VALUE(TRIM(SUBSTITUTE(K44,CHAR(160),""))),0),TRIM(SUBSTITUTE(T44,CHAR(160),""))="Devis 2",IFERROR(VALUE(TRIM(SUBSTITUTE(N44,CHAR(160),""))),0),TRIM(SUBSTITUTE(T44,CHAR(160),""))="Devis 3",IFERROR(VALUE(TRIM(SUBSTITUTE(Q44,CHAR(160),""))),0),TRUE,0)*IFERROR(VALUE(TRIM(SUBSTITUTE(C44,CHAR(160),""))),0))=0,"",_xlfn.IFS(TRIM(SUBSTITUTE(T44,CHAR(160),""))="Devis 1",IFERROR(VALUE(TRIM(SUBSTITUTE(K44,CHAR(160),""))),0),TRIM(SUBSTITUTE(T44,CHAR(160),""))="Devis 2",IFERROR(VALUE(TRIM(SUBSTITUTE(N44,CHAR(160),""))),0),TRIM(SUBSTITUTE(T44,CHAR(160),""))="Devis 3",IFERROR(VALUE(TRIM(SUBSTITUTE(Q44,CHAR(160),""))),0),TRUE,0)*IFERROR(VALUE(TRIM(SUBSTITUTE(C44,CHAR(160),""))),0))</f>
        <v/>
      </c>
      <c r="V44" s="109" t="str" cm="1">
        <f t="array" ref="V44">IF((_xlfn.IFS(TRIM(SUBSTITUTE(T44,CHAR(160),""))="Devis 1",IFERROR(VALUE(TRIM(SUBSTITUTE(L44,CHAR(160),""))),0),TRIM(SUBSTITUTE(T44,CHAR(160),""))="Devis 2",IFERROR(VALUE(TRIM(SUBSTITUTE(O44,CHAR(160),""))),0),TRIM(SUBSTITUTE(T44,CHAR(160),""))="Devis 3",IFERROR(VALUE(TRIM(SUBSTITUTE(R44,CHAR(160),""))),0),TRUE,0)*IFERROR(VALUE(TRIM(SUBSTITUTE(C44,CHAR(160),""))),0))=0,IF(U44&lt;&gt;"",0,""),_xlfn.IFS(TRIM(SUBSTITUTE(T44,CHAR(160),""))="Devis 1",IFERROR(VALUE(TRIM(SUBSTITUTE(L44,CHAR(160),""))),0),TRIM(SUBSTITUTE(T44,CHAR(160),""))="Devis 2",IFERROR(VALUE(TRIM(SUBSTITUTE(O44,CHAR(160),""))),0),TRIM(SUBSTITUTE(T44,CHAR(160),""))="Devis 3",IFERROR(VALUE(TRIM(SUBSTITUTE(R44,CHAR(160),""))),0),TRUE,0)*IFERROR(VALUE(TRIM(SUBSTITUTE(C44,CHAR(160),""))),0))</f>
        <v/>
      </c>
      <c r="W44" s="112" t="str">
        <f t="shared" si="31"/>
        <v/>
      </c>
      <c r="X44" s="103"/>
      <c r="Y44" s="86" t="str">
        <f t="shared" si="54"/>
        <v/>
      </c>
      <c r="Z44" s="90" t="str">
        <f t="shared" si="55"/>
        <v/>
      </c>
      <c r="AA44" s="86" t="str">
        <f t="shared" si="56"/>
        <v/>
      </c>
      <c r="AB44" s="22" t="str">
        <f t="shared" si="57"/>
        <v/>
      </c>
      <c r="AC44" s="22" t="str">
        <f t="shared" si="58"/>
        <v/>
      </c>
      <c r="AD44" s="5" t="str">
        <f t="shared" si="58"/>
        <v/>
      </c>
      <c r="AE44" s="22" t="str">
        <f t="shared" si="59"/>
        <v/>
      </c>
      <c r="AF44" s="22" t="str">
        <f t="shared" si="60"/>
        <v/>
      </c>
      <c r="AG44" s="87" t="str">
        <f t="shared" si="61"/>
        <v/>
      </c>
      <c r="AH44" s="59" t="str">
        <f t="shared" si="62"/>
        <v/>
      </c>
      <c r="AI44" s="29" t="str">
        <f t="shared" si="63"/>
        <v/>
      </c>
      <c r="AJ44" s="53" t="str">
        <f t="shared" si="42"/>
        <v/>
      </c>
      <c r="AK44" s="60" t="str">
        <f t="shared" si="64"/>
        <v/>
      </c>
      <c r="AL44" s="29" t="str">
        <f t="shared" si="65"/>
        <v/>
      </c>
      <c r="AM44" s="53" t="str">
        <f t="shared" si="45"/>
        <v/>
      </c>
      <c r="AN44" s="61" t="str">
        <f t="shared" si="66"/>
        <v/>
      </c>
      <c r="AO44" s="29" t="str">
        <f t="shared" si="67"/>
        <v/>
      </c>
      <c r="AP44" s="62" t="str">
        <f t="shared" si="47"/>
        <v/>
      </c>
      <c r="AQ44" s="55" t="str">
        <f t="shared" si="68"/>
        <v/>
      </c>
      <c r="AR44" s="493"/>
      <c r="AS44" s="63" t="str">
        <f t="shared" si="48"/>
        <v/>
      </c>
      <c r="AT44" s="63" t="str">
        <f t="shared" si="49"/>
        <v/>
      </c>
      <c r="AU44" s="63" t="str">
        <f t="shared" si="50"/>
        <v/>
      </c>
      <c r="AV44" s="110" t="str" cm="1">
        <f t="array" ref="AV44">IF($Z44="","",IF((IFERROR(_xlfn.IFS($AQ44="Devis 1",(IFERROR(VALUE(TRIM(SUBSTITUTE(AH44,CHAR(160),""))),0)),$AQ44="Devis 2",(IFERROR(VALUE(TRIM(SUBSTITUTE(AK44,CHAR(160),""))),0)),$AQ44="Devis 3",(IFERROR(VALUE(TRIM(SUBSTITUTE(AN44,CHAR(160),""))),0))),0))*(IFERROR(VALUE(TRIM(SUBSTITUTE($Z44,CHAR(160),""))),0))=0,"",(IFERROR(_xlfn.IFS($AQ44="Devis 1",(IFERROR(VALUE(TRIM(SUBSTITUTE(AH44,CHAR(160),""))),0)),$AQ44="Devis 2",(IFERROR(VALUE(TRIM(SUBSTITUTE(AK44,CHAR(160),""))),0)),$AQ44="Devis 3",(IFERROR(VALUE(TRIM(SUBSTITUTE(AN44,CHAR(160),""))),0))),0))*(IFERROR(VALUE(TRIM(SUBSTITUTE($Z44,CHAR(160),""))),0))))</f>
        <v/>
      </c>
      <c r="AW44" s="110" t="str" cm="1">
        <f t="array" ref="AW44">IF($Z44="","",IF(IFERROR(_xlfn.IFS(TRIM(SUBSTITUTE($AQ44,CHAR(160),""))="Devis 1",IFERROR(VALUE(TRIM(SUBSTITUTE(AI44,CHAR(160),""))),0),TRIM(SUBSTITUTE($AQ44,CHAR(160),""))="Devis 2",IFERROR(VALUE(TRIM(SUBSTITUTE(AL44,CHAR(160),""))),0),TRIM(SUBSTITUTE($AQ44,CHAR(160),""))="Devis 3",IFERROR(VALUE(TRIM(SUBSTITUTE(AO44,CHAR(160),""))),0)),0)*IFERROR(VALUE(TRIM(SUBSTITUTE($Z44,CHAR(160),""))),0)=0,IF(AV44&lt;&gt;"",0,""),IFERROR(_xlfn.IFS(TRIM(SUBSTITUTE($AQ44,CHAR(160),""))="Devis 1",IFERROR(VALUE(TRIM(SUBSTITUTE(AI44,CHAR(160),""))),0),TRIM(SUBSTITUTE($AQ44,CHAR(160),""))="Devis 2",IFERROR(VALUE(TRIM(SUBSTITUTE(AL44,CHAR(160),""))),0),TRIM(SUBSTITUTE($AQ44,CHAR(160),""))="Devis 3",IFERROR(VALUE(TRIM(SUBSTITUTE(AO44,CHAR(160),""))),0)),0)*IFERROR(VALUE(TRIM(SUBSTITUTE($Z44,CHAR(160),""))),0)))</f>
        <v/>
      </c>
      <c r="AX44" s="110" t="str" cm="1">
        <f t="array" ref="AX44">IF($Z44="","",IF((IFERROR(_xlfn.IFS($AQ44="Devis 1",(IFERROR(VALUE(TRIM(SUBSTITUTE(AJ44,CHAR(160),""))),0)),$AQ44="Devis 2",(IFERROR(VALUE(TRIM(SUBSTITUTE(AM44,CHAR(160),""))),0)),$AQ44="Devis 3",(IFERROR(VALUE(TRIM(SUBSTITUTE(AP44,CHAR(160),""))),0))),0))*(IFERROR(VALUE(TRIM(SUBSTITUTE($Z44,CHAR(160),""))),0))=0,"",(IFERROR(_xlfn.IFS($AQ44="Devis 1",(IFERROR(VALUE(TRIM(SUBSTITUTE(AJ44,CHAR(160),""))),0)),$AQ44="Devis 2",(IFERROR(VALUE(TRIM(SUBSTITUTE(AM44,CHAR(160),""))),0)),$AQ44="Devis 3",(IFERROR(VALUE(TRIM(SUBSTITUTE(AP44,CHAR(160),""))),0))),0))*(IFERROR(VALUE(TRIM(SUBSTITUTE($Z44,CHAR(160),""))),0))))</f>
        <v/>
      </c>
      <c r="AY44" s="89"/>
      <c r="AZ44" s="21" t="str" cm="1">
        <f t="array" ref="AZ44">IF(OR(AX44="",AU44="",AV44="",AS44="",AW44="",AT44=""),"",_xlfn.IFS((IFERROR(VALUE(TRIM(SUBSTITUTE(AX44,CHAR(160),""))),0))&gt;(IFERROR(VALUE(TRIM(SUBSTITUTE(AU44,CHAR(160),""))),0)),"KO : Le montant retenu TTC est supérieur au montant raisonnable TTC. Merci de revoir la ligne de dépense ou plafonner son montant.",(IFERROR(VALUE(TRIM(SUBSTITUTE(AV44,CHAR(160),""))),0))&gt;(IFERROR(VALUE(TRIM(SUBSTITUTE(AS44,CHAR(160),""))),0)),"Attention : Le montant retenu HT est supérieur au montant HT raisonnable. Merci de revoir la ligne de dépense, plafonner son montant, ou justifier la reventillation HT / TVA.",(IFERROR(VALUE(TRIM(SUBSTITUTE(AW44,CHAR(160),""))),0))&gt;(IFERROR(VALUE(TRIM(SUBSTITUTE(AT44,CHAR(160),""))),0)),"Attention : Le montant TVA retenu est supérieur au montant TVA raisonnable. Merci de revoir la ligne de dépense, plafonner son montant, ou justifier la reventillation HT / TVA.",(IFERROR(VALUE(TRIM(SUBSTITUTE(AX44,CHAR(160),""))),0))=0,"",(IFERROR(VALUE(TRIM(SUBSTITUTE(AU44,CHAR(160),""))),0))=(IFERROR(VALUE(TRIM(SUBSTITUTE(AX44,CHAR(160),""))),0)),"OK",(IFERROR(VALUE(TRIM(SUBSTITUTE(AU44,CHAR(160),""))),0))&gt;(IFERROR(VALUE(TRIM(SUBSTITUTE(AX44,CHAR(160),""))),0))," OK : Montant instruit inférieur au montant raisonnable.",TRUE,""))</f>
        <v/>
      </c>
      <c r="BA44" s="6" t="str" cm="1">
        <f t="array" ref="BA44">IF(
   OR(AX44="",W44="",AV44="",U44="",AW44="",V44=""),
   "",
   _xlfn.IFS(
      (IFERROR(VALUE(TRIM(SUBSTITUTE(AX44,CHAR(160),""))),0))=0,
         "Attention montant présenté entièrement écarté",
      (IFERROR(VALUE(TRIM(SUBSTITUTE(AX44,CHAR(160),""))),0))&gt;
         (IFERROR(VALUE(TRIM(SUBSTITUTE(W44,CHAR(160),""))),0)),
         "KO : Le montant retenu TTC est supérieur au montant présenté TTC. Merci de revoir la ligne de dépense ou plafonner son montant.",
      (IFERROR(VALUE(TRIM(SUBSTITUTE(AV44,CHAR(160),""))),0))&gt;
         (IFERROR(VALUE(TRIM(SUBSTITUTE(U44,CHAR(160),""))),0)),
         "Attention : Le montant retenu HT est supérieur au montant HT présenté. Merci de revoir la ligne de dépense, plafonner son montant, ou justifier la reventilation HT / TVA.",
      (IFERROR(VALUE(TRIM(SUBSTITUTE(AW44,CHAR(160),""))),0))&gt;
         (IFERROR(VALUE(TRIM(SUBSTITUTE(V44,CHAR(160),""))),0)),
         "Attention : Le montant TVA retenu est supérieur au montant TVA présenté. Merci de revoir la ligne de dépense, plafonner son montant, ou justifier la reventilation HT / TVA.",
      (IFERROR(VALUE(TRIM(SUBSTITUTE(W44,CHAR(160),""))),0))=0,
         "",
      (IFERROR(VALUE(TRIM(SUBSTITUTE(AX44,CHAR(160),""))),0))=
         (IFERROR(VALUE(TRIM(SUBSTITUTE(W44,CHAR(160),""))),0)),
         "OK",
      (IFERROR(VALUE(TRIM(SUBSTITUTE(AX44,CHAR(160),""))),0))&lt;
         (IFERROR(VALUE(TRIM(SUBSTITUTE(W44,CHAR(160),""))),0)),
         "Attention : montant présenté partiellement écarté.",
      TRUE,
         ""
   )
)</f>
        <v/>
      </c>
      <c r="BB44" s="63" t="str">
        <f t="shared" si="69"/>
        <v/>
      </c>
      <c r="BC44" s="63" t="str">
        <f t="shared" si="70"/>
        <v/>
      </c>
      <c r="BD44" s="63" t="str">
        <f t="shared" si="71"/>
        <v/>
      </c>
    </row>
    <row r="45" spans="1:56" ht="15" customHeight="1">
      <c r="A45" s="100">
        <v>36</v>
      </c>
      <c r="B45" s="7"/>
      <c r="C45" s="8"/>
      <c r="D45" s="7"/>
      <c r="E45" s="7"/>
      <c r="F45" s="27"/>
      <c r="G45" s="33"/>
      <c r="H45" s="31"/>
      <c r="I45" s="32"/>
      <c r="J45" s="17"/>
      <c r="K45" s="10"/>
      <c r="L45" s="9"/>
      <c r="M45" s="53" t="str">
        <f t="shared" si="28"/>
        <v/>
      </c>
      <c r="N45" s="13"/>
      <c r="O45" s="9"/>
      <c r="P45" s="53" t="str">
        <f t="shared" si="29"/>
        <v/>
      </c>
      <c r="Q45" s="16"/>
      <c r="R45" s="9"/>
      <c r="S45" s="54" t="str">
        <f t="shared" si="30"/>
        <v/>
      </c>
      <c r="T45" s="23"/>
      <c r="U45" s="111" t="str" cm="1">
        <f t="array" ref="U45">IF((_xlfn.IFS(TRIM(SUBSTITUTE(T45,CHAR(160),""))="Devis 1",IFERROR(VALUE(TRIM(SUBSTITUTE(K45,CHAR(160),""))),0),TRIM(SUBSTITUTE(T45,CHAR(160),""))="Devis 2",IFERROR(VALUE(TRIM(SUBSTITUTE(N45,CHAR(160),""))),0),TRIM(SUBSTITUTE(T45,CHAR(160),""))="Devis 3",IFERROR(VALUE(TRIM(SUBSTITUTE(Q45,CHAR(160),""))),0),TRUE,0)*IFERROR(VALUE(TRIM(SUBSTITUTE(C45,CHAR(160),""))),0))=0,"",_xlfn.IFS(TRIM(SUBSTITUTE(T45,CHAR(160),""))="Devis 1",IFERROR(VALUE(TRIM(SUBSTITUTE(K45,CHAR(160),""))),0),TRIM(SUBSTITUTE(T45,CHAR(160),""))="Devis 2",IFERROR(VALUE(TRIM(SUBSTITUTE(N45,CHAR(160),""))),0),TRIM(SUBSTITUTE(T45,CHAR(160),""))="Devis 3",IFERROR(VALUE(TRIM(SUBSTITUTE(Q45,CHAR(160),""))),0),TRUE,0)*IFERROR(VALUE(TRIM(SUBSTITUTE(C45,CHAR(160),""))),0))</f>
        <v/>
      </c>
      <c r="V45" s="109" t="str" cm="1">
        <f t="array" ref="V45">IF((_xlfn.IFS(TRIM(SUBSTITUTE(T45,CHAR(160),""))="Devis 1",IFERROR(VALUE(TRIM(SUBSTITUTE(L45,CHAR(160),""))),0),TRIM(SUBSTITUTE(T45,CHAR(160),""))="Devis 2",IFERROR(VALUE(TRIM(SUBSTITUTE(O45,CHAR(160),""))),0),TRIM(SUBSTITUTE(T45,CHAR(160),""))="Devis 3",IFERROR(VALUE(TRIM(SUBSTITUTE(R45,CHAR(160),""))),0),TRUE,0)*IFERROR(VALUE(TRIM(SUBSTITUTE(C45,CHAR(160),""))),0))=0,IF(U45&lt;&gt;"",0,""),_xlfn.IFS(TRIM(SUBSTITUTE(T45,CHAR(160),""))="Devis 1",IFERROR(VALUE(TRIM(SUBSTITUTE(L45,CHAR(160),""))),0),TRIM(SUBSTITUTE(T45,CHAR(160),""))="Devis 2",IFERROR(VALUE(TRIM(SUBSTITUTE(O45,CHAR(160),""))),0),TRIM(SUBSTITUTE(T45,CHAR(160),""))="Devis 3",IFERROR(VALUE(TRIM(SUBSTITUTE(R45,CHAR(160),""))),0),TRUE,0)*IFERROR(VALUE(TRIM(SUBSTITUTE(C45,CHAR(160),""))),0))</f>
        <v/>
      </c>
      <c r="W45" s="112" t="str">
        <f t="shared" si="31"/>
        <v/>
      </c>
      <c r="X45" s="103"/>
      <c r="Y45" s="86" t="str">
        <f t="shared" si="54"/>
        <v/>
      </c>
      <c r="Z45" s="90" t="str">
        <f t="shared" si="55"/>
        <v/>
      </c>
      <c r="AA45" s="86" t="str">
        <f t="shared" si="56"/>
        <v/>
      </c>
      <c r="AB45" s="22" t="str">
        <f t="shared" si="57"/>
        <v/>
      </c>
      <c r="AC45" s="22" t="str">
        <f t="shared" si="58"/>
        <v/>
      </c>
      <c r="AD45" s="5" t="str">
        <f t="shared" si="58"/>
        <v/>
      </c>
      <c r="AE45" s="22" t="str">
        <f t="shared" si="59"/>
        <v/>
      </c>
      <c r="AF45" s="22" t="str">
        <f t="shared" si="60"/>
        <v/>
      </c>
      <c r="AG45" s="87" t="str">
        <f t="shared" si="61"/>
        <v/>
      </c>
      <c r="AH45" s="59" t="str">
        <f t="shared" si="62"/>
        <v/>
      </c>
      <c r="AI45" s="29" t="str">
        <f t="shared" si="63"/>
        <v/>
      </c>
      <c r="AJ45" s="53" t="str">
        <f t="shared" si="42"/>
        <v/>
      </c>
      <c r="AK45" s="60" t="str">
        <f t="shared" si="64"/>
        <v/>
      </c>
      <c r="AL45" s="29" t="str">
        <f t="shared" si="65"/>
        <v/>
      </c>
      <c r="AM45" s="53" t="str">
        <f t="shared" si="45"/>
        <v/>
      </c>
      <c r="AN45" s="61" t="str">
        <f t="shared" si="66"/>
        <v/>
      </c>
      <c r="AO45" s="29" t="str">
        <f t="shared" si="67"/>
        <v/>
      </c>
      <c r="AP45" s="62" t="str">
        <f t="shared" si="47"/>
        <v/>
      </c>
      <c r="AQ45" s="55" t="str">
        <f t="shared" si="68"/>
        <v/>
      </c>
      <c r="AR45" s="493"/>
      <c r="AS45" s="63" t="str">
        <f t="shared" si="48"/>
        <v/>
      </c>
      <c r="AT45" s="63" t="str">
        <f t="shared" si="49"/>
        <v/>
      </c>
      <c r="AU45" s="63" t="str">
        <f t="shared" si="50"/>
        <v/>
      </c>
      <c r="AV45" s="110" t="str" cm="1">
        <f t="array" ref="AV45">IF($Z45="","",IF((IFERROR(_xlfn.IFS($AQ45="Devis 1",(IFERROR(VALUE(TRIM(SUBSTITUTE(AH45,CHAR(160),""))),0)),$AQ45="Devis 2",(IFERROR(VALUE(TRIM(SUBSTITUTE(AK45,CHAR(160),""))),0)),$AQ45="Devis 3",(IFERROR(VALUE(TRIM(SUBSTITUTE(AN45,CHAR(160),""))),0))),0))*(IFERROR(VALUE(TRIM(SUBSTITUTE($Z45,CHAR(160),""))),0))=0,"",(IFERROR(_xlfn.IFS($AQ45="Devis 1",(IFERROR(VALUE(TRIM(SUBSTITUTE(AH45,CHAR(160),""))),0)),$AQ45="Devis 2",(IFERROR(VALUE(TRIM(SUBSTITUTE(AK45,CHAR(160),""))),0)),$AQ45="Devis 3",(IFERROR(VALUE(TRIM(SUBSTITUTE(AN45,CHAR(160),""))),0))),0))*(IFERROR(VALUE(TRIM(SUBSTITUTE($Z45,CHAR(160),""))),0))))</f>
        <v/>
      </c>
      <c r="AW45" s="110" t="str" cm="1">
        <f t="array" ref="AW45">IF($Z45="","",IF(IFERROR(_xlfn.IFS(TRIM(SUBSTITUTE($AQ45,CHAR(160),""))="Devis 1",IFERROR(VALUE(TRIM(SUBSTITUTE(AI45,CHAR(160),""))),0),TRIM(SUBSTITUTE($AQ45,CHAR(160),""))="Devis 2",IFERROR(VALUE(TRIM(SUBSTITUTE(AL45,CHAR(160),""))),0),TRIM(SUBSTITUTE($AQ45,CHAR(160),""))="Devis 3",IFERROR(VALUE(TRIM(SUBSTITUTE(AO45,CHAR(160),""))),0)),0)*IFERROR(VALUE(TRIM(SUBSTITUTE($Z45,CHAR(160),""))),0)=0,IF(AV45&lt;&gt;"",0,""),IFERROR(_xlfn.IFS(TRIM(SUBSTITUTE($AQ45,CHAR(160),""))="Devis 1",IFERROR(VALUE(TRIM(SUBSTITUTE(AI45,CHAR(160),""))),0),TRIM(SUBSTITUTE($AQ45,CHAR(160),""))="Devis 2",IFERROR(VALUE(TRIM(SUBSTITUTE(AL45,CHAR(160),""))),0),TRIM(SUBSTITUTE($AQ45,CHAR(160),""))="Devis 3",IFERROR(VALUE(TRIM(SUBSTITUTE(AO45,CHAR(160),""))),0)),0)*IFERROR(VALUE(TRIM(SUBSTITUTE($Z45,CHAR(160),""))),0)))</f>
        <v/>
      </c>
      <c r="AX45" s="110" t="str" cm="1">
        <f t="array" ref="AX45">IF($Z45="","",IF((IFERROR(_xlfn.IFS($AQ45="Devis 1",(IFERROR(VALUE(TRIM(SUBSTITUTE(AJ45,CHAR(160),""))),0)),$AQ45="Devis 2",(IFERROR(VALUE(TRIM(SUBSTITUTE(AM45,CHAR(160),""))),0)),$AQ45="Devis 3",(IFERROR(VALUE(TRIM(SUBSTITUTE(AP45,CHAR(160),""))),0))),0))*(IFERROR(VALUE(TRIM(SUBSTITUTE($Z45,CHAR(160),""))),0))=0,"",(IFERROR(_xlfn.IFS($AQ45="Devis 1",(IFERROR(VALUE(TRIM(SUBSTITUTE(AJ45,CHAR(160),""))),0)),$AQ45="Devis 2",(IFERROR(VALUE(TRIM(SUBSTITUTE(AM45,CHAR(160),""))),0)),$AQ45="Devis 3",(IFERROR(VALUE(TRIM(SUBSTITUTE(AP45,CHAR(160),""))),0))),0))*(IFERROR(VALUE(TRIM(SUBSTITUTE($Z45,CHAR(160),""))),0))))</f>
        <v/>
      </c>
      <c r="AY45" s="89"/>
      <c r="AZ45" s="21" t="str" cm="1">
        <f t="array" ref="AZ45">IF(OR(AX45="",AU45="",AV45="",AS45="",AW45="",AT45=""),"",_xlfn.IFS((IFERROR(VALUE(TRIM(SUBSTITUTE(AX45,CHAR(160),""))),0))&gt;(IFERROR(VALUE(TRIM(SUBSTITUTE(AU45,CHAR(160),""))),0)),"KO : Le montant retenu TTC est supérieur au montant raisonnable TTC. Merci de revoir la ligne de dépense ou plafonner son montant.",(IFERROR(VALUE(TRIM(SUBSTITUTE(AV45,CHAR(160),""))),0))&gt;(IFERROR(VALUE(TRIM(SUBSTITUTE(AS45,CHAR(160),""))),0)),"Attention : Le montant retenu HT est supérieur au montant HT raisonnable. Merci de revoir la ligne de dépense, plafonner son montant, ou justifier la reventillation HT / TVA.",(IFERROR(VALUE(TRIM(SUBSTITUTE(AW45,CHAR(160),""))),0))&gt;(IFERROR(VALUE(TRIM(SUBSTITUTE(AT45,CHAR(160),""))),0)),"Attention : Le montant TVA retenu est supérieur au montant TVA raisonnable. Merci de revoir la ligne de dépense, plafonner son montant, ou justifier la reventillation HT / TVA.",(IFERROR(VALUE(TRIM(SUBSTITUTE(AX45,CHAR(160),""))),0))=0,"",(IFERROR(VALUE(TRIM(SUBSTITUTE(AU45,CHAR(160),""))),0))=(IFERROR(VALUE(TRIM(SUBSTITUTE(AX45,CHAR(160),""))),0)),"OK",(IFERROR(VALUE(TRIM(SUBSTITUTE(AU45,CHAR(160),""))),0))&gt;(IFERROR(VALUE(TRIM(SUBSTITUTE(AX45,CHAR(160),""))),0))," OK : Montant instruit inférieur au montant raisonnable.",TRUE,""))</f>
        <v/>
      </c>
      <c r="BA45" s="6" t="str" cm="1">
        <f t="array" ref="BA45">IF(
   OR(AX45="",W45="",AV45="",U45="",AW45="",V45=""),
   "",
   _xlfn.IFS(
      (IFERROR(VALUE(TRIM(SUBSTITUTE(AX45,CHAR(160),""))),0))=0,
         "Attention montant présenté entièrement écarté",
      (IFERROR(VALUE(TRIM(SUBSTITUTE(AX45,CHAR(160),""))),0))&gt;
         (IFERROR(VALUE(TRIM(SUBSTITUTE(W45,CHAR(160),""))),0)),
         "KO : Le montant retenu TTC est supérieur au montant présenté TTC. Merci de revoir la ligne de dépense ou plafonner son montant.",
      (IFERROR(VALUE(TRIM(SUBSTITUTE(AV45,CHAR(160),""))),0))&gt;
         (IFERROR(VALUE(TRIM(SUBSTITUTE(U45,CHAR(160),""))),0)),
         "Attention : Le montant retenu HT est supérieur au montant HT présenté. Merci de revoir la ligne de dépense, plafonner son montant, ou justifier la reventilation HT / TVA.",
      (IFERROR(VALUE(TRIM(SUBSTITUTE(AW45,CHAR(160),""))),0))&gt;
         (IFERROR(VALUE(TRIM(SUBSTITUTE(V45,CHAR(160),""))),0)),
         "Attention : Le montant TVA retenu est supérieur au montant TVA présenté. Merci de revoir la ligne de dépense, plafonner son montant, ou justifier la reventilation HT / TVA.",
      (IFERROR(VALUE(TRIM(SUBSTITUTE(W45,CHAR(160),""))),0))=0,
         "",
      (IFERROR(VALUE(TRIM(SUBSTITUTE(AX45,CHAR(160),""))),0))=
         (IFERROR(VALUE(TRIM(SUBSTITUTE(W45,CHAR(160),""))),0)),
         "OK",
      (IFERROR(VALUE(TRIM(SUBSTITUTE(AX45,CHAR(160),""))),0))&lt;
         (IFERROR(VALUE(TRIM(SUBSTITUTE(W45,CHAR(160),""))),0)),
         "Attention : montant présenté partiellement écarté.",
      TRUE,
         ""
   )
)</f>
        <v/>
      </c>
      <c r="BB45" s="63" t="str">
        <f t="shared" si="69"/>
        <v/>
      </c>
      <c r="BC45" s="63" t="str">
        <f t="shared" si="70"/>
        <v/>
      </c>
      <c r="BD45" s="63" t="str">
        <f t="shared" si="71"/>
        <v/>
      </c>
    </row>
    <row r="46" spans="1:56" ht="15" customHeight="1">
      <c r="A46" s="100">
        <v>37</v>
      </c>
      <c r="B46" s="7"/>
      <c r="C46" s="8"/>
      <c r="D46" s="7"/>
      <c r="E46" s="7"/>
      <c r="F46" s="27"/>
      <c r="G46" s="33"/>
      <c r="H46" s="31"/>
      <c r="I46" s="32"/>
      <c r="J46" s="17"/>
      <c r="K46" s="10"/>
      <c r="L46" s="9"/>
      <c r="M46" s="53" t="str">
        <f t="shared" si="28"/>
        <v/>
      </c>
      <c r="N46" s="13"/>
      <c r="O46" s="9"/>
      <c r="P46" s="53" t="str">
        <f t="shared" si="29"/>
        <v/>
      </c>
      <c r="Q46" s="16"/>
      <c r="R46" s="9"/>
      <c r="S46" s="54" t="str">
        <f t="shared" si="30"/>
        <v/>
      </c>
      <c r="T46" s="23"/>
      <c r="U46" s="111" t="str" cm="1">
        <f t="array" ref="U46">IF((_xlfn.IFS(TRIM(SUBSTITUTE(T46,CHAR(160),""))="Devis 1",IFERROR(VALUE(TRIM(SUBSTITUTE(K46,CHAR(160),""))),0),TRIM(SUBSTITUTE(T46,CHAR(160),""))="Devis 2",IFERROR(VALUE(TRIM(SUBSTITUTE(N46,CHAR(160),""))),0),TRIM(SUBSTITUTE(T46,CHAR(160),""))="Devis 3",IFERROR(VALUE(TRIM(SUBSTITUTE(Q46,CHAR(160),""))),0),TRUE,0)*IFERROR(VALUE(TRIM(SUBSTITUTE(C46,CHAR(160),""))),0))=0,"",_xlfn.IFS(TRIM(SUBSTITUTE(T46,CHAR(160),""))="Devis 1",IFERROR(VALUE(TRIM(SUBSTITUTE(K46,CHAR(160),""))),0),TRIM(SUBSTITUTE(T46,CHAR(160),""))="Devis 2",IFERROR(VALUE(TRIM(SUBSTITUTE(N46,CHAR(160),""))),0),TRIM(SUBSTITUTE(T46,CHAR(160),""))="Devis 3",IFERROR(VALUE(TRIM(SUBSTITUTE(Q46,CHAR(160),""))),0),TRUE,0)*IFERROR(VALUE(TRIM(SUBSTITUTE(C46,CHAR(160),""))),0))</f>
        <v/>
      </c>
      <c r="V46" s="109" t="str" cm="1">
        <f t="array" ref="V46">IF((_xlfn.IFS(TRIM(SUBSTITUTE(T46,CHAR(160),""))="Devis 1",IFERROR(VALUE(TRIM(SUBSTITUTE(L46,CHAR(160),""))),0),TRIM(SUBSTITUTE(T46,CHAR(160),""))="Devis 2",IFERROR(VALUE(TRIM(SUBSTITUTE(O46,CHAR(160),""))),0),TRIM(SUBSTITUTE(T46,CHAR(160),""))="Devis 3",IFERROR(VALUE(TRIM(SUBSTITUTE(R46,CHAR(160),""))),0),TRUE,0)*IFERROR(VALUE(TRIM(SUBSTITUTE(C46,CHAR(160),""))),0))=0,IF(U46&lt;&gt;"",0,""),_xlfn.IFS(TRIM(SUBSTITUTE(T46,CHAR(160),""))="Devis 1",IFERROR(VALUE(TRIM(SUBSTITUTE(L46,CHAR(160),""))),0),TRIM(SUBSTITUTE(T46,CHAR(160),""))="Devis 2",IFERROR(VALUE(TRIM(SUBSTITUTE(O46,CHAR(160),""))),0),TRIM(SUBSTITUTE(T46,CHAR(160),""))="Devis 3",IFERROR(VALUE(TRIM(SUBSTITUTE(R46,CHAR(160),""))),0),TRUE,0)*IFERROR(VALUE(TRIM(SUBSTITUTE(C46,CHAR(160),""))),0))</f>
        <v/>
      </c>
      <c r="W46" s="112" t="str">
        <f t="shared" si="31"/>
        <v/>
      </c>
      <c r="X46" s="103"/>
      <c r="Y46" s="86" t="str">
        <f t="shared" si="54"/>
        <v/>
      </c>
      <c r="Z46" s="90" t="str">
        <f t="shared" si="55"/>
        <v/>
      </c>
      <c r="AA46" s="86" t="str">
        <f t="shared" si="56"/>
        <v/>
      </c>
      <c r="AB46" s="22" t="str">
        <f t="shared" si="57"/>
        <v/>
      </c>
      <c r="AC46" s="22" t="str">
        <f t="shared" si="58"/>
        <v/>
      </c>
      <c r="AD46" s="5" t="str">
        <f t="shared" si="58"/>
        <v/>
      </c>
      <c r="AE46" s="22" t="str">
        <f t="shared" si="59"/>
        <v/>
      </c>
      <c r="AF46" s="22" t="str">
        <f t="shared" si="60"/>
        <v/>
      </c>
      <c r="AG46" s="87" t="str">
        <f t="shared" si="61"/>
        <v/>
      </c>
      <c r="AH46" s="59" t="str">
        <f t="shared" si="62"/>
        <v/>
      </c>
      <c r="AI46" s="29" t="str">
        <f t="shared" si="63"/>
        <v/>
      </c>
      <c r="AJ46" s="53" t="str">
        <f t="shared" si="42"/>
        <v/>
      </c>
      <c r="AK46" s="60" t="str">
        <f t="shared" si="64"/>
        <v/>
      </c>
      <c r="AL46" s="29" t="str">
        <f t="shared" si="65"/>
        <v/>
      </c>
      <c r="AM46" s="53" t="str">
        <f t="shared" si="45"/>
        <v/>
      </c>
      <c r="AN46" s="61" t="str">
        <f t="shared" si="66"/>
        <v/>
      </c>
      <c r="AO46" s="29" t="str">
        <f t="shared" si="67"/>
        <v/>
      </c>
      <c r="AP46" s="62" t="str">
        <f t="shared" si="47"/>
        <v/>
      </c>
      <c r="AQ46" s="55" t="str">
        <f t="shared" si="68"/>
        <v/>
      </c>
      <c r="AR46" s="493"/>
      <c r="AS46" s="63" t="str">
        <f t="shared" si="48"/>
        <v/>
      </c>
      <c r="AT46" s="63" t="str">
        <f t="shared" si="49"/>
        <v/>
      </c>
      <c r="AU46" s="63" t="str">
        <f t="shared" si="50"/>
        <v/>
      </c>
      <c r="AV46" s="110" t="str" cm="1">
        <f t="array" ref="AV46">IF($Z46="","",IF((IFERROR(_xlfn.IFS($AQ46="Devis 1",(IFERROR(VALUE(TRIM(SUBSTITUTE(AH46,CHAR(160),""))),0)),$AQ46="Devis 2",(IFERROR(VALUE(TRIM(SUBSTITUTE(AK46,CHAR(160),""))),0)),$AQ46="Devis 3",(IFERROR(VALUE(TRIM(SUBSTITUTE(AN46,CHAR(160),""))),0))),0))*(IFERROR(VALUE(TRIM(SUBSTITUTE($Z46,CHAR(160),""))),0))=0,"",(IFERROR(_xlfn.IFS($AQ46="Devis 1",(IFERROR(VALUE(TRIM(SUBSTITUTE(AH46,CHAR(160),""))),0)),$AQ46="Devis 2",(IFERROR(VALUE(TRIM(SUBSTITUTE(AK46,CHAR(160),""))),0)),$AQ46="Devis 3",(IFERROR(VALUE(TRIM(SUBSTITUTE(AN46,CHAR(160),""))),0))),0))*(IFERROR(VALUE(TRIM(SUBSTITUTE($Z46,CHAR(160),""))),0))))</f>
        <v/>
      </c>
      <c r="AW46" s="110" t="str" cm="1">
        <f t="array" ref="AW46">IF($Z46="","",IF(IFERROR(_xlfn.IFS(TRIM(SUBSTITUTE($AQ46,CHAR(160),""))="Devis 1",IFERROR(VALUE(TRIM(SUBSTITUTE(AI46,CHAR(160),""))),0),TRIM(SUBSTITUTE($AQ46,CHAR(160),""))="Devis 2",IFERROR(VALUE(TRIM(SUBSTITUTE(AL46,CHAR(160),""))),0),TRIM(SUBSTITUTE($AQ46,CHAR(160),""))="Devis 3",IFERROR(VALUE(TRIM(SUBSTITUTE(AO46,CHAR(160),""))),0)),0)*IFERROR(VALUE(TRIM(SUBSTITUTE($Z46,CHAR(160),""))),0)=0,IF(AV46&lt;&gt;"",0,""),IFERROR(_xlfn.IFS(TRIM(SUBSTITUTE($AQ46,CHAR(160),""))="Devis 1",IFERROR(VALUE(TRIM(SUBSTITUTE(AI46,CHAR(160),""))),0),TRIM(SUBSTITUTE($AQ46,CHAR(160),""))="Devis 2",IFERROR(VALUE(TRIM(SUBSTITUTE(AL46,CHAR(160),""))),0),TRIM(SUBSTITUTE($AQ46,CHAR(160),""))="Devis 3",IFERROR(VALUE(TRIM(SUBSTITUTE(AO46,CHAR(160),""))),0)),0)*IFERROR(VALUE(TRIM(SUBSTITUTE($Z46,CHAR(160),""))),0)))</f>
        <v/>
      </c>
      <c r="AX46" s="110" t="str" cm="1">
        <f t="array" ref="AX46">IF($Z46="","",IF((IFERROR(_xlfn.IFS($AQ46="Devis 1",(IFERROR(VALUE(TRIM(SUBSTITUTE(AJ46,CHAR(160),""))),0)),$AQ46="Devis 2",(IFERROR(VALUE(TRIM(SUBSTITUTE(AM46,CHAR(160),""))),0)),$AQ46="Devis 3",(IFERROR(VALUE(TRIM(SUBSTITUTE(AP46,CHAR(160),""))),0))),0))*(IFERROR(VALUE(TRIM(SUBSTITUTE($Z46,CHAR(160),""))),0))=0,"",(IFERROR(_xlfn.IFS($AQ46="Devis 1",(IFERROR(VALUE(TRIM(SUBSTITUTE(AJ46,CHAR(160),""))),0)),$AQ46="Devis 2",(IFERROR(VALUE(TRIM(SUBSTITUTE(AM46,CHAR(160),""))),0)),$AQ46="Devis 3",(IFERROR(VALUE(TRIM(SUBSTITUTE(AP46,CHAR(160),""))),0))),0))*(IFERROR(VALUE(TRIM(SUBSTITUTE($Z46,CHAR(160),""))),0))))</f>
        <v/>
      </c>
      <c r="AY46" s="89"/>
      <c r="AZ46" s="21" t="str" cm="1">
        <f t="array" ref="AZ46">IF(OR(AX46="",AU46="",AV46="",AS46="",AW46="",AT46=""),"",_xlfn.IFS((IFERROR(VALUE(TRIM(SUBSTITUTE(AX46,CHAR(160),""))),0))&gt;(IFERROR(VALUE(TRIM(SUBSTITUTE(AU46,CHAR(160),""))),0)),"KO : Le montant retenu TTC est supérieur au montant raisonnable TTC. Merci de revoir la ligne de dépense ou plafonner son montant.",(IFERROR(VALUE(TRIM(SUBSTITUTE(AV46,CHAR(160),""))),0))&gt;(IFERROR(VALUE(TRIM(SUBSTITUTE(AS46,CHAR(160),""))),0)),"Attention : Le montant retenu HT est supérieur au montant HT raisonnable. Merci de revoir la ligne de dépense, plafonner son montant, ou justifier la reventillation HT / TVA.",(IFERROR(VALUE(TRIM(SUBSTITUTE(AW46,CHAR(160),""))),0))&gt;(IFERROR(VALUE(TRIM(SUBSTITUTE(AT46,CHAR(160),""))),0)),"Attention : Le montant TVA retenu est supérieur au montant TVA raisonnable. Merci de revoir la ligne de dépense, plafonner son montant, ou justifier la reventillation HT / TVA.",(IFERROR(VALUE(TRIM(SUBSTITUTE(AX46,CHAR(160),""))),0))=0,"",(IFERROR(VALUE(TRIM(SUBSTITUTE(AU46,CHAR(160),""))),0))=(IFERROR(VALUE(TRIM(SUBSTITUTE(AX46,CHAR(160),""))),0)),"OK",(IFERROR(VALUE(TRIM(SUBSTITUTE(AU46,CHAR(160),""))),0))&gt;(IFERROR(VALUE(TRIM(SUBSTITUTE(AX46,CHAR(160),""))),0))," OK : Montant instruit inférieur au montant raisonnable.",TRUE,""))</f>
        <v/>
      </c>
      <c r="BA46" s="6" t="str" cm="1">
        <f t="array" ref="BA46">IF(
   OR(AX46="",W46="",AV46="",U46="",AW46="",V46=""),
   "",
   _xlfn.IFS(
      (IFERROR(VALUE(TRIM(SUBSTITUTE(AX46,CHAR(160),""))),0))=0,
         "Attention montant présenté entièrement écarté",
      (IFERROR(VALUE(TRIM(SUBSTITUTE(AX46,CHAR(160),""))),0))&gt;
         (IFERROR(VALUE(TRIM(SUBSTITUTE(W46,CHAR(160),""))),0)),
         "KO : Le montant retenu TTC est supérieur au montant présenté TTC. Merci de revoir la ligne de dépense ou plafonner son montant.",
      (IFERROR(VALUE(TRIM(SUBSTITUTE(AV46,CHAR(160),""))),0))&gt;
         (IFERROR(VALUE(TRIM(SUBSTITUTE(U46,CHAR(160),""))),0)),
         "Attention : Le montant retenu HT est supérieur au montant HT présenté. Merci de revoir la ligne de dépense, plafonner son montant, ou justifier la reventilation HT / TVA.",
      (IFERROR(VALUE(TRIM(SUBSTITUTE(AW46,CHAR(160),""))),0))&gt;
         (IFERROR(VALUE(TRIM(SUBSTITUTE(V46,CHAR(160),""))),0)),
         "Attention : Le montant TVA retenu est supérieur au montant TVA présenté. Merci de revoir la ligne de dépense, plafonner son montant, ou justifier la reventilation HT / TVA.",
      (IFERROR(VALUE(TRIM(SUBSTITUTE(W46,CHAR(160),""))),0))=0,
         "",
      (IFERROR(VALUE(TRIM(SUBSTITUTE(AX46,CHAR(160),""))),0))=
         (IFERROR(VALUE(TRIM(SUBSTITUTE(W46,CHAR(160),""))),0)),
         "OK",
      (IFERROR(VALUE(TRIM(SUBSTITUTE(AX46,CHAR(160),""))),0))&lt;
         (IFERROR(VALUE(TRIM(SUBSTITUTE(W46,CHAR(160),""))),0)),
         "Attention : montant présenté partiellement écarté.",
      TRUE,
         ""
   )
)</f>
        <v/>
      </c>
      <c r="BB46" s="63" t="str">
        <f t="shared" si="69"/>
        <v/>
      </c>
      <c r="BC46" s="63" t="str">
        <f t="shared" si="70"/>
        <v/>
      </c>
      <c r="BD46" s="63" t="str">
        <f t="shared" si="71"/>
        <v/>
      </c>
    </row>
    <row r="47" spans="1:56" ht="15" customHeight="1">
      <c r="A47" s="100">
        <v>38</v>
      </c>
      <c r="B47" s="7"/>
      <c r="C47" s="8"/>
      <c r="D47" s="7"/>
      <c r="E47" s="7"/>
      <c r="F47" s="27"/>
      <c r="G47" s="33"/>
      <c r="H47" s="31"/>
      <c r="I47" s="32"/>
      <c r="J47" s="17"/>
      <c r="K47" s="10"/>
      <c r="L47" s="9"/>
      <c r="M47" s="53" t="str">
        <f t="shared" si="28"/>
        <v/>
      </c>
      <c r="N47" s="13"/>
      <c r="O47" s="9"/>
      <c r="P47" s="53" t="str">
        <f t="shared" si="29"/>
        <v/>
      </c>
      <c r="Q47" s="16"/>
      <c r="R47" s="9"/>
      <c r="S47" s="54" t="str">
        <f t="shared" si="30"/>
        <v/>
      </c>
      <c r="T47" s="23"/>
      <c r="U47" s="111" t="str" cm="1">
        <f t="array" ref="U47">IF((_xlfn.IFS(TRIM(SUBSTITUTE(T47,CHAR(160),""))="Devis 1",IFERROR(VALUE(TRIM(SUBSTITUTE(K47,CHAR(160),""))),0),TRIM(SUBSTITUTE(T47,CHAR(160),""))="Devis 2",IFERROR(VALUE(TRIM(SUBSTITUTE(N47,CHAR(160),""))),0),TRIM(SUBSTITUTE(T47,CHAR(160),""))="Devis 3",IFERROR(VALUE(TRIM(SUBSTITUTE(Q47,CHAR(160),""))),0),TRUE,0)*IFERROR(VALUE(TRIM(SUBSTITUTE(C47,CHAR(160),""))),0))=0,"",_xlfn.IFS(TRIM(SUBSTITUTE(T47,CHAR(160),""))="Devis 1",IFERROR(VALUE(TRIM(SUBSTITUTE(K47,CHAR(160),""))),0),TRIM(SUBSTITUTE(T47,CHAR(160),""))="Devis 2",IFERROR(VALUE(TRIM(SUBSTITUTE(N47,CHAR(160),""))),0),TRIM(SUBSTITUTE(T47,CHAR(160),""))="Devis 3",IFERROR(VALUE(TRIM(SUBSTITUTE(Q47,CHAR(160),""))),0),TRUE,0)*IFERROR(VALUE(TRIM(SUBSTITUTE(C47,CHAR(160),""))),0))</f>
        <v/>
      </c>
      <c r="V47" s="109" t="str" cm="1">
        <f t="array" ref="V47">IF((_xlfn.IFS(TRIM(SUBSTITUTE(T47,CHAR(160),""))="Devis 1",IFERROR(VALUE(TRIM(SUBSTITUTE(L47,CHAR(160),""))),0),TRIM(SUBSTITUTE(T47,CHAR(160),""))="Devis 2",IFERROR(VALUE(TRIM(SUBSTITUTE(O47,CHAR(160),""))),0),TRIM(SUBSTITUTE(T47,CHAR(160),""))="Devis 3",IFERROR(VALUE(TRIM(SUBSTITUTE(R47,CHAR(160),""))),0),TRUE,0)*IFERROR(VALUE(TRIM(SUBSTITUTE(C47,CHAR(160),""))),0))=0,IF(U47&lt;&gt;"",0,""),_xlfn.IFS(TRIM(SUBSTITUTE(T47,CHAR(160),""))="Devis 1",IFERROR(VALUE(TRIM(SUBSTITUTE(L47,CHAR(160),""))),0),TRIM(SUBSTITUTE(T47,CHAR(160),""))="Devis 2",IFERROR(VALUE(TRIM(SUBSTITUTE(O47,CHAR(160),""))),0),TRIM(SUBSTITUTE(T47,CHAR(160),""))="Devis 3",IFERROR(VALUE(TRIM(SUBSTITUTE(R47,CHAR(160),""))),0),TRUE,0)*IFERROR(VALUE(TRIM(SUBSTITUTE(C47,CHAR(160),""))),0))</f>
        <v/>
      </c>
      <c r="W47" s="112" t="str">
        <f t="shared" si="31"/>
        <v/>
      </c>
      <c r="X47" s="103"/>
      <c r="Y47" s="86" t="str">
        <f t="shared" si="54"/>
        <v/>
      </c>
      <c r="Z47" s="90" t="str">
        <f t="shared" si="55"/>
        <v/>
      </c>
      <c r="AA47" s="86" t="str">
        <f t="shared" si="56"/>
        <v/>
      </c>
      <c r="AB47" s="22" t="str">
        <f t="shared" si="57"/>
        <v/>
      </c>
      <c r="AC47" s="22" t="str">
        <f t="shared" si="58"/>
        <v/>
      </c>
      <c r="AD47" s="5" t="str">
        <f t="shared" si="58"/>
        <v/>
      </c>
      <c r="AE47" s="22" t="str">
        <f t="shared" si="59"/>
        <v/>
      </c>
      <c r="AF47" s="22" t="str">
        <f t="shared" si="60"/>
        <v/>
      </c>
      <c r="AG47" s="87" t="str">
        <f t="shared" si="61"/>
        <v/>
      </c>
      <c r="AH47" s="59" t="str">
        <f t="shared" si="62"/>
        <v/>
      </c>
      <c r="AI47" s="29" t="str">
        <f t="shared" si="63"/>
        <v/>
      </c>
      <c r="AJ47" s="53" t="str">
        <f t="shared" si="42"/>
        <v/>
      </c>
      <c r="AK47" s="60" t="str">
        <f t="shared" si="64"/>
        <v/>
      </c>
      <c r="AL47" s="29" t="str">
        <f t="shared" si="65"/>
        <v/>
      </c>
      <c r="AM47" s="53" t="str">
        <f t="shared" si="45"/>
        <v/>
      </c>
      <c r="AN47" s="61" t="str">
        <f t="shared" si="66"/>
        <v/>
      </c>
      <c r="AO47" s="29" t="str">
        <f t="shared" si="67"/>
        <v/>
      </c>
      <c r="AP47" s="62" t="str">
        <f t="shared" si="47"/>
        <v/>
      </c>
      <c r="AQ47" s="55" t="str">
        <f t="shared" si="68"/>
        <v/>
      </c>
      <c r="AR47" s="493"/>
      <c r="AS47" s="63" t="str">
        <f t="shared" si="48"/>
        <v/>
      </c>
      <c r="AT47" s="63" t="str">
        <f t="shared" si="49"/>
        <v/>
      </c>
      <c r="AU47" s="63" t="str">
        <f t="shared" si="50"/>
        <v/>
      </c>
      <c r="AV47" s="110" t="str" cm="1">
        <f t="array" ref="AV47">IF($Z47="","",IF((IFERROR(_xlfn.IFS($AQ47="Devis 1",(IFERROR(VALUE(TRIM(SUBSTITUTE(AH47,CHAR(160),""))),0)),$AQ47="Devis 2",(IFERROR(VALUE(TRIM(SUBSTITUTE(AK47,CHAR(160),""))),0)),$AQ47="Devis 3",(IFERROR(VALUE(TRIM(SUBSTITUTE(AN47,CHAR(160),""))),0))),0))*(IFERROR(VALUE(TRIM(SUBSTITUTE($Z47,CHAR(160),""))),0))=0,"",(IFERROR(_xlfn.IFS($AQ47="Devis 1",(IFERROR(VALUE(TRIM(SUBSTITUTE(AH47,CHAR(160),""))),0)),$AQ47="Devis 2",(IFERROR(VALUE(TRIM(SUBSTITUTE(AK47,CHAR(160),""))),0)),$AQ47="Devis 3",(IFERROR(VALUE(TRIM(SUBSTITUTE(AN47,CHAR(160),""))),0))),0))*(IFERROR(VALUE(TRIM(SUBSTITUTE($Z47,CHAR(160),""))),0))))</f>
        <v/>
      </c>
      <c r="AW47" s="110" t="str" cm="1">
        <f t="array" ref="AW47">IF($Z47="","",IF(IFERROR(_xlfn.IFS(TRIM(SUBSTITUTE($AQ47,CHAR(160),""))="Devis 1",IFERROR(VALUE(TRIM(SUBSTITUTE(AI47,CHAR(160),""))),0),TRIM(SUBSTITUTE($AQ47,CHAR(160),""))="Devis 2",IFERROR(VALUE(TRIM(SUBSTITUTE(AL47,CHAR(160),""))),0),TRIM(SUBSTITUTE($AQ47,CHAR(160),""))="Devis 3",IFERROR(VALUE(TRIM(SUBSTITUTE(AO47,CHAR(160),""))),0)),0)*IFERROR(VALUE(TRIM(SUBSTITUTE($Z47,CHAR(160),""))),0)=0,IF(AV47&lt;&gt;"",0,""),IFERROR(_xlfn.IFS(TRIM(SUBSTITUTE($AQ47,CHAR(160),""))="Devis 1",IFERROR(VALUE(TRIM(SUBSTITUTE(AI47,CHAR(160),""))),0),TRIM(SUBSTITUTE($AQ47,CHAR(160),""))="Devis 2",IFERROR(VALUE(TRIM(SUBSTITUTE(AL47,CHAR(160),""))),0),TRIM(SUBSTITUTE($AQ47,CHAR(160),""))="Devis 3",IFERROR(VALUE(TRIM(SUBSTITUTE(AO47,CHAR(160),""))),0)),0)*IFERROR(VALUE(TRIM(SUBSTITUTE($Z47,CHAR(160),""))),0)))</f>
        <v/>
      </c>
      <c r="AX47" s="110" t="str" cm="1">
        <f t="array" ref="AX47">IF($Z47="","",IF((IFERROR(_xlfn.IFS($AQ47="Devis 1",(IFERROR(VALUE(TRIM(SUBSTITUTE(AJ47,CHAR(160),""))),0)),$AQ47="Devis 2",(IFERROR(VALUE(TRIM(SUBSTITUTE(AM47,CHAR(160),""))),0)),$AQ47="Devis 3",(IFERROR(VALUE(TRIM(SUBSTITUTE(AP47,CHAR(160),""))),0))),0))*(IFERROR(VALUE(TRIM(SUBSTITUTE($Z47,CHAR(160),""))),0))=0,"",(IFERROR(_xlfn.IFS($AQ47="Devis 1",(IFERROR(VALUE(TRIM(SUBSTITUTE(AJ47,CHAR(160),""))),0)),$AQ47="Devis 2",(IFERROR(VALUE(TRIM(SUBSTITUTE(AM47,CHAR(160),""))),0)),$AQ47="Devis 3",(IFERROR(VALUE(TRIM(SUBSTITUTE(AP47,CHAR(160),""))),0))),0))*(IFERROR(VALUE(TRIM(SUBSTITUTE($Z47,CHAR(160),""))),0))))</f>
        <v/>
      </c>
      <c r="AY47" s="89"/>
      <c r="AZ47" s="21" t="str" cm="1">
        <f t="array" ref="AZ47">IF(OR(AX47="",AU47="",AV47="",AS47="",AW47="",AT47=""),"",_xlfn.IFS((IFERROR(VALUE(TRIM(SUBSTITUTE(AX47,CHAR(160),""))),0))&gt;(IFERROR(VALUE(TRIM(SUBSTITUTE(AU47,CHAR(160),""))),0)),"KO : Le montant retenu TTC est supérieur au montant raisonnable TTC. Merci de revoir la ligne de dépense ou plafonner son montant.",(IFERROR(VALUE(TRIM(SUBSTITUTE(AV47,CHAR(160),""))),0))&gt;(IFERROR(VALUE(TRIM(SUBSTITUTE(AS47,CHAR(160),""))),0)),"Attention : Le montant retenu HT est supérieur au montant HT raisonnable. Merci de revoir la ligne de dépense, plafonner son montant, ou justifier la reventillation HT / TVA.",(IFERROR(VALUE(TRIM(SUBSTITUTE(AW47,CHAR(160),""))),0))&gt;(IFERROR(VALUE(TRIM(SUBSTITUTE(AT47,CHAR(160),""))),0)),"Attention : Le montant TVA retenu est supérieur au montant TVA raisonnable. Merci de revoir la ligne de dépense, plafonner son montant, ou justifier la reventillation HT / TVA.",(IFERROR(VALUE(TRIM(SUBSTITUTE(AX47,CHAR(160),""))),0))=0,"",(IFERROR(VALUE(TRIM(SUBSTITUTE(AU47,CHAR(160),""))),0))=(IFERROR(VALUE(TRIM(SUBSTITUTE(AX47,CHAR(160),""))),0)),"OK",(IFERROR(VALUE(TRIM(SUBSTITUTE(AU47,CHAR(160),""))),0))&gt;(IFERROR(VALUE(TRIM(SUBSTITUTE(AX47,CHAR(160),""))),0))," OK : Montant instruit inférieur au montant raisonnable.",TRUE,""))</f>
        <v/>
      </c>
      <c r="BA47" s="6" t="str" cm="1">
        <f t="array" ref="BA47">IF(
   OR(AX47="",W47="",AV47="",U47="",AW47="",V47=""),
   "",
   _xlfn.IFS(
      (IFERROR(VALUE(TRIM(SUBSTITUTE(AX47,CHAR(160),""))),0))=0,
         "Attention montant présenté entièrement écarté",
      (IFERROR(VALUE(TRIM(SUBSTITUTE(AX47,CHAR(160),""))),0))&gt;
         (IFERROR(VALUE(TRIM(SUBSTITUTE(W47,CHAR(160),""))),0)),
         "KO : Le montant retenu TTC est supérieur au montant présenté TTC. Merci de revoir la ligne de dépense ou plafonner son montant.",
      (IFERROR(VALUE(TRIM(SUBSTITUTE(AV47,CHAR(160),""))),0))&gt;
         (IFERROR(VALUE(TRIM(SUBSTITUTE(U47,CHAR(160),""))),0)),
         "Attention : Le montant retenu HT est supérieur au montant HT présenté. Merci de revoir la ligne de dépense, plafonner son montant, ou justifier la reventilation HT / TVA.",
      (IFERROR(VALUE(TRIM(SUBSTITUTE(AW47,CHAR(160),""))),0))&gt;
         (IFERROR(VALUE(TRIM(SUBSTITUTE(V47,CHAR(160),""))),0)),
         "Attention : Le montant TVA retenu est supérieur au montant TVA présenté. Merci de revoir la ligne de dépense, plafonner son montant, ou justifier la reventilation HT / TVA.",
      (IFERROR(VALUE(TRIM(SUBSTITUTE(W47,CHAR(160),""))),0))=0,
         "",
      (IFERROR(VALUE(TRIM(SUBSTITUTE(AX47,CHAR(160),""))),0))=
         (IFERROR(VALUE(TRIM(SUBSTITUTE(W47,CHAR(160),""))),0)),
         "OK",
      (IFERROR(VALUE(TRIM(SUBSTITUTE(AX47,CHAR(160),""))),0))&lt;
         (IFERROR(VALUE(TRIM(SUBSTITUTE(W47,CHAR(160),""))),0)),
         "Attention : montant présenté partiellement écarté.",
      TRUE,
         ""
   )
)</f>
        <v/>
      </c>
      <c r="BB47" s="63" t="str">
        <f t="shared" si="69"/>
        <v/>
      </c>
      <c r="BC47" s="63" t="str">
        <f t="shared" si="70"/>
        <v/>
      </c>
      <c r="BD47" s="63" t="str">
        <f t="shared" si="71"/>
        <v/>
      </c>
    </row>
    <row r="48" spans="1:56" ht="15" customHeight="1">
      <c r="A48" s="100">
        <v>39</v>
      </c>
      <c r="B48" s="7"/>
      <c r="C48" s="8"/>
      <c r="D48" s="7"/>
      <c r="E48" s="7"/>
      <c r="F48" s="27"/>
      <c r="G48" s="33"/>
      <c r="H48" s="31"/>
      <c r="I48" s="32"/>
      <c r="J48" s="17"/>
      <c r="K48" s="10"/>
      <c r="L48" s="9"/>
      <c r="M48" s="53" t="str">
        <f t="shared" si="28"/>
        <v/>
      </c>
      <c r="N48" s="13"/>
      <c r="O48" s="9"/>
      <c r="P48" s="53" t="str">
        <f t="shared" si="29"/>
        <v/>
      </c>
      <c r="Q48" s="16"/>
      <c r="R48" s="9"/>
      <c r="S48" s="54" t="str">
        <f t="shared" si="30"/>
        <v/>
      </c>
      <c r="T48" s="23"/>
      <c r="U48" s="111" t="str" cm="1">
        <f t="array" ref="U48">IF((_xlfn.IFS(TRIM(SUBSTITUTE(T48,CHAR(160),""))="Devis 1",IFERROR(VALUE(TRIM(SUBSTITUTE(K48,CHAR(160),""))),0),TRIM(SUBSTITUTE(T48,CHAR(160),""))="Devis 2",IFERROR(VALUE(TRIM(SUBSTITUTE(N48,CHAR(160),""))),0),TRIM(SUBSTITUTE(T48,CHAR(160),""))="Devis 3",IFERROR(VALUE(TRIM(SUBSTITUTE(Q48,CHAR(160),""))),0),TRUE,0)*IFERROR(VALUE(TRIM(SUBSTITUTE(C48,CHAR(160),""))),0))=0,"",_xlfn.IFS(TRIM(SUBSTITUTE(T48,CHAR(160),""))="Devis 1",IFERROR(VALUE(TRIM(SUBSTITUTE(K48,CHAR(160),""))),0),TRIM(SUBSTITUTE(T48,CHAR(160),""))="Devis 2",IFERROR(VALUE(TRIM(SUBSTITUTE(N48,CHAR(160),""))),0),TRIM(SUBSTITUTE(T48,CHAR(160),""))="Devis 3",IFERROR(VALUE(TRIM(SUBSTITUTE(Q48,CHAR(160),""))),0),TRUE,0)*IFERROR(VALUE(TRIM(SUBSTITUTE(C48,CHAR(160),""))),0))</f>
        <v/>
      </c>
      <c r="V48" s="109" t="str" cm="1">
        <f t="array" ref="V48">IF((_xlfn.IFS(TRIM(SUBSTITUTE(T48,CHAR(160),""))="Devis 1",IFERROR(VALUE(TRIM(SUBSTITUTE(L48,CHAR(160),""))),0),TRIM(SUBSTITUTE(T48,CHAR(160),""))="Devis 2",IFERROR(VALUE(TRIM(SUBSTITUTE(O48,CHAR(160),""))),0),TRIM(SUBSTITUTE(T48,CHAR(160),""))="Devis 3",IFERROR(VALUE(TRIM(SUBSTITUTE(R48,CHAR(160),""))),0),TRUE,0)*IFERROR(VALUE(TRIM(SUBSTITUTE(C48,CHAR(160),""))),0))=0,IF(U48&lt;&gt;"",0,""),_xlfn.IFS(TRIM(SUBSTITUTE(T48,CHAR(160),""))="Devis 1",IFERROR(VALUE(TRIM(SUBSTITUTE(L48,CHAR(160),""))),0),TRIM(SUBSTITUTE(T48,CHAR(160),""))="Devis 2",IFERROR(VALUE(TRIM(SUBSTITUTE(O48,CHAR(160),""))),0),TRIM(SUBSTITUTE(T48,CHAR(160),""))="Devis 3",IFERROR(VALUE(TRIM(SUBSTITUTE(R48,CHAR(160),""))),0),TRUE,0)*IFERROR(VALUE(TRIM(SUBSTITUTE(C48,CHAR(160),""))),0))</f>
        <v/>
      </c>
      <c r="W48" s="112" t="str">
        <f t="shared" si="31"/>
        <v/>
      </c>
      <c r="X48" s="103"/>
      <c r="Y48" s="86" t="str">
        <f t="shared" si="54"/>
        <v/>
      </c>
      <c r="Z48" s="90" t="str">
        <f t="shared" si="55"/>
        <v/>
      </c>
      <c r="AA48" s="86" t="str">
        <f t="shared" si="56"/>
        <v/>
      </c>
      <c r="AB48" s="22" t="str">
        <f t="shared" si="57"/>
        <v/>
      </c>
      <c r="AC48" s="22" t="str">
        <f t="shared" si="58"/>
        <v/>
      </c>
      <c r="AD48" s="5" t="str">
        <f t="shared" si="58"/>
        <v/>
      </c>
      <c r="AE48" s="22" t="str">
        <f t="shared" si="59"/>
        <v/>
      </c>
      <c r="AF48" s="22" t="str">
        <f t="shared" si="60"/>
        <v/>
      </c>
      <c r="AG48" s="87" t="str">
        <f t="shared" si="61"/>
        <v/>
      </c>
      <c r="AH48" s="59" t="str">
        <f t="shared" si="62"/>
        <v/>
      </c>
      <c r="AI48" s="29" t="str">
        <f t="shared" si="63"/>
        <v/>
      </c>
      <c r="AJ48" s="53" t="str">
        <f t="shared" si="42"/>
        <v/>
      </c>
      <c r="AK48" s="60" t="str">
        <f t="shared" si="64"/>
        <v/>
      </c>
      <c r="AL48" s="29" t="str">
        <f t="shared" si="65"/>
        <v/>
      </c>
      <c r="AM48" s="53" t="str">
        <f t="shared" si="45"/>
        <v/>
      </c>
      <c r="AN48" s="61" t="str">
        <f t="shared" si="66"/>
        <v/>
      </c>
      <c r="AO48" s="29" t="str">
        <f t="shared" si="67"/>
        <v/>
      </c>
      <c r="AP48" s="62" t="str">
        <f t="shared" si="47"/>
        <v/>
      </c>
      <c r="AQ48" s="55" t="str">
        <f t="shared" si="68"/>
        <v/>
      </c>
      <c r="AR48" s="493"/>
      <c r="AS48" s="63" t="str">
        <f t="shared" si="48"/>
        <v/>
      </c>
      <c r="AT48" s="63" t="str">
        <f t="shared" si="49"/>
        <v/>
      </c>
      <c r="AU48" s="63" t="str">
        <f t="shared" si="50"/>
        <v/>
      </c>
      <c r="AV48" s="110" t="str" cm="1">
        <f t="array" ref="AV48">IF($Z48="","",IF((IFERROR(_xlfn.IFS($AQ48="Devis 1",(IFERROR(VALUE(TRIM(SUBSTITUTE(AH48,CHAR(160),""))),0)),$AQ48="Devis 2",(IFERROR(VALUE(TRIM(SUBSTITUTE(AK48,CHAR(160),""))),0)),$AQ48="Devis 3",(IFERROR(VALUE(TRIM(SUBSTITUTE(AN48,CHAR(160),""))),0))),0))*(IFERROR(VALUE(TRIM(SUBSTITUTE($Z48,CHAR(160),""))),0))=0,"",(IFERROR(_xlfn.IFS($AQ48="Devis 1",(IFERROR(VALUE(TRIM(SUBSTITUTE(AH48,CHAR(160),""))),0)),$AQ48="Devis 2",(IFERROR(VALUE(TRIM(SUBSTITUTE(AK48,CHAR(160),""))),0)),$AQ48="Devis 3",(IFERROR(VALUE(TRIM(SUBSTITUTE(AN48,CHAR(160),""))),0))),0))*(IFERROR(VALUE(TRIM(SUBSTITUTE($Z48,CHAR(160),""))),0))))</f>
        <v/>
      </c>
      <c r="AW48" s="110" t="str" cm="1">
        <f t="array" ref="AW48">IF($Z48="","",IF(IFERROR(_xlfn.IFS(TRIM(SUBSTITUTE($AQ48,CHAR(160),""))="Devis 1",IFERROR(VALUE(TRIM(SUBSTITUTE(AI48,CHAR(160),""))),0),TRIM(SUBSTITUTE($AQ48,CHAR(160),""))="Devis 2",IFERROR(VALUE(TRIM(SUBSTITUTE(AL48,CHAR(160),""))),0),TRIM(SUBSTITUTE($AQ48,CHAR(160),""))="Devis 3",IFERROR(VALUE(TRIM(SUBSTITUTE(AO48,CHAR(160),""))),0)),0)*IFERROR(VALUE(TRIM(SUBSTITUTE($Z48,CHAR(160),""))),0)=0,IF(AV48&lt;&gt;"",0,""),IFERROR(_xlfn.IFS(TRIM(SUBSTITUTE($AQ48,CHAR(160),""))="Devis 1",IFERROR(VALUE(TRIM(SUBSTITUTE(AI48,CHAR(160),""))),0),TRIM(SUBSTITUTE($AQ48,CHAR(160),""))="Devis 2",IFERROR(VALUE(TRIM(SUBSTITUTE(AL48,CHAR(160),""))),0),TRIM(SUBSTITUTE($AQ48,CHAR(160),""))="Devis 3",IFERROR(VALUE(TRIM(SUBSTITUTE(AO48,CHAR(160),""))),0)),0)*IFERROR(VALUE(TRIM(SUBSTITUTE($Z48,CHAR(160),""))),0)))</f>
        <v/>
      </c>
      <c r="AX48" s="110" t="str" cm="1">
        <f t="array" ref="AX48">IF($Z48="","",IF((IFERROR(_xlfn.IFS($AQ48="Devis 1",(IFERROR(VALUE(TRIM(SUBSTITUTE(AJ48,CHAR(160),""))),0)),$AQ48="Devis 2",(IFERROR(VALUE(TRIM(SUBSTITUTE(AM48,CHAR(160),""))),0)),$AQ48="Devis 3",(IFERROR(VALUE(TRIM(SUBSTITUTE(AP48,CHAR(160),""))),0))),0))*(IFERROR(VALUE(TRIM(SUBSTITUTE($Z48,CHAR(160),""))),0))=0,"",(IFERROR(_xlfn.IFS($AQ48="Devis 1",(IFERROR(VALUE(TRIM(SUBSTITUTE(AJ48,CHAR(160),""))),0)),$AQ48="Devis 2",(IFERROR(VALUE(TRIM(SUBSTITUTE(AM48,CHAR(160),""))),0)),$AQ48="Devis 3",(IFERROR(VALUE(TRIM(SUBSTITUTE(AP48,CHAR(160),""))),0))),0))*(IFERROR(VALUE(TRIM(SUBSTITUTE($Z48,CHAR(160),""))),0))))</f>
        <v/>
      </c>
      <c r="AY48" s="89"/>
      <c r="AZ48" s="21" t="str" cm="1">
        <f t="array" ref="AZ48">IF(OR(AX48="",AU48="",AV48="",AS48="",AW48="",AT48=""),"",_xlfn.IFS((IFERROR(VALUE(TRIM(SUBSTITUTE(AX48,CHAR(160),""))),0))&gt;(IFERROR(VALUE(TRIM(SUBSTITUTE(AU48,CHAR(160),""))),0)),"KO : Le montant retenu TTC est supérieur au montant raisonnable TTC. Merci de revoir la ligne de dépense ou plafonner son montant.",(IFERROR(VALUE(TRIM(SUBSTITUTE(AV48,CHAR(160),""))),0))&gt;(IFERROR(VALUE(TRIM(SUBSTITUTE(AS48,CHAR(160),""))),0)),"Attention : Le montant retenu HT est supérieur au montant HT raisonnable. Merci de revoir la ligne de dépense, plafonner son montant, ou justifier la reventillation HT / TVA.",(IFERROR(VALUE(TRIM(SUBSTITUTE(AW48,CHAR(160),""))),0))&gt;(IFERROR(VALUE(TRIM(SUBSTITUTE(AT48,CHAR(160),""))),0)),"Attention : Le montant TVA retenu est supérieur au montant TVA raisonnable. Merci de revoir la ligne de dépense, plafonner son montant, ou justifier la reventillation HT / TVA.",(IFERROR(VALUE(TRIM(SUBSTITUTE(AX48,CHAR(160),""))),0))=0,"",(IFERROR(VALUE(TRIM(SUBSTITUTE(AU48,CHAR(160),""))),0))=(IFERROR(VALUE(TRIM(SUBSTITUTE(AX48,CHAR(160),""))),0)),"OK",(IFERROR(VALUE(TRIM(SUBSTITUTE(AU48,CHAR(160),""))),0))&gt;(IFERROR(VALUE(TRIM(SUBSTITUTE(AX48,CHAR(160),""))),0))," OK : Montant instruit inférieur au montant raisonnable.",TRUE,""))</f>
        <v/>
      </c>
      <c r="BA48" s="6" t="str" cm="1">
        <f t="array" ref="BA48">IF(
   OR(AX48="",W48="",AV48="",U48="",AW48="",V48=""),
   "",
   _xlfn.IFS(
      (IFERROR(VALUE(TRIM(SUBSTITUTE(AX48,CHAR(160),""))),0))=0,
         "Attention montant présenté entièrement écarté",
      (IFERROR(VALUE(TRIM(SUBSTITUTE(AX48,CHAR(160),""))),0))&gt;
         (IFERROR(VALUE(TRIM(SUBSTITUTE(W48,CHAR(160),""))),0)),
         "KO : Le montant retenu TTC est supérieur au montant présenté TTC. Merci de revoir la ligne de dépense ou plafonner son montant.",
      (IFERROR(VALUE(TRIM(SUBSTITUTE(AV48,CHAR(160),""))),0))&gt;
         (IFERROR(VALUE(TRIM(SUBSTITUTE(U48,CHAR(160),""))),0)),
         "Attention : Le montant retenu HT est supérieur au montant HT présenté. Merci de revoir la ligne de dépense, plafonner son montant, ou justifier la reventilation HT / TVA.",
      (IFERROR(VALUE(TRIM(SUBSTITUTE(AW48,CHAR(160),""))),0))&gt;
         (IFERROR(VALUE(TRIM(SUBSTITUTE(V48,CHAR(160),""))),0)),
         "Attention : Le montant TVA retenu est supérieur au montant TVA présenté. Merci de revoir la ligne de dépense, plafonner son montant, ou justifier la reventilation HT / TVA.",
      (IFERROR(VALUE(TRIM(SUBSTITUTE(W48,CHAR(160),""))),0))=0,
         "",
      (IFERROR(VALUE(TRIM(SUBSTITUTE(AX48,CHAR(160),""))),0))=
         (IFERROR(VALUE(TRIM(SUBSTITUTE(W48,CHAR(160),""))),0)),
         "OK",
      (IFERROR(VALUE(TRIM(SUBSTITUTE(AX48,CHAR(160),""))),0))&lt;
         (IFERROR(VALUE(TRIM(SUBSTITUTE(W48,CHAR(160),""))),0)),
         "Attention : montant présenté partiellement écarté.",
      TRUE,
         ""
   )
)</f>
        <v/>
      </c>
      <c r="BB48" s="63" t="str">
        <f t="shared" si="69"/>
        <v/>
      </c>
      <c r="BC48" s="63" t="str">
        <f t="shared" si="70"/>
        <v/>
      </c>
      <c r="BD48" s="63" t="str">
        <f t="shared" si="71"/>
        <v/>
      </c>
    </row>
    <row r="49" spans="1:56" ht="15" customHeight="1">
      <c r="A49" s="100">
        <v>40</v>
      </c>
      <c r="B49" s="7"/>
      <c r="C49" s="8"/>
      <c r="D49" s="7"/>
      <c r="E49" s="7"/>
      <c r="F49" s="27"/>
      <c r="G49" s="33"/>
      <c r="H49" s="31"/>
      <c r="I49" s="32"/>
      <c r="J49" s="17"/>
      <c r="K49" s="10"/>
      <c r="L49" s="9"/>
      <c r="M49" s="53" t="str">
        <f t="shared" si="28"/>
        <v/>
      </c>
      <c r="N49" s="13"/>
      <c r="O49" s="9"/>
      <c r="P49" s="53" t="str">
        <f t="shared" si="29"/>
        <v/>
      </c>
      <c r="Q49" s="16"/>
      <c r="R49" s="9"/>
      <c r="S49" s="54" t="str">
        <f t="shared" si="30"/>
        <v/>
      </c>
      <c r="T49" s="23"/>
      <c r="U49" s="111" t="str" cm="1">
        <f t="array" ref="U49">IF((_xlfn.IFS(TRIM(SUBSTITUTE(T49,CHAR(160),""))="Devis 1",IFERROR(VALUE(TRIM(SUBSTITUTE(K49,CHAR(160),""))),0),TRIM(SUBSTITUTE(T49,CHAR(160),""))="Devis 2",IFERROR(VALUE(TRIM(SUBSTITUTE(N49,CHAR(160),""))),0),TRIM(SUBSTITUTE(T49,CHAR(160),""))="Devis 3",IFERROR(VALUE(TRIM(SUBSTITUTE(Q49,CHAR(160),""))),0),TRUE,0)*IFERROR(VALUE(TRIM(SUBSTITUTE(C49,CHAR(160),""))),0))=0,"",_xlfn.IFS(TRIM(SUBSTITUTE(T49,CHAR(160),""))="Devis 1",IFERROR(VALUE(TRIM(SUBSTITUTE(K49,CHAR(160),""))),0),TRIM(SUBSTITUTE(T49,CHAR(160),""))="Devis 2",IFERROR(VALUE(TRIM(SUBSTITUTE(N49,CHAR(160),""))),0),TRIM(SUBSTITUTE(T49,CHAR(160),""))="Devis 3",IFERROR(VALUE(TRIM(SUBSTITUTE(Q49,CHAR(160),""))),0),TRUE,0)*IFERROR(VALUE(TRIM(SUBSTITUTE(C49,CHAR(160),""))),0))</f>
        <v/>
      </c>
      <c r="V49" s="109" t="str" cm="1">
        <f t="array" ref="V49">IF((_xlfn.IFS(TRIM(SUBSTITUTE(T49,CHAR(160),""))="Devis 1",IFERROR(VALUE(TRIM(SUBSTITUTE(L49,CHAR(160),""))),0),TRIM(SUBSTITUTE(T49,CHAR(160),""))="Devis 2",IFERROR(VALUE(TRIM(SUBSTITUTE(O49,CHAR(160),""))),0),TRIM(SUBSTITUTE(T49,CHAR(160),""))="Devis 3",IFERROR(VALUE(TRIM(SUBSTITUTE(R49,CHAR(160),""))),0),TRUE,0)*IFERROR(VALUE(TRIM(SUBSTITUTE(C49,CHAR(160),""))),0))=0,IF(U49&lt;&gt;"",0,""),_xlfn.IFS(TRIM(SUBSTITUTE(T49,CHAR(160),""))="Devis 1",IFERROR(VALUE(TRIM(SUBSTITUTE(L49,CHAR(160),""))),0),TRIM(SUBSTITUTE(T49,CHAR(160),""))="Devis 2",IFERROR(VALUE(TRIM(SUBSTITUTE(O49,CHAR(160),""))),0),TRIM(SUBSTITUTE(T49,CHAR(160),""))="Devis 3",IFERROR(VALUE(TRIM(SUBSTITUTE(R49,CHAR(160),""))),0),TRUE,0)*IFERROR(VALUE(TRIM(SUBSTITUTE(C49,CHAR(160),""))),0))</f>
        <v/>
      </c>
      <c r="W49" s="112" t="str">
        <f t="shared" si="31"/>
        <v/>
      </c>
      <c r="X49" s="103"/>
      <c r="Y49" s="86" t="str">
        <f t="shared" si="54"/>
        <v/>
      </c>
      <c r="Z49" s="90" t="str">
        <f t="shared" si="55"/>
        <v/>
      </c>
      <c r="AA49" s="86" t="str">
        <f t="shared" si="56"/>
        <v/>
      </c>
      <c r="AB49" s="22" t="str">
        <f t="shared" si="57"/>
        <v/>
      </c>
      <c r="AC49" s="22" t="str">
        <f t="shared" si="58"/>
        <v/>
      </c>
      <c r="AD49" s="5" t="str">
        <f t="shared" si="58"/>
        <v/>
      </c>
      <c r="AE49" s="22" t="str">
        <f t="shared" si="59"/>
        <v/>
      </c>
      <c r="AF49" s="22" t="str">
        <f t="shared" si="60"/>
        <v/>
      </c>
      <c r="AG49" s="87" t="str">
        <f t="shared" si="61"/>
        <v/>
      </c>
      <c r="AH49" s="59" t="str">
        <f t="shared" si="62"/>
        <v/>
      </c>
      <c r="AI49" s="29" t="str">
        <f t="shared" si="63"/>
        <v/>
      </c>
      <c r="AJ49" s="53" t="str">
        <f t="shared" si="42"/>
        <v/>
      </c>
      <c r="AK49" s="60" t="str">
        <f t="shared" si="64"/>
        <v/>
      </c>
      <c r="AL49" s="29" t="str">
        <f t="shared" si="65"/>
        <v/>
      </c>
      <c r="AM49" s="53" t="str">
        <f t="shared" si="45"/>
        <v/>
      </c>
      <c r="AN49" s="61" t="str">
        <f t="shared" si="66"/>
        <v/>
      </c>
      <c r="AO49" s="29" t="str">
        <f t="shared" si="67"/>
        <v/>
      </c>
      <c r="AP49" s="62" t="str">
        <f t="shared" si="47"/>
        <v/>
      </c>
      <c r="AQ49" s="55" t="str">
        <f t="shared" si="68"/>
        <v/>
      </c>
      <c r="AR49" s="493"/>
      <c r="AS49" s="63" t="str">
        <f t="shared" si="48"/>
        <v/>
      </c>
      <c r="AT49" s="63" t="str">
        <f t="shared" si="49"/>
        <v/>
      </c>
      <c r="AU49" s="63" t="str">
        <f t="shared" si="50"/>
        <v/>
      </c>
      <c r="AV49" s="110" t="str" cm="1">
        <f t="array" ref="AV49">IF($Z49="","",IF((IFERROR(_xlfn.IFS($AQ49="Devis 1",(IFERROR(VALUE(TRIM(SUBSTITUTE(AH49,CHAR(160),""))),0)),$AQ49="Devis 2",(IFERROR(VALUE(TRIM(SUBSTITUTE(AK49,CHAR(160),""))),0)),$AQ49="Devis 3",(IFERROR(VALUE(TRIM(SUBSTITUTE(AN49,CHAR(160),""))),0))),0))*(IFERROR(VALUE(TRIM(SUBSTITUTE($Z49,CHAR(160),""))),0))=0,"",(IFERROR(_xlfn.IFS($AQ49="Devis 1",(IFERROR(VALUE(TRIM(SUBSTITUTE(AH49,CHAR(160),""))),0)),$AQ49="Devis 2",(IFERROR(VALUE(TRIM(SUBSTITUTE(AK49,CHAR(160),""))),0)),$AQ49="Devis 3",(IFERROR(VALUE(TRIM(SUBSTITUTE(AN49,CHAR(160),""))),0))),0))*(IFERROR(VALUE(TRIM(SUBSTITUTE($Z49,CHAR(160),""))),0))))</f>
        <v/>
      </c>
      <c r="AW49" s="110" t="str" cm="1">
        <f t="array" ref="AW49">IF($Z49="","",IF(IFERROR(_xlfn.IFS(TRIM(SUBSTITUTE($AQ49,CHAR(160),""))="Devis 1",IFERROR(VALUE(TRIM(SUBSTITUTE(AI49,CHAR(160),""))),0),TRIM(SUBSTITUTE($AQ49,CHAR(160),""))="Devis 2",IFERROR(VALUE(TRIM(SUBSTITUTE(AL49,CHAR(160),""))),0),TRIM(SUBSTITUTE($AQ49,CHAR(160),""))="Devis 3",IFERROR(VALUE(TRIM(SUBSTITUTE(AO49,CHAR(160),""))),0)),0)*IFERROR(VALUE(TRIM(SUBSTITUTE($Z49,CHAR(160),""))),0)=0,IF(AV49&lt;&gt;"",0,""),IFERROR(_xlfn.IFS(TRIM(SUBSTITUTE($AQ49,CHAR(160),""))="Devis 1",IFERROR(VALUE(TRIM(SUBSTITUTE(AI49,CHAR(160),""))),0),TRIM(SUBSTITUTE($AQ49,CHAR(160),""))="Devis 2",IFERROR(VALUE(TRIM(SUBSTITUTE(AL49,CHAR(160),""))),0),TRIM(SUBSTITUTE($AQ49,CHAR(160),""))="Devis 3",IFERROR(VALUE(TRIM(SUBSTITUTE(AO49,CHAR(160),""))),0)),0)*IFERROR(VALUE(TRIM(SUBSTITUTE($Z49,CHAR(160),""))),0)))</f>
        <v/>
      </c>
      <c r="AX49" s="110" t="str" cm="1">
        <f t="array" ref="AX49">IF($Z49="","",IF((IFERROR(_xlfn.IFS($AQ49="Devis 1",(IFERROR(VALUE(TRIM(SUBSTITUTE(AJ49,CHAR(160),""))),0)),$AQ49="Devis 2",(IFERROR(VALUE(TRIM(SUBSTITUTE(AM49,CHAR(160),""))),0)),$AQ49="Devis 3",(IFERROR(VALUE(TRIM(SUBSTITUTE(AP49,CHAR(160),""))),0))),0))*(IFERROR(VALUE(TRIM(SUBSTITUTE($Z49,CHAR(160),""))),0))=0,"",(IFERROR(_xlfn.IFS($AQ49="Devis 1",(IFERROR(VALUE(TRIM(SUBSTITUTE(AJ49,CHAR(160),""))),0)),$AQ49="Devis 2",(IFERROR(VALUE(TRIM(SUBSTITUTE(AM49,CHAR(160),""))),0)),$AQ49="Devis 3",(IFERROR(VALUE(TRIM(SUBSTITUTE(AP49,CHAR(160),""))),0))),0))*(IFERROR(VALUE(TRIM(SUBSTITUTE($Z49,CHAR(160),""))),0))))</f>
        <v/>
      </c>
      <c r="AY49" s="89"/>
      <c r="AZ49" s="21" t="str" cm="1">
        <f t="array" ref="AZ49">IF(OR(AX49="",AU49="",AV49="",AS49="",AW49="",AT49=""),"",_xlfn.IFS((IFERROR(VALUE(TRIM(SUBSTITUTE(AX49,CHAR(160),""))),0))&gt;(IFERROR(VALUE(TRIM(SUBSTITUTE(AU49,CHAR(160),""))),0)),"KO : Le montant retenu TTC est supérieur au montant raisonnable TTC. Merci de revoir la ligne de dépense ou plafonner son montant.",(IFERROR(VALUE(TRIM(SUBSTITUTE(AV49,CHAR(160),""))),0))&gt;(IFERROR(VALUE(TRIM(SUBSTITUTE(AS49,CHAR(160),""))),0)),"Attention : Le montant retenu HT est supérieur au montant HT raisonnable. Merci de revoir la ligne de dépense, plafonner son montant, ou justifier la reventillation HT / TVA.",(IFERROR(VALUE(TRIM(SUBSTITUTE(AW49,CHAR(160),""))),0))&gt;(IFERROR(VALUE(TRIM(SUBSTITUTE(AT49,CHAR(160),""))),0)),"Attention : Le montant TVA retenu est supérieur au montant TVA raisonnable. Merci de revoir la ligne de dépense, plafonner son montant, ou justifier la reventillation HT / TVA.",(IFERROR(VALUE(TRIM(SUBSTITUTE(AX49,CHAR(160),""))),0))=0,"",(IFERROR(VALUE(TRIM(SUBSTITUTE(AU49,CHAR(160),""))),0))=(IFERROR(VALUE(TRIM(SUBSTITUTE(AX49,CHAR(160),""))),0)),"OK",(IFERROR(VALUE(TRIM(SUBSTITUTE(AU49,CHAR(160),""))),0))&gt;(IFERROR(VALUE(TRIM(SUBSTITUTE(AX49,CHAR(160),""))),0))," OK : Montant instruit inférieur au montant raisonnable.",TRUE,""))</f>
        <v/>
      </c>
      <c r="BA49" s="6" t="str" cm="1">
        <f t="array" ref="BA49">IF(
   OR(AX49="",W49="",AV49="",U49="",AW49="",V49=""),
   "",
   _xlfn.IFS(
      (IFERROR(VALUE(TRIM(SUBSTITUTE(AX49,CHAR(160),""))),0))=0,
         "Attention montant présenté entièrement écarté",
      (IFERROR(VALUE(TRIM(SUBSTITUTE(AX49,CHAR(160),""))),0))&gt;
         (IFERROR(VALUE(TRIM(SUBSTITUTE(W49,CHAR(160),""))),0)),
         "KO : Le montant retenu TTC est supérieur au montant présenté TTC. Merci de revoir la ligne de dépense ou plafonner son montant.",
      (IFERROR(VALUE(TRIM(SUBSTITUTE(AV49,CHAR(160),""))),0))&gt;
         (IFERROR(VALUE(TRIM(SUBSTITUTE(U49,CHAR(160),""))),0)),
         "Attention : Le montant retenu HT est supérieur au montant HT présenté. Merci de revoir la ligne de dépense, plafonner son montant, ou justifier la reventilation HT / TVA.",
      (IFERROR(VALUE(TRIM(SUBSTITUTE(AW49,CHAR(160),""))),0))&gt;
         (IFERROR(VALUE(TRIM(SUBSTITUTE(V49,CHAR(160),""))),0)),
         "Attention : Le montant TVA retenu est supérieur au montant TVA présenté. Merci de revoir la ligne de dépense, plafonner son montant, ou justifier la reventilation HT / TVA.",
      (IFERROR(VALUE(TRIM(SUBSTITUTE(W49,CHAR(160),""))),0))=0,
         "",
      (IFERROR(VALUE(TRIM(SUBSTITUTE(AX49,CHAR(160),""))),0))=
         (IFERROR(VALUE(TRIM(SUBSTITUTE(W49,CHAR(160),""))),0)),
         "OK",
      (IFERROR(VALUE(TRIM(SUBSTITUTE(AX49,CHAR(160),""))),0))&lt;
         (IFERROR(VALUE(TRIM(SUBSTITUTE(W49,CHAR(160),""))),0)),
         "Attention : montant présenté partiellement écarté.",
      TRUE,
         ""
   )
)</f>
        <v/>
      </c>
      <c r="BB49" s="63" t="str">
        <f t="shared" si="69"/>
        <v/>
      </c>
      <c r="BC49" s="63" t="str">
        <f t="shared" si="70"/>
        <v/>
      </c>
      <c r="BD49" s="63" t="str">
        <f t="shared" si="71"/>
        <v/>
      </c>
    </row>
    <row r="50" spans="1:56" ht="15" customHeight="1">
      <c r="A50" s="100">
        <v>41</v>
      </c>
      <c r="B50" s="7"/>
      <c r="C50" s="8"/>
      <c r="D50" s="7"/>
      <c r="E50" s="7"/>
      <c r="F50" s="27"/>
      <c r="G50" s="33"/>
      <c r="H50" s="31"/>
      <c r="I50" s="32"/>
      <c r="J50" s="17"/>
      <c r="K50" s="10"/>
      <c r="L50" s="9"/>
      <c r="M50" s="53" t="str">
        <f t="shared" si="28"/>
        <v/>
      </c>
      <c r="N50" s="13"/>
      <c r="O50" s="9"/>
      <c r="P50" s="53" t="str">
        <f t="shared" si="29"/>
        <v/>
      </c>
      <c r="Q50" s="16"/>
      <c r="R50" s="9"/>
      <c r="S50" s="54" t="str">
        <f t="shared" si="30"/>
        <v/>
      </c>
      <c r="T50" s="23"/>
      <c r="U50" s="111" t="str" cm="1">
        <f t="array" ref="U50">IF((_xlfn.IFS(TRIM(SUBSTITUTE(T50,CHAR(160),""))="Devis 1",IFERROR(VALUE(TRIM(SUBSTITUTE(K50,CHAR(160),""))),0),TRIM(SUBSTITUTE(T50,CHAR(160),""))="Devis 2",IFERROR(VALUE(TRIM(SUBSTITUTE(N50,CHAR(160),""))),0),TRIM(SUBSTITUTE(T50,CHAR(160),""))="Devis 3",IFERROR(VALUE(TRIM(SUBSTITUTE(Q50,CHAR(160),""))),0),TRUE,0)*IFERROR(VALUE(TRIM(SUBSTITUTE(C50,CHAR(160),""))),0))=0,"",_xlfn.IFS(TRIM(SUBSTITUTE(T50,CHAR(160),""))="Devis 1",IFERROR(VALUE(TRIM(SUBSTITUTE(K50,CHAR(160),""))),0),TRIM(SUBSTITUTE(T50,CHAR(160),""))="Devis 2",IFERROR(VALUE(TRIM(SUBSTITUTE(N50,CHAR(160),""))),0),TRIM(SUBSTITUTE(T50,CHAR(160),""))="Devis 3",IFERROR(VALUE(TRIM(SUBSTITUTE(Q50,CHAR(160),""))),0),TRUE,0)*IFERROR(VALUE(TRIM(SUBSTITUTE(C50,CHAR(160),""))),0))</f>
        <v/>
      </c>
      <c r="V50" s="109" t="str" cm="1">
        <f t="array" ref="V50">IF((_xlfn.IFS(TRIM(SUBSTITUTE(T50,CHAR(160),""))="Devis 1",IFERROR(VALUE(TRIM(SUBSTITUTE(L50,CHAR(160),""))),0),TRIM(SUBSTITUTE(T50,CHAR(160),""))="Devis 2",IFERROR(VALUE(TRIM(SUBSTITUTE(O50,CHAR(160),""))),0),TRIM(SUBSTITUTE(T50,CHAR(160),""))="Devis 3",IFERROR(VALUE(TRIM(SUBSTITUTE(R50,CHAR(160),""))),0),TRUE,0)*IFERROR(VALUE(TRIM(SUBSTITUTE(C50,CHAR(160),""))),0))=0,IF(U50&lt;&gt;"",0,""),_xlfn.IFS(TRIM(SUBSTITUTE(T50,CHAR(160),""))="Devis 1",IFERROR(VALUE(TRIM(SUBSTITUTE(L50,CHAR(160),""))),0),TRIM(SUBSTITUTE(T50,CHAR(160),""))="Devis 2",IFERROR(VALUE(TRIM(SUBSTITUTE(O50,CHAR(160),""))),0),TRIM(SUBSTITUTE(T50,CHAR(160),""))="Devis 3",IFERROR(VALUE(TRIM(SUBSTITUTE(R50,CHAR(160),""))),0),TRUE,0)*IFERROR(VALUE(TRIM(SUBSTITUTE(C50,CHAR(160),""))),0))</f>
        <v/>
      </c>
      <c r="W50" s="112" t="str">
        <f t="shared" si="31"/>
        <v/>
      </c>
      <c r="X50" s="103"/>
      <c r="Y50" s="86" t="str">
        <f t="shared" si="54"/>
        <v/>
      </c>
      <c r="Z50" s="90" t="str">
        <f t="shared" si="55"/>
        <v/>
      </c>
      <c r="AA50" s="86" t="str">
        <f t="shared" si="56"/>
        <v/>
      </c>
      <c r="AB50" s="22" t="str">
        <f t="shared" si="57"/>
        <v/>
      </c>
      <c r="AC50" s="22" t="str">
        <f t="shared" si="58"/>
        <v/>
      </c>
      <c r="AD50" s="5" t="str">
        <f t="shared" si="58"/>
        <v/>
      </c>
      <c r="AE50" s="22" t="str">
        <f t="shared" si="59"/>
        <v/>
      </c>
      <c r="AF50" s="22" t="str">
        <f t="shared" si="60"/>
        <v/>
      </c>
      <c r="AG50" s="87" t="str">
        <f t="shared" si="61"/>
        <v/>
      </c>
      <c r="AH50" s="59" t="str">
        <f t="shared" si="62"/>
        <v/>
      </c>
      <c r="AI50" s="29" t="str">
        <f t="shared" si="63"/>
        <v/>
      </c>
      <c r="AJ50" s="53" t="str">
        <f t="shared" si="42"/>
        <v/>
      </c>
      <c r="AK50" s="60" t="str">
        <f t="shared" si="64"/>
        <v/>
      </c>
      <c r="AL50" s="29" t="str">
        <f t="shared" si="65"/>
        <v/>
      </c>
      <c r="AM50" s="53" t="str">
        <f t="shared" si="45"/>
        <v/>
      </c>
      <c r="AN50" s="61" t="str">
        <f t="shared" si="66"/>
        <v/>
      </c>
      <c r="AO50" s="29" t="str">
        <f t="shared" si="67"/>
        <v/>
      </c>
      <c r="AP50" s="62" t="str">
        <f t="shared" si="47"/>
        <v/>
      </c>
      <c r="AQ50" s="55" t="str">
        <f t="shared" si="68"/>
        <v/>
      </c>
      <c r="AR50" s="493"/>
      <c r="AS50" s="63" t="str">
        <f t="shared" si="48"/>
        <v/>
      </c>
      <c r="AT50" s="63" t="str">
        <f t="shared" si="49"/>
        <v/>
      </c>
      <c r="AU50" s="63" t="str">
        <f t="shared" si="50"/>
        <v/>
      </c>
      <c r="AV50" s="110" t="str" cm="1">
        <f t="array" ref="AV50">IF($Z50="","",IF((IFERROR(_xlfn.IFS($AQ50="Devis 1",(IFERROR(VALUE(TRIM(SUBSTITUTE(AH50,CHAR(160),""))),0)),$AQ50="Devis 2",(IFERROR(VALUE(TRIM(SUBSTITUTE(AK50,CHAR(160),""))),0)),$AQ50="Devis 3",(IFERROR(VALUE(TRIM(SUBSTITUTE(AN50,CHAR(160),""))),0))),0))*(IFERROR(VALUE(TRIM(SUBSTITUTE($Z50,CHAR(160),""))),0))=0,"",(IFERROR(_xlfn.IFS($AQ50="Devis 1",(IFERROR(VALUE(TRIM(SUBSTITUTE(AH50,CHAR(160),""))),0)),$AQ50="Devis 2",(IFERROR(VALUE(TRIM(SUBSTITUTE(AK50,CHAR(160),""))),0)),$AQ50="Devis 3",(IFERROR(VALUE(TRIM(SUBSTITUTE(AN50,CHAR(160),""))),0))),0))*(IFERROR(VALUE(TRIM(SUBSTITUTE($Z50,CHAR(160),""))),0))))</f>
        <v/>
      </c>
      <c r="AW50" s="110" t="str" cm="1">
        <f t="array" ref="AW50">IF($Z50="","",IF(IFERROR(_xlfn.IFS(TRIM(SUBSTITUTE($AQ50,CHAR(160),""))="Devis 1",IFERROR(VALUE(TRIM(SUBSTITUTE(AI50,CHAR(160),""))),0),TRIM(SUBSTITUTE($AQ50,CHAR(160),""))="Devis 2",IFERROR(VALUE(TRIM(SUBSTITUTE(AL50,CHAR(160),""))),0),TRIM(SUBSTITUTE($AQ50,CHAR(160),""))="Devis 3",IFERROR(VALUE(TRIM(SUBSTITUTE(AO50,CHAR(160),""))),0)),0)*IFERROR(VALUE(TRIM(SUBSTITUTE($Z50,CHAR(160),""))),0)=0,IF(AV50&lt;&gt;"",0,""),IFERROR(_xlfn.IFS(TRIM(SUBSTITUTE($AQ50,CHAR(160),""))="Devis 1",IFERROR(VALUE(TRIM(SUBSTITUTE(AI50,CHAR(160),""))),0),TRIM(SUBSTITUTE($AQ50,CHAR(160),""))="Devis 2",IFERROR(VALUE(TRIM(SUBSTITUTE(AL50,CHAR(160),""))),0),TRIM(SUBSTITUTE($AQ50,CHAR(160),""))="Devis 3",IFERROR(VALUE(TRIM(SUBSTITUTE(AO50,CHAR(160),""))),0)),0)*IFERROR(VALUE(TRIM(SUBSTITUTE($Z50,CHAR(160),""))),0)))</f>
        <v/>
      </c>
      <c r="AX50" s="110" t="str" cm="1">
        <f t="array" ref="AX50">IF($Z50="","",IF((IFERROR(_xlfn.IFS($AQ50="Devis 1",(IFERROR(VALUE(TRIM(SUBSTITUTE(AJ50,CHAR(160),""))),0)),$AQ50="Devis 2",(IFERROR(VALUE(TRIM(SUBSTITUTE(AM50,CHAR(160),""))),0)),$AQ50="Devis 3",(IFERROR(VALUE(TRIM(SUBSTITUTE(AP50,CHAR(160),""))),0))),0))*(IFERROR(VALUE(TRIM(SUBSTITUTE($Z50,CHAR(160),""))),0))=0,"",(IFERROR(_xlfn.IFS($AQ50="Devis 1",(IFERROR(VALUE(TRIM(SUBSTITUTE(AJ50,CHAR(160),""))),0)),$AQ50="Devis 2",(IFERROR(VALUE(TRIM(SUBSTITUTE(AM50,CHAR(160),""))),0)),$AQ50="Devis 3",(IFERROR(VALUE(TRIM(SUBSTITUTE(AP50,CHAR(160),""))),0))),0))*(IFERROR(VALUE(TRIM(SUBSTITUTE($Z50,CHAR(160),""))),0))))</f>
        <v/>
      </c>
      <c r="AY50" s="89"/>
      <c r="AZ50" s="21" t="str" cm="1">
        <f t="array" ref="AZ50">IF(OR(AX50="",AU50="",AV50="",AS50="",AW50="",AT50=""),"",_xlfn.IFS((IFERROR(VALUE(TRIM(SUBSTITUTE(AX50,CHAR(160),""))),0))&gt;(IFERROR(VALUE(TRIM(SUBSTITUTE(AU50,CHAR(160),""))),0)),"KO : Le montant retenu TTC est supérieur au montant raisonnable TTC. Merci de revoir la ligne de dépense ou plafonner son montant.",(IFERROR(VALUE(TRIM(SUBSTITUTE(AV50,CHAR(160),""))),0))&gt;(IFERROR(VALUE(TRIM(SUBSTITUTE(AS50,CHAR(160),""))),0)),"Attention : Le montant retenu HT est supérieur au montant HT raisonnable. Merci de revoir la ligne de dépense, plafonner son montant, ou justifier la reventillation HT / TVA.",(IFERROR(VALUE(TRIM(SUBSTITUTE(AW50,CHAR(160),""))),0))&gt;(IFERROR(VALUE(TRIM(SUBSTITUTE(AT50,CHAR(160),""))),0)),"Attention : Le montant TVA retenu est supérieur au montant TVA raisonnable. Merci de revoir la ligne de dépense, plafonner son montant, ou justifier la reventillation HT / TVA.",(IFERROR(VALUE(TRIM(SUBSTITUTE(AX50,CHAR(160),""))),0))=0,"",(IFERROR(VALUE(TRIM(SUBSTITUTE(AU50,CHAR(160),""))),0))=(IFERROR(VALUE(TRIM(SUBSTITUTE(AX50,CHAR(160),""))),0)),"OK",(IFERROR(VALUE(TRIM(SUBSTITUTE(AU50,CHAR(160),""))),0))&gt;(IFERROR(VALUE(TRIM(SUBSTITUTE(AX50,CHAR(160),""))),0))," OK : Montant instruit inférieur au montant raisonnable.",TRUE,""))</f>
        <v/>
      </c>
      <c r="BA50" s="6" t="str" cm="1">
        <f t="array" ref="BA50">IF(
   OR(AX50="",W50="",AV50="",U50="",AW50="",V50=""),
   "",
   _xlfn.IFS(
      (IFERROR(VALUE(TRIM(SUBSTITUTE(AX50,CHAR(160),""))),0))=0,
         "Attention montant présenté entièrement écarté",
      (IFERROR(VALUE(TRIM(SUBSTITUTE(AX50,CHAR(160),""))),0))&gt;
         (IFERROR(VALUE(TRIM(SUBSTITUTE(W50,CHAR(160),""))),0)),
         "KO : Le montant retenu TTC est supérieur au montant présenté TTC. Merci de revoir la ligne de dépense ou plafonner son montant.",
      (IFERROR(VALUE(TRIM(SUBSTITUTE(AV50,CHAR(160),""))),0))&gt;
         (IFERROR(VALUE(TRIM(SUBSTITUTE(U50,CHAR(160),""))),0)),
         "Attention : Le montant retenu HT est supérieur au montant HT présenté. Merci de revoir la ligne de dépense, plafonner son montant, ou justifier la reventilation HT / TVA.",
      (IFERROR(VALUE(TRIM(SUBSTITUTE(AW50,CHAR(160),""))),0))&gt;
         (IFERROR(VALUE(TRIM(SUBSTITUTE(V50,CHAR(160),""))),0)),
         "Attention : Le montant TVA retenu est supérieur au montant TVA présenté. Merci de revoir la ligne de dépense, plafonner son montant, ou justifier la reventilation HT / TVA.",
      (IFERROR(VALUE(TRIM(SUBSTITUTE(W50,CHAR(160),""))),0))=0,
         "",
      (IFERROR(VALUE(TRIM(SUBSTITUTE(AX50,CHAR(160),""))),0))=
         (IFERROR(VALUE(TRIM(SUBSTITUTE(W50,CHAR(160),""))),0)),
         "OK",
      (IFERROR(VALUE(TRIM(SUBSTITUTE(AX50,CHAR(160),""))),0))&lt;
         (IFERROR(VALUE(TRIM(SUBSTITUTE(W50,CHAR(160),""))),0)),
         "Attention : montant présenté partiellement écarté.",
      TRUE,
         ""
   )
)</f>
        <v/>
      </c>
      <c r="BB50" s="63" t="str">
        <f t="shared" si="69"/>
        <v/>
      </c>
      <c r="BC50" s="63" t="str">
        <f t="shared" si="70"/>
        <v/>
      </c>
      <c r="BD50" s="63" t="str">
        <f t="shared" si="71"/>
        <v/>
      </c>
    </row>
    <row r="51" spans="1:56" ht="15" customHeight="1">
      <c r="A51" s="100">
        <v>42</v>
      </c>
      <c r="B51" s="7"/>
      <c r="C51" s="8"/>
      <c r="D51" s="7"/>
      <c r="E51" s="7"/>
      <c r="F51" s="27"/>
      <c r="G51" s="33"/>
      <c r="H51" s="31"/>
      <c r="I51" s="32"/>
      <c r="J51" s="17"/>
      <c r="K51" s="10"/>
      <c r="L51" s="9"/>
      <c r="M51" s="53" t="str">
        <f t="shared" si="28"/>
        <v/>
      </c>
      <c r="N51" s="13"/>
      <c r="O51" s="9"/>
      <c r="P51" s="53" t="str">
        <f t="shared" si="29"/>
        <v/>
      </c>
      <c r="Q51" s="16"/>
      <c r="R51" s="9"/>
      <c r="S51" s="54" t="str">
        <f t="shared" si="30"/>
        <v/>
      </c>
      <c r="T51" s="23"/>
      <c r="U51" s="111" t="str" cm="1">
        <f t="array" ref="U51">IF((_xlfn.IFS(TRIM(SUBSTITUTE(T51,CHAR(160),""))="Devis 1",IFERROR(VALUE(TRIM(SUBSTITUTE(K51,CHAR(160),""))),0),TRIM(SUBSTITUTE(T51,CHAR(160),""))="Devis 2",IFERROR(VALUE(TRIM(SUBSTITUTE(N51,CHAR(160),""))),0),TRIM(SUBSTITUTE(T51,CHAR(160),""))="Devis 3",IFERROR(VALUE(TRIM(SUBSTITUTE(Q51,CHAR(160),""))),0),TRUE,0)*IFERROR(VALUE(TRIM(SUBSTITUTE(C51,CHAR(160),""))),0))=0,"",_xlfn.IFS(TRIM(SUBSTITUTE(T51,CHAR(160),""))="Devis 1",IFERROR(VALUE(TRIM(SUBSTITUTE(K51,CHAR(160),""))),0),TRIM(SUBSTITUTE(T51,CHAR(160),""))="Devis 2",IFERROR(VALUE(TRIM(SUBSTITUTE(N51,CHAR(160),""))),0),TRIM(SUBSTITUTE(T51,CHAR(160),""))="Devis 3",IFERROR(VALUE(TRIM(SUBSTITUTE(Q51,CHAR(160),""))),0),TRUE,0)*IFERROR(VALUE(TRIM(SUBSTITUTE(C51,CHAR(160),""))),0))</f>
        <v/>
      </c>
      <c r="V51" s="109" t="str" cm="1">
        <f t="array" ref="V51">IF((_xlfn.IFS(TRIM(SUBSTITUTE(T51,CHAR(160),""))="Devis 1",IFERROR(VALUE(TRIM(SUBSTITUTE(L51,CHAR(160),""))),0),TRIM(SUBSTITUTE(T51,CHAR(160),""))="Devis 2",IFERROR(VALUE(TRIM(SUBSTITUTE(O51,CHAR(160),""))),0),TRIM(SUBSTITUTE(T51,CHAR(160),""))="Devis 3",IFERROR(VALUE(TRIM(SUBSTITUTE(R51,CHAR(160),""))),0),TRUE,0)*IFERROR(VALUE(TRIM(SUBSTITUTE(C51,CHAR(160),""))),0))=0,IF(U51&lt;&gt;"",0,""),_xlfn.IFS(TRIM(SUBSTITUTE(T51,CHAR(160),""))="Devis 1",IFERROR(VALUE(TRIM(SUBSTITUTE(L51,CHAR(160),""))),0),TRIM(SUBSTITUTE(T51,CHAR(160),""))="Devis 2",IFERROR(VALUE(TRIM(SUBSTITUTE(O51,CHAR(160),""))),0),TRIM(SUBSTITUTE(T51,CHAR(160),""))="Devis 3",IFERROR(VALUE(TRIM(SUBSTITUTE(R51,CHAR(160),""))),0),TRUE,0)*IFERROR(VALUE(TRIM(SUBSTITUTE(C51,CHAR(160),""))),0))</f>
        <v/>
      </c>
      <c r="W51" s="112" t="str">
        <f t="shared" si="31"/>
        <v/>
      </c>
      <c r="X51" s="103"/>
      <c r="Y51" s="86" t="str">
        <f t="shared" si="54"/>
        <v/>
      </c>
      <c r="Z51" s="90" t="str">
        <f t="shared" si="55"/>
        <v/>
      </c>
      <c r="AA51" s="86" t="str">
        <f t="shared" si="56"/>
        <v/>
      </c>
      <c r="AB51" s="22" t="str">
        <f t="shared" si="57"/>
        <v/>
      </c>
      <c r="AC51" s="22" t="str">
        <f t="shared" si="58"/>
        <v/>
      </c>
      <c r="AD51" s="5" t="str">
        <f t="shared" si="58"/>
        <v/>
      </c>
      <c r="AE51" s="22" t="str">
        <f t="shared" si="59"/>
        <v/>
      </c>
      <c r="AF51" s="22" t="str">
        <f t="shared" si="60"/>
        <v/>
      </c>
      <c r="AG51" s="87" t="str">
        <f t="shared" si="61"/>
        <v/>
      </c>
      <c r="AH51" s="59" t="str">
        <f t="shared" si="62"/>
        <v/>
      </c>
      <c r="AI51" s="29" t="str">
        <f t="shared" si="63"/>
        <v/>
      </c>
      <c r="AJ51" s="53" t="str">
        <f t="shared" si="42"/>
        <v/>
      </c>
      <c r="AK51" s="60" t="str">
        <f t="shared" si="64"/>
        <v/>
      </c>
      <c r="AL51" s="29" t="str">
        <f t="shared" si="65"/>
        <v/>
      </c>
      <c r="AM51" s="53" t="str">
        <f t="shared" si="45"/>
        <v/>
      </c>
      <c r="AN51" s="61" t="str">
        <f t="shared" si="66"/>
        <v/>
      </c>
      <c r="AO51" s="29" t="str">
        <f t="shared" si="67"/>
        <v/>
      </c>
      <c r="AP51" s="62" t="str">
        <f t="shared" si="47"/>
        <v/>
      </c>
      <c r="AQ51" s="55" t="str">
        <f t="shared" si="68"/>
        <v/>
      </c>
      <c r="AR51" s="493"/>
      <c r="AS51" s="63" t="str">
        <f t="shared" si="48"/>
        <v/>
      </c>
      <c r="AT51" s="63" t="str">
        <f t="shared" si="49"/>
        <v/>
      </c>
      <c r="AU51" s="63" t="str">
        <f t="shared" si="50"/>
        <v/>
      </c>
      <c r="AV51" s="110" t="str" cm="1">
        <f t="array" ref="AV51">IF($Z51="","",IF((IFERROR(_xlfn.IFS($AQ51="Devis 1",(IFERROR(VALUE(TRIM(SUBSTITUTE(AH51,CHAR(160),""))),0)),$AQ51="Devis 2",(IFERROR(VALUE(TRIM(SUBSTITUTE(AK51,CHAR(160),""))),0)),$AQ51="Devis 3",(IFERROR(VALUE(TRIM(SUBSTITUTE(AN51,CHAR(160),""))),0))),0))*(IFERROR(VALUE(TRIM(SUBSTITUTE($Z51,CHAR(160),""))),0))=0,"",(IFERROR(_xlfn.IFS($AQ51="Devis 1",(IFERROR(VALUE(TRIM(SUBSTITUTE(AH51,CHAR(160),""))),0)),$AQ51="Devis 2",(IFERROR(VALUE(TRIM(SUBSTITUTE(AK51,CHAR(160),""))),0)),$AQ51="Devis 3",(IFERROR(VALUE(TRIM(SUBSTITUTE(AN51,CHAR(160),""))),0))),0))*(IFERROR(VALUE(TRIM(SUBSTITUTE($Z51,CHAR(160),""))),0))))</f>
        <v/>
      </c>
      <c r="AW51" s="110" t="str" cm="1">
        <f t="array" ref="AW51">IF($Z51="","",IF(IFERROR(_xlfn.IFS(TRIM(SUBSTITUTE($AQ51,CHAR(160),""))="Devis 1",IFERROR(VALUE(TRIM(SUBSTITUTE(AI51,CHAR(160),""))),0),TRIM(SUBSTITUTE($AQ51,CHAR(160),""))="Devis 2",IFERROR(VALUE(TRIM(SUBSTITUTE(AL51,CHAR(160),""))),0),TRIM(SUBSTITUTE($AQ51,CHAR(160),""))="Devis 3",IFERROR(VALUE(TRIM(SUBSTITUTE(AO51,CHAR(160),""))),0)),0)*IFERROR(VALUE(TRIM(SUBSTITUTE($Z51,CHAR(160),""))),0)=0,IF(AV51&lt;&gt;"",0,""),IFERROR(_xlfn.IFS(TRIM(SUBSTITUTE($AQ51,CHAR(160),""))="Devis 1",IFERROR(VALUE(TRIM(SUBSTITUTE(AI51,CHAR(160),""))),0),TRIM(SUBSTITUTE($AQ51,CHAR(160),""))="Devis 2",IFERROR(VALUE(TRIM(SUBSTITUTE(AL51,CHAR(160),""))),0),TRIM(SUBSTITUTE($AQ51,CHAR(160),""))="Devis 3",IFERROR(VALUE(TRIM(SUBSTITUTE(AO51,CHAR(160),""))),0)),0)*IFERROR(VALUE(TRIM(SUBSTITUTE($Z51,CHAR(160),""))),0)))</f>
        <v/>
      </c>
      <c r="AX51" s="110" t="str" cm="1">
        <f t="array" ref="AX51">IF($Z51="","",IF((IFERROR(_xlfn.IFS($AQ51="Devis 1",(IFERROR(VALUE(TRIM(SUBSTITUTE(AJ51,CHAR(160),""))),0)),$AQ51="Devis 2",(IFERROR(VALUE(TRIM(SUBSTITUTE(AM51,CHAR(160),""))),0)),$AQ51="Devis 3",(IFERROR(VALUE(TRIM(SUBSTITUTE(AP51,CHAR(160),""))),0))),0))*(IFERROR(VALUE(TRIM(SUBSTITUTE($Z51,CHAR(160),""))),0))=0,"",(IFERROR(_xlfn.IFS($AQ51="Devis 1",(IFERROR(VALUE(TRIM(SUBSTITUTE(AJ51,CHAR(160),""))),0)),$AQ51="Devis 2",(IFERROR(VALUE(TRIM(SUBSTITUTE(AM51,CHAR(160),""))),0)),$AQ51="Devis 3",(IFERROR(VALUE(TRIM(SUBSTITUTE(AP51,CHAR(160),""))),0))),0))*(IFERROR(VALUE(TRIM(SUBSTITUTE($Z51,CHAR(160),""))),0))))</f>
        <v/>
      </c>
      <c r="AY51" s="89"/>
      <c r="AZ51" s="21" t="str" cm="1">
        <f t="array" ref="AZ51">IF(OR(AX51="",AU51="",AV51="",AS51="",AW51="",AT51=""),"",_xlfn.IFS((IFERROR(VALUE(TRIM(SUBSTITUTE(AX51,CHAR(160),""))),0))&gt;(IFERROR(VALUE(TRIM(SUBSTITUTE(AU51,CHAR(160),""))),0)),"KO : Le montant retenu TTC est supérieur au montant raisonnable TTC. Merci de revoir la ligne de dépense ou plafonner son montant.",(IFERROR(VALUE(TRIM(SUBSTITUTE(AV51,CHAR(160),""))),0))&gt;(IFERROR(VALUE(TRIM(SUBSTITUTE(AS51,CHAR(160),""))),0)),"Attention : Le montant retenu HT est supérieur au montant HT raisonnable. Merci de revoir la ligne de dépense, plafonner son montant, ou justifier la reventillation HT / TVA.",(IFERROR(VALUE(TRIM(SUBSTITUTE(AW51,CHAR(160),""))),0))&gt;(IFERROR(VALUE(TRIM(SUBSTITUTE(AT51,CHAR(160),""))),0)),"Attention : Le montant TVA retenu est supérieur au montant TVA raisonnable. Merci de revoir la ligne de dépense, plafonner son montant, ou justifier la reventillation HT / TVA.",(IFERROR(VALUE(TRIM(SUBSTITUTE(AX51,CHAR(160),""))),0))=0,"",(IFERROR(VALUE(TRIM(SUBSTITUTE(AU51,CHAR(160),""))),0))=(IFERROR(VALUE(TRIM(SUBSTITUTE(AX51,CHAR(160),""))),0)),"OK",(IFERROR(VALUE(TRIM(SUBSTITUTE(AU51,CHAR(160),""))),0))&gt;(IFERROR(VALUE(TRIM(SUBSTITUTE(AX51,CHAR(160),""))),0))," OK : Montant instruit inférieur au montant raisonnable.",TRUE,""))</f>
        <v/>
      </c>
      <c r="BA51" s="6" t="str" cm="1">
        <f t="array" ref="BA51">IF(
   OR(AX51="",W51="",AV51="",U51="",AW51="",V51=""),
   "",
   _xlfn.IFS(
      (IFERROR(VALUE(TRIM(SUBSTITUTE(AX51,CHAR(160),""))),0))=0,
         "Attention montant présenté entièrement écarté",
      (IFERROR(VALUE(TRIM(SUBSTITUTE(AX51,CHAR(160),""))),0))&gt;
         (IFERROR(VALUE(TRIM(SUBSTITUTE(W51,CHAR(160),""))),0)),
         "KO : Le montant retenu TTC est supérieur au montant présenté TTC. Merci de revoir la ligne de dépense ou plafonner son montant.",
      (IFERROR(VALUE(TRIM(SUBSTITUTE(AV51,CHAR(160),""))),0))&gt;
         (IFERROR(VALUE(TRIM(SUBSTITUTE(U51,CHAR(160),""))),0)),
         "Attention : Le montant retenu HT est supérieur au montant HT présenté. Merci de revoir la ligne de dépense, plafonner son montant, ou justifier la reventilation HT / TVA.",
      (IFERROR(VALUE(TRIM(SUBSTITUTE(AW51,CHAR(160),""))),0))&gt;
         (IFERROR(VALUE(TRIM(SUBSTITUTE(V51,CHAR(160),""))),0)),
         "Attention : Le montant TVA retenu est supérieur au montant TVA présenté. Merci de revoir la ligne de dépense, plafonner son montant, ou justifier la reventilation HT / TVA.",
      (IFERROR(VALUE(TRIM(SUBSTITUTE(W51,CHAR(160),""))),0))=0,
         "",
      (IFERROR(VALUE(TRIM(SUBSTITUTE(AX51,CHAR(160),""))),0))=
         (IFERROR(VALUE(TRIM(SUBSTITUTE(W51,CHAR(160),""))),0)),
         "OK",
      (IFERROR(VALUE(TRIM(SUBSTITUTE(AX51,CHAR(160),""))),0))&lt;
         (IFERROR(VALUE(TRIM(SUBSTITUTE(W51,CHAR(160),""))),0)),
         "Attention : montant présenté partiellement écarté.",
      TRUE,
         ""
   )
)</f>
        <v/>
      </c>
      <c r="BB51" s="63" t="str">
        <f t="shared" si="69"/>
        <v/>
      </c>
      <c r="BC51" s="63" t="str">
        <f t="shared" si="70"/>
        <v/>
      </c>
      <c r="BD51" s="63" t="str">
        <f t="shared" si="71"/>
        <v/>
      </c>
    </row>
    <row r="52" spans="1:56" ht="15" customHeight="1">
      <c r="A52" s="100">
        <v>43</v>
      </c>
      <c r="B52" s="7"/>
      <c r="C52" s="8"/>
      <c r="D52" s="7"/>
      <c r="E52" s="7"/>
      <c r="F52" s="27"/>
      <c r="G52" s="33"/>
      <c r="H52" s="31"/>
      <c r="I52" s="32"/>
      <c r="J52" s="17"/>
      <c r="K52" s="10"/>
      <c r="L52" s="9"/>
      <c r="M52" s="53" t="str">
        <f t="shared" si="28"/>
        <v/>
      </c>
      <c r="N52" s="13"/>
      <c r="O52" s="9"/>
      <c r="P52" s="53" t="str">
        <f t="shared" si="29"/>
        <v/>
      </c>
      <c r="Q52" s="16"/>
      <c r="R52" s="9"/>
      <c r="S52" s="54" t="str">
        <f t="shared" si="30"/>
        <v/>
      </c>
      <c r="T52" s="23"/>
      <c r="U52" s="111" t="str" cm="1">
        <f t="array" ref="U52">IF((_xlfn.IFS(TRIM(SUBSTITUTE(T52,CHAR(160),""))="Devis 1",IFERROR(VALUE(TRIM(SUBSTITUTE(K52,CHAR(160),""))),0),TRIM(SUBSTITUTE(T52,CHAR(160),""))="Devis 2",IFERROR(VALUE(TRIM(SUBSTITUTE(N52,CHAR(160),""))),0),TRIM(SUBSTITUTE(T52,CHAR(160),""))="Devis 3",IFERROR(VALUE(TRIM(SUBSTITUTE(Q52,CHAR(160),""))),0),TRUE,0)*IFERROR(VALUE(TRIM(SUBSTITUTE(C52,CHAR(160),""))),0))=0,"",_xlfn.IFS(TRIM(SUBSTITUTE(T52,CHAR(160),""))="Devis 1",IFERROR(VALUE(TRIM(SUBSTITUTE(K52,CHAR(160),""))),0),TRIM(SUBSTITUTE(T52,CHAR(160),""))="Devis 2",IFERROR(VALUE(TRIM(SUBSTITUTE(N52,CHAR(160),""))),0),TRIM(SUBSTITUTE(T52,CHAR(160),""))="Devis 3",IFERROR(VALUE(TRIM(SUBSTITUTE(Q52,CHAR(160),""))),0),TRUE,0)*IFERROR(VALUE(TRIM(SUBSTITUTE(C52,CHAR(160),""))),0))</f>
        <v/>
      </c>
      <c r="V52" s="109" t="str" cm="1">
        <f t="array" ref="V52">IF((_xlfn.IFS(TRIM(SUBSTITUTE(T52,CHAR(160),""))="Devis 1",IFERROR(VALUE(TRIM(SUBSTITUTE(L52,CHAR(160),""))),0),TRIM(SUBSTITUTE(T52,CHAR(160),""))="Devis 2",IFERROR(VALUE(TRIM(SUBSTITUTE(O52,CHAR(160),""))),0),TRIM(SUBSTITUTE(T52,CHAR(160),""))="Devis 3",IFERROR(VALUE(TRIM(SUBSTITUTE(R52,CHAR(160),""))),0),TRUE,0)*IFERROR(VALUE(TRIM(SUBSTITUTE(C52,CHAR(160),""))),0))=0,IF(U52&lt;&gt;"",0,""),_xlfn.IFS(TRIM(SUBSTITUTE(T52,CHAR(160),""))="Devis 1",IFERROR(VALUE(TRIM(SUBSTITUTE(L52,CHAR(160),""))),0),TRIM(SUBSTITUTE(T52,CHAR(160),""))="Devis 2",IFERROR(VALUE(TRIM(SUBSTITUTE(O52,CHAR(160),""))),0),TRIM(SUBSTITUTE(T52,CHAR(160),""))="Devis 3",IFERROR(VALUE(TRIM(SUBSTITUTE(R52,CHAR(160),""))),0),TRUE,0)*IFERROR(VALUE(TRIM(SUBSTITUTE(C52,CHAR(160),""))),0))</f>
        <v/>
      </c>
      <c r="W52" s="112" t="str">
        <f t="shared" si="31"/>
        <v/>
      </c>
      <c r="X52" s="103"/>
      <c r="Y52" s="86" t="str">
        <f t="shared" si="54"/>
        <v/>
      </c>
      <c r="Z52" s="90" t="str">
        <f t="shared" si="55"/>
        <v/>
      </c>
      <c r="AA52" s="86" t="str">
        <f t="shared" si="56"/>
        <v/>
      </c>
      <c r="AB52" s="22" t="str">
        <f t="shared" si="57"/>
        <v/>
      </c>
      <c r="AC52" s="22" t="str">
        <f t="shared" si="58"/>
        <v/>
      </c>
      <c r="AD52" s="5" t="str">
        <f t="shared" si="58"/>
        <v/>
      </c>
      <c r="AE52" s="22" t="str">
        <f t="shared" si="59"/>
        <v/>
      </c>
      <c r="AF52" s="22" t="str">
        <f t="shared" si="60"/>
        <v/>
      </c>
      <c r="AG52" s="87" t="str">
        <f t="shared" si="61"/>
        <v/>
      </c>
      <c r="AH52" s="59" t="str">
        <f t="shared" si="62"/>
        <v/>
      </c>
      <c r="AI52" s="29" t="str">
        <f t="shared" si="63"/>
        <v/>
      </c>
      <c r="AJ52" s="53" t="str">
        <f t="shared" si="42"/>
        <v/>
      </c>
      <c r="AK52" s="60" t="str">
        <f t="shared" si="64"/>
        <v/>
      </c>
      <c r="AL52" s="29" t="str">
        <f t="shared" si="65"/>
        <v/>
      </c>
      <c r="AM52" s="53" t="str">
        <f t="shared" si="45"/>
        <v/>
      </c>
      <c r="AN52" s="61" t="str">
        <f t="shared" si="66"/>
        <v/>
      </c>
      <c r="AO52" s="29" t="str">
        <f t="shared" si="67"/>
        <v/>
      </c>
      <c r="AP52" s="62" t="str">
        <f t="shared" si="47"/>
        <v/>
      </c>
      <c r="AQ52" s="55" t="str">
        <f t="shared" si="68"/>
        <v/>
      </c>
      <c r="AR52" s="493"/>
      <c r="AS52" s="63" t="str">
        <f t="shared" si="48"/>
        <v/>
      </c>
      <c r="AT52" s="63" t="str">
        <f t="shared" si="49"/>
        <v/>
      </c>
      <c r="AU52" s="63" t="str">
        <f t="shared" si="50"/>
        <v/>
      </c>
      <c r="AV52" s="110" t="str" cm="1">
        <f t="array" ref="AV52">IF($Z52="","",IF((IFERROR(_xlfn.IFS($AQ52="Devis 1",(IFERROR(VALUE(TRIM(SUBSTITUTE(AH52,CHAR(160),""))),0)),$AQ52="Devis 2",(IFERROR(VALUE(TRIM(SUBSTITUTE(AK52,CHAR(160),""))),0)),$AQ52="Devis 3",(IFERROR(VALUE(TRIM(SUBSTITUTE(AN52,CHAR(160),""))),0))),0))*(IFERROR(VALUE(TRIM(SUBSTITUTE($Z52,CHAR(160),""))),0))=0,"",(IFERROR(_xlfn.IFS($AQ52="Devis 1",(IFERROR(VALUE(TRIM(SUBSTITUTE(AH52,CHAR(160),""))),0)),$AQ52="Devis 2",(IFERROR(VALUE(TRIM(SUBSTITUTE(AK52,CHAR(160),""))),0)),$AQ52="Devis 3",(IFERROR(VALUE(TRIM(SUBSTITUTE(AN52,CHAR(160),""))),0))),0))*(IFERROR(VALUE(TRIM(SUBSTITUTE($Z52,CHAR(160),""))),0))))</f>
        <v/>
      </c>
      <c r="AW52" s="110" t="str" cm="1">
        <f t="array" ref="AW52">IF($Z52="","",IF(IFERROR(_xlfn.IFS(TRIM(SUBSTITUTE($AQ52,CHAR(160),""))="Devis 1",IFERROR(VALUE(TRIM(SUBSTITUTE(AI52,CHAR(160),""))),0),TRIM(SUBSTITUTE($AQ52,CHAR(160),""))="Devis 2",IFERROR(VALUE(TRIM(SUBSTITUTE(AL52,CHAR(160),""))),0),TRIM(SUBSTITUTE($AQ52,CHAR(160),""))="Devis 3",IFERROR(VALUE(TRIM(SUBSTITUTE(AO52,CHAR(160),""))),0)),0)*IFERROR(VALUE(TRIM(SUBSTITUTE($Z52,CHAR(160),""))),0)=0,IF(AV52&lt;&gt;"",0,""),IFERROR(_xlfn.IFS(TRIM(SUBSTITUTE($AQ52,CHAR(160),""))="Devis 1",IFERROR(VALUE(TRIM(SUBSTITUTE(AI52,CHAR(160),""))),0),TRIM(SUBSTITUTE($AQ52,CHAR(160),""))="Devis 2",IFERROR(VALUE(TRIM(SUBSTITUTE(AL52,CHAR(160),""))),0),TRIM(SUBSTITUTE($AQ52,CHAR(160),""))="Devis 3",IFERROR(VALUE(TRIM(SUBSTITUTE(AO52,CHAR(160),""))),0)),0)*IFERROR(VALUE(TRIM(SUBSTITUTE($Z52,CHAR(160),""))),0)))</f>
        <v/>
      </c>
      <c r="AX52" s="110" t="str" cm="1">
        <f t="array" ref="AX52">IF($Z52="","",IF((IFERROR(_xlfn.IFS($AQ52="Devis 1",(IFERROR(VALUE(TRIM(SUBSTITUTE(AJ52,CHAR(160),""))),0)),$AQ52="Devis 2",(IFERROR(VALUE(TRIM(SUBSTITUTE(AM52,CHAR(160),""))),0)),$AQ52="Devis 3",(IFERROR(VALUE(TRIM(SUBSTITUTE(AP52,CHAR(160),""))),0))),0))*(IFERROR(VALUE(TRIM(SUBSTITUTE($Z52,CHAR(160),""))),0))=0,"",(IFERROR(_xlfn.IFS($AQ52="Devis 1",(IFERROR(VALUE(TRIM(SUBSTITUTE(AJ52,CHAR(160),""))),0)),$AQ52="Devis 2",(IFERROR(VALUE(TRIM(SUBSTITUTE(AM52,CHAR(160),""))),0)),$AQ52="Devis 3",(IFERROR(VALUE(TRIM(SUBSTITUTE(AP52,CHAR(160),""))),0))),0))*(IFERROR(VALUE(TRIM(SUBSTITUTE($Z52,CHAR(160),""))),0))))</f>
        <v/>
      </c>
      <c r="AY52" s="89"/>
      <c r="AZ52" s="21" t="str" cm="1">
        <f t="array" ref="AZ52">IF(OR(AX52="",AU52="",AV52="",AS52="",AW52="",AT52=""),"",_xlfn.IFS((IFERROR(VALUE(TRIM(SUBSTITUTE(AX52,CHAR(160),""))),0))&gt;(IFERROR(VALUE(TRIM(SUBSTITUTE(AU52,CHAR(160),""))),0)),"KO : Le montant retenu TTC est supérieur au montant raisonnable TTC. Merci de revoir la ligne de dépense ou plafonner son montant.",(IFERROR(VALUE(TRIM(SUBSTITUTE(AV52,CHAR(160),""))),0))&gt;(IFERROR(VALUE(TRIM(SUBSTITUTE(AS52,CHAR(160),""))),0)),"Attention : Le montant retenu HT est supérieur au montant HT raisonnable. Merci de revoir la ligne de dépense, plafonner son montant, ou justifier la reventillation HT / TVA.",(IFERROR(VALUE(TRIM(SUBSTITUTE(AW52,CHAR(160),""))),0))&gt;(IFERROR(VALUE(TRIM(SUBSTITUTE(AT52,CHAR(160),""))),0)),"Attention : Le montant TVA retenu est supérieur au montant TVA raisonnable. Merci de revoir la ligne de dépense, plafonner son montant, ou justifier la reventillation HT / TVA.",(IFERROR(VALUE(TRIM(SUBSTITUTE(AX52,CHAR(160),""))),0))=0,"",(IFERROR(VALUE(TRIM(SUBSTITUTE(AU52,CHAR(160),""))),0))=(IFERROR(VALUE(TRIM(SUBSTITUTE(AX52,CHAR(160),""))),0)),"OK",(IFERROR(VALUE(TRIM(SUBSTITUTE(AU52,CHAR(160),""))),0))&gt;(IFERROR(VALUE(TRIM(SUBSTITUTE(AX52,CHAR(160),""))),0))," OK : Montant instruit inférieur au montant raisonnable.",TRUE,""))</f>
        <v/>
      </c>
      <c r="BA52" s="6" t="str" cm="1">
        <f t="array" ref="BA52">IF(
   OR(AX52="",W52="",AV52="",U52="",AW52="",V52=""),
   "",
   _xlfn.IFS(
      (IFERROR(VALUE(TRIM(SUBSTITUTE(AX52,CHAR(160),""))),0))=0,
         "Attention montant présenté entièrement écarté",
      (IFERROR(VALUE(TRIM(SUBSTITUTE(AX52,CHAR(160),""))),0))&gt;
         (IFERROR(VALUE(TRIM(SUBSTITUTE(W52,CHAR(160),""))),0)),
         "KO : Le montant retenu TTC est supérieur au montant présenté TTC. Merci de revoir la ligne de dépense ou plafonner son montant.",
      (IFERROR(VALUE(TRIM(SUBSTITUTE(AV52,CHAR(160),""))),0))&gt;
         (IFERROR(VALUE(TRIM(SUBSTITUTE(U52,CHAR(160),""))),0)),
         "Attention : Le montant retenu HT est supérieur au montant HT présenté. Merci de revoir la ligne de dépense, plafonner son montant, ou justifier la reventilation HT / TVA.",
      (IFERROR(VALUE(TRIM(SUBSTITUTE(AW52,CHAR(160),""))),0))&gt;
         (IFERROR(VALUE(TRIM(SUBSTITUTE(V52,CHAR(160),""))),0)),
         "Attention : Le montant TVA retenu est supérieur au montant TVA présenté. Merci de revoir la ligne de dépense, plafonner son montant, ou justifier la reventilation HT / TVA.",
      (IFERROR(VALUE(TRIM(SUBSTITUTE(W52,CHAR(160),""))),0))=0,
         "",
      (IFERROR(VALUE(TRIM(SUBSTITUTE(AX52,CHAR(160),""))),0))=
         (IFERROR(VALUE(TRIM(SUBSTITUTE(W52,CHAR(160),""))),0)),
         "OK",
      (IFERROR(VALUE(TRIM(SUBSTITUTE(AX52,CHAR(160),""))),0))&lt;
         (IFERROR(VALUE(TRIM(SUBSTITUTE(W52,CHAR(160),""))),0)),
         "Attention : montant présenté partiellement écarté.",
      TRUE,
         ""
   )
)</f>
        <v/>
      </c>
      <c r="BB52" s="63" t="str">
        <f t="shared" si="69"/>
        <v/>
      </c>
      <c r="BC52" s="63" t="str">
        <f t="shared" si="70"/>
        <v/>
      </c>
      <c r="BD52" s="63" t="str">
        <f t="shared" si="71"/>
        <v/>
      </c>
    </row>
    <row r="53" spans="1:56" ht="15" customHeight="1">
      <c r="A53" s="100">
        <v>44</v>
      </c>
      <c r="B53" s="7"/>
      <c r="C53" s="8"/>
      <c r="D53" s="7"/>
      <c r="E53" s="7"/>
      <c r="F53" s="27"/>
      <c r="G53" s="33"/>
      <c r="H53" s="31"/>
      <c r="I53" s="32"/>
      <c r="J53" s="17"/>
      <c r="K53" s="10"/>
      <c r="L53" s="9"/>
      <c r="M53" s="53" t="str">
        <f t="shared" si="28"/>
        <v/>
      </c>
      <c r="N53" s="13"/>
      <c r="O53" s="9"/>
      <c r="P53" s="53" t="str">
        <f t="shared" si="29"/>
        <v/>
      </c>
      <c r="Q53" s="16"/>
      <c r="R53" s="9"/>
      <c r="S53" s="54" t="str">
        <f t="shared" si="30"/>
        <v/>
      </c>
      <c r="T53" s="23"/>
      <c r="U53" s="111" t="str" cm="1">
        <f t="array" ref="U53">IF((_xlfn.IFS(TRIM(SUBSTITUTE(T53,CHAR(160),""))="Devis 1",IFERROR(VALUE(TRIM(SUBSTITUTE(K53,CHAR(160),""))),0),TRIM(SUBSTITUTE(T53,CHAR(160),""))="Devis 2",IFERROR(VALUE(TRIM(SUBSTITUTE(N53,CHAR(160),""))),0),TRIM(SUBSTITUTE(T53,CHAR(160),""))="Devis 3",IFERROR(VALUE(TRIM(SUBSTITUTE(Q53,CHAR(160),""))),0),TRUE,0)*IFERROR(VALUE(TRIM(SUBSTITUTE(C53,CHAR(160),""))),0))=0,"",_xlfn.IFS(TRIM(SUBSTITUTE(T53,CHAR(160),""))="Devis 1",IFERROR(VALUE(TRIM(SUBSTITUTE(K53,CHAR(160),""))),0),TRIM(SUBSTITUTE(T53,CHAR(160),""))="Devis 2",IFERROR(VALUE(TRIM(SUBSTITUTE(N53,CHAR(160),""))),0),TRIM(SUBSTITUTE(T53,CHAR(160),""))="Devis 3",IFERROR(VALUE(TRIM(SUBSTITUTE(Q53,CHAR(160),""))),0),TRUE,0)*IFERROR(VALUE(TRIM(SUBSTITUTE(C53,CHAR(160),""))),0))</f>
        <v/>
      </c>
      <c r="V53" s="109" t="str" cm="1">
        <f t="array" ref="V53">IF((_xlfn.IFS(TRIM(SUBSTITUTE(T53,CHAR(160),""))="Devis 1",IFERROR(VALUE(TRIM(SUBSTITUTE(L53,CHAR(160),""))),0),TRIM(SUBSTITUTE(T53,CHAR(160),""))="Devis 2",IFERROR(VALUE(TRIM(SUBSTITUTE(O53,CHAR(160),""))),0),TRIM(SUBSTITUTE(T53,CHAR(160),""))="Devis 3",IFERROR(VALUE(TRIM(SUBSTITUTE(R53,CHAR(160),""))),0),TRUE,0)*IFERROR(VALUE(TRIM(SUBSTITUTE(C53,CHAR(160),""))),0))=0,IF(U53&lt;&gt;"",0,""),_xlfn.IFS(TRIM(SUBSTITUTE(T53,CHAR(160),""))="Devis 1",IFERROR(VALUE(TRIM(SUBSTITUTE(L53,CHAR(160),""))),0),TRIM(SUBSTITUTE(T53,CHAR(160),""))="Devis 2",IFERROR(VALUE(TRIM(SUBSTITUTE(O53,CHAR(160),""))),0),TRIM(SUBSTITUTE(T53,CHAR(160),""))="Devis 3",IFERROR(VALUE(TRIM(SUBSTITUTE(R53,CHAR(160),""))),0),TRUE,0)*IFERROR(VALUE(TRIM(SUBSTITUTE(C53,CHAR(160),""))),0))</f>
        <v/>
      </c>
      <c r="W53" s="112" t="str">
        <f t="shared" si="31"/>
        <v/>
      </c>
      <c r="X53" s="103"/>
      <c r="Y53" s="86" t="str">
        <f t="shared" si="54"/>
        <v/>
      </c>
      <c r="Z53" s="90" t="str">
        <f t="shared" si="55"/>
        <v/>
      </c>
      <c r="AA53" s="86" t="str">
        <f t="shared" si="56"/>
        <v/>
      </c>
      <c r="AB53" s="22" t="str">
        <f t="shared" si="57"/>
        <v/>
      </c>
      <c r="AC53" s="22" t="str">
        <f t="shared" si="58"/>
        <v/>
      </c>
      <c r="AD53" s="5" t="str">
        <f t="shared" si="58"/>
        <v/>
      </c>
      <c r="AE53" s="22" t="str">
        <f t="shared" si="59"/>
        <v/>
      </c>
      <c r="AF53" s="22" t="str">
        <f t="shared" si="60"/>
        <v/>
      </c>
      <c r="AG53" s="87" t="str">
        <f t="shared" si="61"/>
        <v/>
      </c>
      <c r="AH53" s="59" t="str">
        <f t="shared" si="62"/>
        <v/>
      </c>
      <c r="AI53" s="29" t="str">
        <f t="shared" si="63"/>
        <v/>
      </c>
      <c r="AJ53" s="53" t="str">
        <f t="shared" si="42"/>
        <v/>
      </c>
      <c r="AK53" s="60" t="str">
        <f t="shared" si="64"/>
        <v/>
      </c>
      <c r="AL53" s="29" t="str">
        <f t="shared" si="65"/>
        <v/>
      </c>
      <c r="AM53" s="53" t="str">
        <f t="shared" si="45"/>
        <v/>
      </c>
      <c r="AN53" s="61" t="str">
        <f t="shared" si="66"/>
        <v/>
      </c>
      <c r="AO53" s="29" t="str">
        <f t="shared" si="67"/>
        <v/>
      </c>
      <c r="AP53" s="62" t="str">
        <f t="shared" si="47"/>
        <v/>
      </c>
      <c r="AQ53" s="55" t="str">
        <f t="shared" si="68"/>
        <v/>
      </c>
      <c r="AR53" s="493"/>
      <c r="AS53" s="63" t="str">
        <f t="shared" si="48"/>
        <v/>
      </c>
      <c r="AT53" s="63" t="str">
        <f t="shared" si="49"/>
        <v/>
      </c>
      <c r="AU53" s="63" t="str">
        <f t="shared" si="50"/>
        <v/>
      </c>
      <c r="AV53" s="110" t="str" cm="1">
        <f t="array" ref="AV53">IF($Z53="","",IF((IFERROR(_xlfn.IFS($AQ53="Devis 1",(IFERROR(VALUE(TRIM(SUBSTITUTE(AH53,CHAR(160),""))),0)),$AQ53="Devis 2",(IFERROR(VALUE(TRIM(SUBSTITUTE(AK53,CHAR(160),""))),0)),$AQ53="Devis 3",(IFERROR(VALUE(TRIM(SUBSTITUTE(AN53,CHAR(160),""))),0))),0))*(IFERROR(VALUE(TRIM(SUBSTITUTE($Z53,CHAR(160),""))),0))=0,"",(IFERROR(_xlfn.IFS($AQ53="Devis 1",(IFERROR(VALUE(TRIM(SUBSTITUTE(AH53,CHAR(160),""))),0)),$AQ53="Devis 2",(IFERROR(VALUE(TRIM(SUBSTITUTE(AK53,CHAR(160),""))),0)),$AQ53="Devis 3",(IFERROR(VALUE(TRIM(SUBSTITUTE(AN53,CHAR(160),""))),0))),0))*(IFERROR(VALUE(TRIM(SUBSTITUTE($Z53,CHAR(160),""))),0))))</f>
        <v/>
      </c>
      <c r="AW53" s="110" t="str" cm="1">
        <f t="array" ref="AW53">IF($Z53="","",IF(IFERROR(_xlfn.IFS(TRIM(SUBSTITUTE($AQ53,CHAR(160),""))="Devis 1",IFERROR(VALUE(TRIM(SUBSTITUTE(AI53,CHAR(160),""))),0),TRIM(SUBSTITUTE($AQ53,CHAR(160),""))="Devis 2",IFERROR(VALUE(TRIM(SUBSTITUTE(AL53,CHAR(160),""))),0),TRIM(SUBSTITUTE($AQ53,CHAR(160),""))="Devis 3",IFERROR(VALUE(TRIM(SUBSTITUTE(AO53,CHAR(160),""))),0)),0)*IFERROR(VALUE(TRIM(SUBSTITUTE($Z53,CHAR(160),""))),0)=0,IF(AV53&lt;&gt;"",0,""),IFERROR(_xlfn.IFS(TRIM(SUBSTITUTE($AQ53,CHAR(160),""))="Devis 1",IFERROR(VALUE(TRIM(SUBSTITUTE(AI53,CHAR(160),""))),0),TRIM(SUBSTITUTE($AQ53,CHAR(160),""))="Devis 2",IFERROR(VALUE(TRIM(SUBSTITUTE(AL53,CHAR(160),""))),0),TRIM(SUBSTITUTE($AQ53,CHAR(160),""))="Devis 3",IFERROR(VALUE(TRIM(SUBSTITUTE(AO53,CHAR(160),""))),0)),0)*IFERROR(VALUE(TRIM(SUBSTITUTE($Z53,CHAR(160),""))),0)))</f>
        <v/>
      </c>
      <c r="AX53" s="110" t="str" cm="1">
        <f t="array" ref="AX53">IF($Z53="","",IF((IFERROR(_xlfn.IFS($AQ53="Devis 1",(IFERROR(VALUE(TRIM(SUBSTITUTE(AJ53,CHAR(160),""))),0)),$AQ53="Devis 2",(IFERROR(VALUE(TRIM(SUBSTITUTE(AM53,CHAR(160),""))),0)),$AQ53="Devis 3",(IFERROR(VALUE(TRIM(SUBSTITUTE(AP53,CHAR(160),""))),0))),0))*(IFERROR(VALUE(TRIM(SUBSTITUTE($Z53,CHAR(160),""))),0))=0,"",(IFERROR(_xlfn.IFS($AQ53="Devis 1",(IFERROR(VALUE(TRIM(SUBSTITUTE(AJ53,CHAR(160),""))),0)),$AQ53="Devis 2",(IFERROR(VALUE(TRIM(SUBSTITUTE(AM53,CHAR(160),""))),0)),$AQ53="Devis 3",(IFERROR(VALUE(TRIM(SUBSTITUTE(AP53,CHAR(160),""))),0))),0))*(IFERROR(VALUE(TRIM(SUBSTITUTE($Z53,CHAR(160),""))),0))))</f>
        <v/>
      </c>
      <c r="AY53" s="89"/>
      <c r="AZ53" s="21" t="str" cm="1">
        <f t="array" ref="AZ53">IF(OR(AX53="",AU53="",AV53="",AS53="",AW53="",AT53=""),"",_xlfn.IFS((IFERROR(VALUE(TRIM(SUBSTITUTE(AX53,CHAR(160),""))),0))&gt;(IFERROR(VALUE(TRIM(SUBSTITUTE(AU53,CHAR(160),""))),0)),"KO : Le montant retenu TTC est supérieur au montant raisonnable TTC. Merci de revoir la ligne de dépense ou plafonner son montant.",(IFERROR(VALUE(TRIM(SUBSTITUTE(AV53,CHAR(160),""))),0))&gt;(IFERROR(VALUE(TRIM(SUBSTITUTE(AS53,CHAR(160),""))),0)),"Attention : Le montant retenu HT est supérieur au montant HT raisonnable. Merci de revoir la ligne de dépense, plafonner son montant, ou justifier la reventillation HT / TVA.",(IFERROR(VALUE(TRIM(SUBSTITUTE(AW53,CHAR(160),""))),0))&gt;(IFERROR(VALUE(TRIM(SUBSTITUTE(AT53,CHAR(160),""))),0)),"Attention : Le montant TVA retenu est supérieur au montant TVA raisonnable. Merci de revoir la ligne de dépense, plafonner son montant, ou justifier la reventillation HT / TVA.",(IFERROR(VALUE(TRIM(SUBSTITUTE(AX53,CHAR(160),""))),0))=0,"",(IFERROR(VALUE(TRIM(SUBSTITUTE(AU53,CHAR(160),""))),0))=(IFERROR(VALUE(TRIM(SUBSTITUTE(AX53,CHAR(160),""))),0)),"OK",(IFERROR(VALUE(TRIM(SUBSTITUTE(AU53,CHAR(160),""))),0))&gt;(IFERROR(VALUE(TRIM(SUBSTITUTE(AX53,CHAR(160),""))),0))," OK : Montant instruit inférieur au montant raisonnable.",TRUE,""))</f>
        <v/>
      </c>
      <c r="BA53" s="6" t="str" cm="1">
        <f t="array" ref="BA53">IF(
   OR(AX53="",W53="",AV53="",U53="",AW53="",V53=""),
   "",
   _xlfn.IFS(
      (IFERROR(VALUE(TRIM(SUBSTITUTE(AX53,CHAR(160),""))),0))=0,
         "Attention montant présenté entièrement écarté",
      (IFERROR(VALUE(TRIM(SUBSTITUTE(AX53,CHAR(160),""))),0))&gt;
         (IFERROR(VALUE(TRIM(SUBSTITUTE(W53,CHAR(160),""))),0)),
         "KO : Le montant retenu TTC est supérieur au montant présenté TTC. Merci de revoir la ligne de dépense ou plafonner son montant.",
      (IFERROR(VALUE(TRIM(SUBSTITUTE(AV53,CHAR(160),""))),0))&gt;
         (IFERROR(VALUE(TRIM(SUBSTITUTE(U53,CHAR(160),""))),0)),
         "Attention : Le montant retenu HT est supérieur au montant HT présenté. Merci de revoir la ligne de dépense, plafonner son montant, ou justifier la reventilation HT / TVA.",
      (IFERROR(VALUE(TRIM(SUBSTITUTE(AW53,CHAR(160),""))),0))&gt;
         (IFERROR(VALUE(TRIM(SUBSTITUTE(V53,CHAR(160),""))),0)),
         "Attention : Le montant TVA retenu est supérieur au montant TVA présenté. Merci de revoir la ligne de dépense, plafonner son montant, ou justifier la reventilation HT / TVA.",
      (IFERROR(VALUE(TRIM(SUBSTITUTE(W53,CHAR(160),""))),0))=0,
         "",
      (IFERROR(VALUE(TRIM(SUBSTITUTE(AX53,CHAR(160),""))),0))=
         (IFERROR(VALUE(TRIM(SUBSTITUTE(W53,CHAR(160),""))),0)),
         "OK",
      (IFERROR(VALUE(TRIM(SUBSTITUTE(AX53,CHAR(160),""))),0))&lt;
         (IFERROR(VALUE(TRIM(SUBSTITUTE(W53,CHAR(160),""))),0)),
         "Attention : montant présenté partiellement écarté.",
      TRUE,
         ""
   )
)</f>
        <v/>
      </c>
      <c r="BB53" s="63" t="str">
        <f t="shared" si="69"/>
        <v/>
      </c>
      <c r="BC53" s="63" t="str">
        <f t="shared" si="70"/>
        <v/>
      </c>
      <c r="BD53" s="63" t="str">
        <f t="shared" si="71"/>
        <v/>
      </c>
    </row>
    <row r="54" spans="1:56" ht="15" customHeight="1">
      <c r="A54" s="100">
        <v>45</v>
      </c>
      <c r="B54" s="7"/>
      <c r="C54" s="8"/>
      <c r="D54" s="7"/>
      <c r="E54" s="7"/>
      <c r="F54" s="27"/>
      <c r="G54" s="33"/>
      <c r="H54" s="31"/>
      <c r="I54" s="32"/>
      <c r="J54" s="17"/>
      <c r="K54" s="10"/>
      <c r="L54" s="9"/>
      <c r="M54" s="53" t="str">
        <f t="shared" si="28"/>
        <v/>
      </c>
      <c r="N54" s="13"/>
      <c r="O54" s="9"/>
      <c r="P54" s="53" t="str">
        <f t="shared" si="29"/>
        <v/>
      </c>
      <c r="Q54" s="16"/>
      <c r="R54" s="9"/>
      <c r="S54" s="54" t="str">
        <f t="shared" si="30"/>
        <v/>
      </c>
      <c r="T54" s="23"/>
      <c r="U54" s="111" t="str" cm="1">
        <f t="array" ref="U54">IF((_xlfn.IFS(TRIM(SUBSTITUTE(T54,CHAR(160),""))="Devis 1",IFERROR(VALUE(TRIM(SUBSTITUTE(K54,CHAR(160),""))),0),TRIM(SUBSTITUTE(T54,CHAR(160),""))="Devis 2",IFERROR(VALUE(TRIM(SUBSTITUTE(N54,CHAR(160),""))),0),TRIM(SUBSTITUTE(T54,CHAR(160),""))="Devis 3",IFERROR(VALUE(TRIM(SUBSTITUTE(Q54,CHAR(160),""))),0),TRUE,0)*IFERROR(VALUE(TRIM(SUBSTITUTE(C54,CHAR(160),""))),0))=0,"",_xlfn.IFS(TRIM(SUBSTITUTE(T54,CHAR(160),""))="Devis 1",IFERROR(VALUE(TRIM(SUBSTITUTE(K54,CHAR(160),""))),0),TRIM(SUBSTITUTE(T54,CHAR(160),""))="Devis 2",IFERROR(VALUE(TRIM(SUBSTITUTE(N54,CHAR(160),""))),0),TRIM(SUBSTITUTE(T54,CHAR(160),""))="Devis 3",IFERROR(VALUE(TRIM(SUBSTITUTE(Q54,CHAR(160),""))),0),TRUE,0)*IFERROR(VALUE(TRIM(SUBSTITUTE(C54,CHAR(160),""))),0))</f>
        <v/>
      </c>
      <c r="V54" s="109" t="str" cm="1">
        <f t="array" ref="V54">IF((_xlfn.IFS(TRIM(SUBSTITUTE(T54,CHAR(160),""))="Devis 1",IFERROR(VALUE(TRIM(SUBSTITUTE(L54,CHAR(160),""))),0),TRIM(SUBSTITUTE(T54,CHAR(160),""))="Devis 2",IFERROR(VALUE(TRIM(SUBSTITUTE(O54,CHAR(160),""))),0),TRIM(SUBSTITUTE(T54,CHAR(160),""))="Devis 3",IFERROR(VALUE(TRIM(SUBSTITUTE(R54,CHAR(160),""))),0),TRUE,0)*IFERROR(VALUE(TRIM(SUBSTITUTE(C54,CHAR(160),""))),0))=0,IF(U54&lt;&gt;"",0,""),_xlfn.IFS(TRIM(SUBSTITUTE(T54,CHAR(160),""))="Devis 1",IFERROR(VALUE(TRIM(SUBSTITUTE(L54,CHAR(160),""))),0),TRIM(SUBSTITUTE(T54,CHAR(160),""))="Devis 2",IFERROR(VALUE(TRIM(SUBSTITUTE(O54,CHAR(160),""))),0),TRIM(SUBSTITUTE(T54,CHAR(160),""))="Devis 3",IFERROR(VALUE(TRIM(SUBSTITUTE(R54,CHAR(160),""))),0),TRUE,0)*IFERROR(VALUE(TRIM(SUBSTITUTE(C54,CHAR(160),""))),0))</f>
        <v/>
      </c>
      <c r="W54" s="112" t="str">
        <f t="shared" si="31"/>
        <v/>
      </c>
      <c r="X54" s="103"/>
      <c r="Y54" s="86" t="str">
        <f t="shared" si="54"/>
        <v/>
      </c>
      <c r="Z54" s="90" t="str">
        <f t="shared" si="55"/>
        <v/>
      </c>
      <c r="AA54" s="86" t="str">
        <f t="shared" si="56"/>
        <v/>
      </c>
      <c r="AB54" s="22" t="str">
        <f t="shared" si="57"/>
        <v/>
      </c>
      <c r="AC54" s="22" t="str">
        <f t="shared" si="58"/>
        <v/>
      </c>
      <c r="AD54" s="5" t="str">
        <f t="shared" si="58"/>
        <v/>
      </c>
      <c r="AE54" s="22" t="str">
        <f t="shared" si="59"/>
        <v/>
      </c>
      <c r="AF54" s="22" t="str">
        <f t="shared" si="60"/>
        <v/>
      </c>
      <c r="AG54" s="87" t="str">
        <f t="shared" si="61"/>
        <v/>
      </c>
      <c r="AH54" s="59" t="str">
        <f t="shared" si="62"/>
        <v/>
      </c>
      <c r="AI54" s="29" t="str">
        <f t="shared" si="63"/>
        <v/>
      </c>
      <c r="AJ54" s="53" t="str">
        <f t="shared" si="42"/>
        <v/>
      </c>
      <c r="AK54" s="60" t="str">
        <f t="shared" si="64"/>
        <v/>
      </c>
      <c r="AL54" s="29" t="str">
        <f t="shared" si="65"/>
        <v/>
      </c>
      <c r="AM54" s="53" t="str">
        <f t="shared" si="45"/>
        <v/>
      </c>
      <c r="AN54" s="61" t="str">
        <f t="shared" si="66"/>
        <v/>
      </c>
      <c r="AO54" s="29" t="str">
        <f t="shared" si="67"/>
        <v/>
      </c>
      <c r="AP54" s="62" t="str">
        <f t="shared" si="47"/>
        <v/>
      </c>
      <c r="AQ54" s="55" t="str">
        <f t="shared" si="68"/>
        <v/>
      </c>
      <c r="AR54" s="493"/>
      <c r="AS54" s="63" t="str">
        <f t="shared" si="48"/>
        <v/>
      </c>
      <c r="AT54" s="63" t="str">
        <f t="shared" si="49"/>
        <v/>
      </c>
      <c r="AU54" s="63" t="str">
        <f t="shared" si="50"/>
        <v/>
      </c>
      <c r="AV54" s="110" t="str" cm="1">
        <f t="array" ref="AV54">IF($Z54="","",IF((IFERROR(_xlfn.IFS($AQ54="Devis 1",(IFERROR(VALUE(TRIM(SUBSTITUTE(AH54,CHAR(160),""))),0)),$AQ54="Devis 2",(IFERROR(VALUE(TRIM(SUBSTITUTE(AK54,CHAR(160),""))),0)),$AQ54="Devis 3",(IFERROR(VALUE(TRIM(SUBSTITUTE(AN54,CHAR(160),""))),0))),0))*(IFERROR(VALUE(TRIM(SUBSTITUTE($Z54,CHAR(160),""))),0))=0,"",(IFERROR(_xlfn.IFS($AQ54="Devis 1",(IFERROR(VALUE(TRIM(SUBSTITUTE(AH54,CHAR(160),""))),0)),$AQ54="Devis 2",(IFERROR(VALUE(TRIM(SUBSTITUTE(AK54,CHAR(160),""))),0)),$AQ54="Devis 3",(IFERROR(VALUE(TRIM(SUBSTITUTE(AN54,CHAR(160),""))),0))),0))*(IFERROR(VALUE(TRIM(SUBSTITUTE($Z54,CHAR(160),""))),0))))</f>
        <v/>
      </c>
      <c r="AW54" s="110" t="str" cm="1">
        <f t="array" ref="AW54">IF($Z54="","",IF(IFERROR(_xlfn.IFS(TRIM(SUBSTITUTE($AQ54,CHAR(160),""))="Devis 1",IFERROR(VALUE(TRIM(SUBSTITUTE(AI54,CHAR(160),""))),0),TRIM(SUBSTITUTE($AQ54,CHAR(160),""))="Devis 2",IFERROR(VALUE(TRIM(SUBSTITUTE(AL54,CHAR(160),""))),0),TRIM(SUBSTITUTE($AQ54,CHAR(160),""))="Devis 3",IFERROR(VALUE(TRIM(SUBSTITUTE(AO54,CHAR(160),""))),0)),0)*IFERROR(VALUE(TRIM(SUBSTITUTE($Z54,CHAR(160),""))),0)=0,IF(AV54&lt;&gt;"",0,""),IFERROR(_xlfn.IFS(TRIM(SUBSTITUTE($AQ54,CHAR(160),""))="Devis 1",IFERROR(VALUE(TRIM(SUBSTITUTE(AI54,CHAR(160),""))),0),TRIM(SUBSTITUTE($AQ54,CHAR(160),""))="Devis 2",IFERROR(VALUE(TRIM(SUBSTITUTE(AL54,CHAR(160),""))),0),TRIM(SUBSTITUTE($AQ54,CHAR(160),""))="Devis 3",IFERROR(VALUE(TRIM(SUBSTITUTE(AO54,CHAR(160),""))),0)),0)*IFERROR(VALUE(TRIM(SUBSTITUTE($Z54,CHAR(160),""))),0)))</f>
        <v/>
      </c>
      <c r="AX54" s="110" t="str" cm="1">
        <f t="array" ref="AX54">IF($Z54="","",IF((IFERROR(_xlfn.IFS($AQ54="Devis 1",(IFERROR(VALUE(TRIM(SUBSTITUTE(AJ54,CHAR(160),""))),0)),$AQ54="Devis 2",(IFERROR(VALUE(TRIM(SUBSTITUTE(AM54,CHAR(160),""))),0)),$AQ54="Devis 3",(IFERROR(VALUE(TRIM(SUBSTITUTE(AP54,CHAR(160),""))),0))),0))*(IFERROR(VALUE(TRIM(SUBSTITUTE($Z54,CHAR(160),""))),0))=0,"",(IFERROR(_xlfn.IFS($AQ54="Devis 1",(IFERROR(VALUE(TRIM(SUBSTITUTE(AJ54,CHAR(160),""))),0)),$AQ54="Devis 2",(IFERROR(VALUE(TRIM(SUBSTITUTE(AM54,CHAR(160),""))),0)),$AQ54="Devis 3",(IFERROR(VALUE(TRIM(SUBSTITUTE(AP54,CHAR(160),""))),0))),0))*(IFERROR(VALUE(TRIM(SUBSTITUTE($Z54,CHAR(160),""))),0))))</f>
        <v/>
      </c>
      <c r="AY54" s="89"/>
      <c r="AZ54" s="21" t="str" cm="1">
        <f t="array" ref="AZ54">IF(OR(AX54="",AU54="",AV54="",AS54="",AW54="",AT54=""),"",_xlfn.IFS((IFERROR(VALUE(TRIM(SUBSTITUTE(AX54,CHAR(160),""))),0))&gt;(IFERROR(VALUE(TRIM(SUBSTITUTE(AU54,CHAR(160),""))),0)),"KO : Le montant retenu TTC est supérieur au montant raisonnable TTC. Merci de revoir la ligne de dépense ou plafonner son montant.",(IFERROR(VALUE(TRIM(SUBSTITUTE(AV54,CHAR(160),""))),0))&gt;(IFERROR(VALUE(TRIM(SUBSTITUTE(AS54,CHAR(160),""))),0)),"Attention : Le montant retenu HT est supérieur au montant HT raisonnable. Merci de revoir la ligne de dépense, plafonner son montant, ou justifier la reventillation HT / TVA.",(IFERROR(VALUE(TRIM(SUBSTITUTE(AW54,CHAR(160),""))),0))&gt;(IFERROR(VALUE(TRIM(SUBSTITUTE(AT54,CHAR(160),""))),0)),"Attention : Le montant TVA retenu est supérieur au montant TVA raisonnable. Merci de revoir la ligne de dépense, plafonner son montant, ou justifier la reventillation HT / TVA.",(IFERROR(VALUE(TRIM(SUBSTITUTE(AX54,CHAR(160),""))),0))=0,"",(IFERROR(VALUE(TRIM(SUBSTITUTE(AU54,CHAR(160),""))),0))=(IFERROR(VALUE(TRIM(SUBSTITUTE(AX54,CHAR(160),""))),0)),"OK",(IFERROR(VALUE(TRIM(SUBSTITUTE(AU54,CHAR(160),""))),0))&gt;(IFERROR(VALUE(TRIM(SUBSTITUTE(AX54,CHAR(160),""))),0))," OK : Montant instruit inférieur au montant raisonnable.",TRUE,""))</f>
        <v/>
      </c>
      <c r="BA54" s="6" t="str" cm="1">
        <f t="array" ref="BA54">IF(
   OR(AX54="",W54="",AV54="",U54="",AW54="",V54=""),
   "",
   _xlfn.IFS(
      (IFERROR(VALUE(TRIM(SUBSTITUTE(AX54,CHAR(160),""))),0))=0,
         "Attention montant présenté entièrement écarté",
      (IFERROR(VALUE(TRIM(SUBSTITUTE(AX54,CHAR(160),""))),0))&gt;
         (IFERROR(VALUE(TRIM(SUBSTITUTE(W54,CHAR(160),""))),0)),
         "KO : Le montant retenu TTC est supérieur au montant présenté TTC. Merci de revoir la ligne de dépense ou plafonner son montant.",
      (IFERROR(VALUE(TRIM(SUBSTITUTE(AV54,CHAR(160),""))),0))&gt;
         (IFERROR(VALUE(TRIM(SUBSTITUTE(U54,CHAR(160),""))),0)),
         "Attention : Le montant retenu HT est supérieur au montant HT présenté. Merci de revoir la ligne de dépense, plafonner son montant, ou justifier la reventilation HT / TVA.",
      (IFERROR(VALUE(TRIM(SUBSTITUTE(AW54,CHAR(160),""))),0))&gt;
         (IFERROR(VALUE(TRIM(SUBSTITUTE(V54,CHAR(160),""))),0)),
         "Attention : Le montant TVA retenu est supérieur au montant TVA présenté. Merci de revoir la ligne de dépense, plafonner son montant, ou justifier la reventilation HT / TVA.",
      (IFERROR(VALUE(TRIM(SUBSTITUTE(W54,CHAR(160),""))),0))=0,
         "",
      (IFERROR(VALUE(TRIM(SUBSTITUTE(AX54,CHAR(160),""))),0))=
         (IFERROR(VALUE(TRIM(SUBSTITUTE(W54,CHAR(160),""))),0)),
         "OK",
      (IFERROR(VALUE(TRIM(SUBSTITUTE(AX54,CHAR(160),""))),0))&lt;
         (IFERROR(VALUE(TRIM(SUBSTITUTE(W54,CHAR(160),""))),0)),
         "Attention : montant présenté partiellement écarté.",
      TRUE,
         ""
   )
)</f>
        <v/>
      </c>
      <c r="BB54" s="63" t="str">
        <f t="shared" si="69"/>
        <v/>
      </c>
      <c r="BC54" s="63" t="str">
        <f t="shared" si="70"/>
        <v/>
      </c>
      <c r="BD54" s="63" t="str">
        <f t="shared" si="71"/>
        <v/>
      </c>
    </row>
    <row r="55" spans="1:56" ht="15" customHeight="1">
      <c r="A55" s="100">
        <v>46</v>
      </c>
      <c r="B55" s="7"/>
      <c r="C55" s="8"/>
      <c r="D55" s="7"/>
      <c r="E55" s="7"/>
      <c r="F55" s="27"/>
      <c r="G55" s="33"/>
      <c r="H55" s="31"/>
      <c r="I55" s="32"/>
      <c r="J55" s="17"/>
      <c r="K55" s="10"/>
      <c r="L55" s="9"/>
      <c r="M55" s="53" t="str">
        <f t="shared" si="28"/>
        <v/>
      </c>
      <c r="N55" s="13"/>
      <c r="O55" s="9"/>
      <c r="P55" s="53" t="str">
        <f t="shared" si="29"/>
        <v/>
      </c>
      <c r="Q55" s="16"/>
      <c r="R55" s="9"/>
      <c r="S55" s="54" t="str">
        <f t="shared" si="30"/>
        <v/>
      </c>
      <c r="T55" s="23"/>
      <c r="U55" s="111" t="str" cm="1">
        <f t="array" ref="U55">IF((_xlfn.IFS(TRIM(SUBSTITUTE(T55,CHAR(160),""))="Devis 1",IFERROR(VALUE(TRIM(SUBSTITUTE(K55,CHAR(160),""))),0),TRIM(SUBSTITUTE(T55,CHAR(160),""))="Devis 2",IFERROR(VALUE(TRIM(SUBSTITUTE(N55,CHAR(160),""))),0),TRIM(SUBSTITUTE(T55,CHAR(160),""))="Devis 3",IFERROR(VALUE(TRIM(SUBSTITUTE(Q55,CHAR(160),""))),0),TRUE,0)*IFERROR(VALUE(TRIM(SUBSTITUTE(C55,CHAR(160),""))),0))=0,"",_xlfn.IFS(TRIM(SUBSTITUTE(T55,CHAR(160),""))="Devis 1",IFERROR(VALUE(TRIM(SUBSTITUTE(K55,CHAR(160),""))),0),TRIM(SUBSTITUTE(T55,CHAR(160),""))="Devis 2",IFERROR(VALUE(TRIM(SUBSTITUTE(N55,CHAR(160),""))),0),TRIM(SUBSTITUTE(T55,CHAR(160),""))="Devis 3",IFERROR(VALUE(TRIM(SUBSTITUTE(Q55,CHAR(160),""))),0),TRUE,0)*IFERROR(VALUE(TRIM(SUBSTITUTE(C55,CHAR(160),""))),0))</f>
        <v/>
      </c>
      <c r="V55" s="109" t="str" cm="1">
        <f t="array" ref="V55">IF((_xlfn.IFS(TRIM(SUBSTITUTE(T55,CHAR(160),""))="Devis 1",IFERROR(VALUE(TRIM(SUBSTITUTE(L55,CHAR(160),""))),0),TRIM(SUBSTITUTE(T55,CHAR(160),""))="Devis 2",IFERROR(VALUE(TRIM(SUBSTITUTE(O55,CHAR(160),""))),0),TRIM(SUBSTITUTE(T55,CHAR(160),""))="Devis 3",IFERROR(VALUE(TRIM(SUBSTITUTE(R55,CHAR(160),""))),0),TRUE,0)*IFERROR(VALUE(TRIM(SUBSTITUTE(C55,CHAR(160),""))),0))=0,IF(U55&lt;&gt;"",0,""),_xlfn.IFS(TRIM(SUBSTITUTE(T55,CHAR(160),""))="Devis 1",IFERROR(VALUE(TRIM(SUBSTITUTE(L55,CHAR(160),""))),0),TRIM(SUBSTITUTE(T55,CHAR(160),""))="Devis 2",IFERROR(VALUE(TRIM(SUBSTITUTE(O55,CHAR(160),""))),0),TRIM(SUBSTITUTE(T55,CHAR(160),""))="Devis 3",IFERROR(VALUE(TRIM(SUBSTITUTE(R55,CHAR(160),""))),0),TRUE,0)*IFERROR(VALUE(TRIM(SUBSTITUTE(C55,CHAR(160),""))),0))</f>
        <v/>
      </c>
      <c r="W55" s="112" t="str">
        <f t="shared" si="31"/>
        <v/>
      </c>
      <c r="X55" s="103"/>
      <c r="Y55" s="86" t="str">
        <f t="shared" si="54"/>
        <v/>
      </c>
      <c r="Z55" s="90" t="str">
        <f t="shared" si="55"/>
        <v/>
      </c>
      <c r="AA55" s="86" t="str">
        <f t="shared" si="56"/>
        <v/>
      </c>
      <c r="AB55" s="22" t="str">
        <f t="shared" si="57"/>
        <v/>
      </c>
      <c r="AC55" s="22" t="str">
        <f t="shared" si="58"/>
        <v/>
      </c>
      <c r="AD55" s="5" t="str">
        <f t="shared" si="58"/>
        <v/>
      </c>
      <c r="AE55" s="22" t="str">
        <f t="shared" si="59"/>
        <v/>
      </c>
      <c r="AF55" s="22" t="str">
        <f t="shared" si="60"/>
        <v/>
      </c>
      <c r="AG55" s="87" t="str">
        <f t="shared" si="61"/>
        <v/>
      </c>
      <c r="AH55" s="59" t="str">
        <f t="shared" si="62"/>
        <v/>
      </c>
      <c r="AI55" s="29" t="str">
        <f t="shared" si="63"/>
        <v/>
      </c>
      <c r="AJ55" s="53" t="str">
        <f t="shared" si="42"/>
        <v/>
      </c>
      <c r="AK55" s="60" t="str">
        <f t="shared" si="64"/>
        <v/>
      </c>
      <c r="AL55" s="29" t="str">
        <f t="shared" si="65"/>
        <v/>
      </c>
      <c r="AM55" s="53" t="str">
        <f t="shared" si="45"/>
        <v/>
      </c>
      <c r="AN55" s="61" t="str">
        <f t="shared" si="66"/>
        <v/>
      </c>
      <c r="AO55" s="29" t="str">
        <f t="shared" si="67"/>
        <v/>
      </c>
      <c r="AP55" s="62" t="str">
        <f t="shared" si="47"/>
        <v/>
      </c>
      <c r="AQ55" s="55" t="str">
        <f t="shared" si="68"/>
        <v/>
      </c>
      <c r="AR55" s="493"/>
      <c r="AS55" s="63" t="str">
        <f t="shared" si="48"/>
        <v/>
      </c>
      <c r="AT55" s="63" t="str">
        <f t="shared" si="49"/>
        <v/>
      </c>
      <c r="AU55" s="63" t="str">
        <f t="shared" si="50"/>
        <v/>
      </c>
      <c r="AV55" s="110" t="str" cm="1">
        <f t="array" ref="AV55">IF($Z55="","",IF((IFERROR(_xlfn.IFS($AQ55="Devis 1",(IFERROR(VALUE(TRIM(SUBSTITUTE(AH55,CHAR(160),""))),0)),$AQ55="Devis 2",(IFERROR(VALUE(TRIM(SUBSTITUTE(AK55,CHAR(160),""))),0)),$AQ55="Devis 3",(IFERROR(VALUE(TRIM(SUBSTITUTE(AN55,CHAR(160),""))),0))),0))*(IFERROR(VALUE(TRIM(SUBSTITUTE($Z55,CHAR(160),""))),0))=0,"",(IFERROR(_xlfn.IFS($AQ55="Devis 1",(IFERROR(VALUE(TRIM(SUBSTITUTE(AH55,CHAR(160),""))),0)),$AQ55="Devis 2",(IFERROR(VALUE(TRIM(SUBSTITUTE(AK55,CHAR(160),""))),0)),$AQ55="Devis 3",(IFERROR(VALUE(TRIM(SUBSTITUTE(AN55,CHAR(160),""))),0))),0))*(IFERROR(VALUE(TRIM(SUBSTITUTE($Z55,CHAR(160),""))),0))))</f>
        <v/>
      </c>
      <c r="AW55" s="110" t="str" cm="1">
        <f t="array" ref="AW55">IF($Z55="","",IF(IFERROR(_xlfn.IFS(TRIM(SUBSTITUTE($AQ55,CHAR(160),""))="Devis 1",IFERROR(VALUE(TRIM(SUBSTITUTE(AI55,CHAR(160),""))),0),TRIM(SUBSTITUTE($AQ55,CHAR(160),""))="Devis 2",IFERROR(VALUE(TRIM(SUBSTITUTE(AL55,CHAR(160),""))),0),TRIM(SUBSTITUTE($AQ55,CHAR(160),""))="Devis 3",IFERROR(VALUE(TRIM(SUBSTITUTE(AO55,CHAR(160),""))),0)),0)*IFERROR(VALUE(TRIM(SUBSTITUTE($Z55,CHAR(160),""))),0)=0,IF(AV55&lt;&gt;"",0,""),IFERROR(_xlfn.IFS(TRIM(SUBSTITUTE($AQ55,CHAR(160),""))="Devis 1",IFERROR(VALUE(TRIM(SUBSTITUTE(AI55,CHAR(160),""))),0),TRIM(SUBSTITUTE($AQ55,CHAR(160),""))="Devis 2",IFERROR(VALUE(TRIM(SUBSTITUTE(AL55,CHAR(160),""))),0),TRIM(SUBSTITUTE($AQ55,CHAR(160),""))="Devis 3",IFERROR(VALUE(TRIM(SUBSTITUTE(AO55,CHAR(160),""))),0)),0)*IFERROR(VALUE(TRIM(SUBSTITUTE($Z55,CHAR(160),""))),0)))</f>
        <v/>
      </c>
      <c r="AX55" s="110" t="str" cm="1">
        <f t="array" ref="AX55">IF($Z55="","",IF((IFERROR(_xlfn.IFS($AQ55="Devis 1",(IFERROR(VALUE(TRIM(SUBSTITUTE(AJ55,CHAR(160),""))),0)),$AQ55="Devis 2",(IFERROR(VALUE(TRIM(SUBSTITUTE(AM55,CHAR(160),""))),0)),$AQ55="Devis 3",(IFERROR(VALUE(TRIM(SUBSTITUTE(AP55,CHAR(160),""))),0))),0))*(IFERROR(VALUE(TRIM(SUBSTITUTE($Z55,CHAR(160),""))),0))=0,"",(IFERROR(_xlfn.IFS($AQ55="Devis 1",(IFERROR(VALUE(TRIM(SUBSTITUTE(AJ55,CHAR(160),""))),0)),$AQ55="Devis 2",(IFERROR(VALUE(TRIM(SUBSTITUTE(AM55,CHAR(160),""))),0)),$AQ55="Devis 3",(IFERROR(VALUE(TRIM(SUBSTITUTE(AP55,CHAR(160),""))),0))),0))*(IFERROR(VALUE(TRIM(SUBSTITUTE($Z55,CHAR(160),""))),0))))</f>
        <v/>
      </c>
      <c r="AY55" s="89"/>
      <c r="AZ55" s="21" t="str" cm="1">
        <f t="array" ref="AZ55">IF(OR(AX55="",AU55="",AV55="",AS55="",AW55="",AT55=""),"",_xlfn.IFS((IFERROR(VALUE(TRIM(SUBSTITUTE(AX55,CHAR(160),""))),0))&gt;(IFERROR(VALUE(TRIM(SUBSTITUTE(AU55,CHAR(160),""))),0)),"KO : Le montant retenu TTC est supérieur au montant raisonnable TTC. Merci de revoir la ligne de dépense ou plafonner son montant.",(IFERROR(VALUE(TRIM(SUBSTITUTE(AV55,CHAR(160),""))),0))&gt;(IFERROR(VALUE(TRIM(SUBSTITUTE(AS55,CHAR(160),""))),0)),"Attention : Le montant retenu HT est supérieur au montant HT raisonnable. Merci de revoir la ligne de dépense, plafonner son montant, ou justifier la reventillation HT / TVA.",(IFERROR(VALUE(TRIM(SUBSTITUTE(AW55,CHAR(160),""))),0))&gt;(IFERROR(VALUE(TRIM(SUBSTITUTE(AT55,CHAR(160),""))),0)),"Attention : Le montant TVA retenu est supérieur au montant TVA raisonnable. Merci de revoir la ligne de dépense, plafonner son montant, ou justifier la reventillation HT / TVA.",(IFERROR(VALUE(TRIM(SUBSTITUTE(AX55,CHAR(160),""))),0))=0,"",(IFERROR(VALUE(TRIM(SUBSTITUTE(AU55,CHAR(160),""))),0))=(IFERROR(VALUE(TRIM(SUBSTITUTE(AX55,CHAR(160),""))),0)),"OK",(IFERROR(VALUE(TRIM(SUBSTITUTE(AU55,CHAR(160),""))),0))&gt;(IFERROR(VALUE(TRIM(SUBSTITUTE(AX55,CHAR(160),""))),0))," OK : Montant instruit inférieur au montant raisonnable.",TRUE,""))</f>
        <v/>
      </c>
      <c r="BA55" s="6" t="str" cm="1">
        <f t="array" ref="BA55">IF(
   OR(AX55="",W55="",AV55="",U55="",AW55="",V55=""),
   "",
   _xlfn.IFS(
      (IFERROR(VALUE(TRIM(SUBSTITUTE(AX55,CHAR(160),""))),0))=0,
         "Attention montant présenté entièrement écarté",
      (IFERROR(VALUE(TRIM(SUBSTITUTE(AX55,CHAR(160),""))),0))&gt;
         (IFERROR(VALUE(TRIM(SUBSTITUTE(W55,CHAR(160),""))),0)),
         "KO : Le montant retenu TTC est supérieur au montant présenté TTC. Merci de revoir la ligne de dépense ou plafonner son montant.",
      (IFERROR(VALUE(TRIM(SUBSTITUTE(AV55,CHAR(160),""))),0))&gt;
         (IFERROR(VALUE(TRIM(SUBSTITUTE(U55,CHAR(160),""))),0)),
         "Attention : Le montant retenu HT est supérieur au montant HT présenté. Merci de revoir la ligne de dépense, plafonner son montant, ou justifier la reventilation HT / TVA.",
      (IFERROR(VALUE(TRIM(SUBSTITUTE(AW55,CHAR(160),""))),0))&gt;
         (IFERROR(VALUE(TRIM(SUBSTITUTE(V55,CHAR(160),""))),0)),
         "Attention : Le montant TVA retenu est supérieur au montant TVA présenté. Merci de revoir la ligne de dépense, plafonner son montant, ou justifier la reventilation HT / TVA.",
      (IFERROR(VALUE(TRIM(SUBSTITUTE(W55,CHAR(160),""))),0))=0,
         "",
      (IFERROR(VALUE(TRIM(SUBSTITUTE(AX55,CHAR(160),""))),0))=
         (IFERROR(VALUE(TRIM(SUBSTITUTE(W55,CHAR(160),""))),0)),
         "OK",
      (IFERROR(VALUE(TRIM(SUBSTITUTE(AX55,CHAR(160),""))),0))&lt;
         (IFERROR(VALUE(TRIM(SUBSTITUTE(W55,CHAR(160),""))),0)),
         "Attention : montant présenté partiellement écarté.",
      TRUE,
         ""
   )
)</f>
        <v/>
      </c>
      <c r="BB55" s="63" t="str">
        <f t="shared" si="69"/>
        <v/>
      </c>
      <c r="BC55" s="63" t="str">
        <f t="shared" si="70"/>
        <v/>
      </c>
      <c r="BD55" s="63" t="str">
        <f t="shared" si="71"/>
        <v/>
      </c>
    </row>
    <row r="56" spans="1:56" ht="15" customHeight="1">
      <c r="A56" s="100">
        <v>47</v>
      </c>
      <c r="B56" s="7"/>
      <c r="C56" s="8"/>
      <c r="D56" s="7"/>
      <c r="E56" s="7"/>
      <c r="F56" s="27"/>
      <c r="G56" s="33"/>
      <c r="H56" s="31"/>
      <c r="I56" s="32"/>
      <c r="J56" s="17"/>
      <c r="K56" s="10"/>
      <c r="L56" s="9"/>
      <c r="M56" s="53" t="str">
        <f t="shared" si="28"/>
        <v/>
      </c>
      <c r="N56" s="13"/>
      <c r="O56" s="9"/>
      <c r="P56" s="53" t="str">
        <f t="shared" si="29"/>
        <v/>
      </c>
      <c r="Q56" s="16"/>
      <c r="R56" s="9"/>
      <c r="S56" s="54" t="str">
        <f t="shared" si="30"/>
        <v/>
      </c>
      <c r="T56" s="23"/>
      <c r="U56" s="111" t="str" cm="1">
        <f t="array" ref="U56">IF((_xlfn.IFS(TRIM(SUBSTITUTE(T56,CHAR(160),""))="Devis 1",IFERROR(VALUE(TRIM(SUBSTITUTE(K56,CHAR(160),""))),0),TRIM(SUBSTITUTE(T56,CHAR(160),""))="Devis 2",IFERROR(VALUE(TRIM(SUBSTITUTE(N56,CHAR(160),""))),0),TRIM(SUBSTITUTE(T56,CHAR(160),""))="Devis 3",IFERROR(VALUE(TRIM(SUBSTITUTE(Q56,CHAR(160),""))),0),TRUE,0)*IFERROR(VALUE(TRIM(SUBSTITUTE(C56,CHAR(160),""))),0))=0,"",_xlfn.IFS(TRIM(SUBSTITUTE(T56,CHAR(160),""))="Devis 1",IFERROR(VALUE(TRIM(SUBSTITUTE(K56,CHAR(160),""))),0),TRIM(SUBSTITUTE(T56,CHAR(160),""))="Devis 2",IFERROR(VALUE(TRIM(SUBSTITUTE(N56,CHAR(160),""))),0),TRIM(SUBSTITUTE(T56,CHAR(160),""))="Devis 3",IFERROR(VALUE(TRIM(SUBSTITUTE(Q56,CHAR(160),""))),0),TRUE,0)*IFERROR(VALUE(TRIM(SUBSTITUTE(C56,CHAR(160),""))),0))</f>
        <v/>
      </c>
      <c r="V56" s="109" t="str" cm="1">
        <f t="array" ref="V56">IF((_xlfn.IFS(TRIM(SUBSTITUTE(T56,CHAR(160),""))="Devis 1",IFERROR(VALUE(TRIM(SUBSTITUTE(L56,CHAR(160),""))),0),TRIM(SUBSTITUTE(T56,CHAR(160),""))="Devis 2",IFERROR(VALUE(TRIM(SUBSTITUTE(O56,CHAR(160),""))),0),TRIM(SUBSTITUTE(T56,CHAR(160),""))="Devis 3",IFERROR(VALUE(TRIM(SUBSTITUTE(R56,CHAR(160),""))),0),TRUE,0)*IFERROR(VALUE(TRIM(SUBSTITUTE(C56,CHAR(160),""))),0))=0,IF(U56&lt;&gt;"",0,""),_xlfn.IFS(TRIM(SUBSTITUTE(T56,CHAR(160),""))="Devis 1",IFERROR(VALUE(TRIM(SUBSTITUTE(L56,CHAR(160),""))),0),TRIM(SUBSTITUTE(T56,CHAR(160),""))="Devis 2",IFERROR(VALUE(TRIM(SUBSTITUTE(O56,CHAR(160),""))),0),TRIM(SUBSTITUTE(T56,CHAR(160),""))="Devis 3",IFERROR(VALUE(TRIM(SUBSTITUTE(R56,CHAR(160),""))),0),TRUE,0)*IFERROR(VALUE(TRIM(SUBSTITUTE(C56,CHAR(160),""))),0))</f>
        <v/>
      </c>
      <c r="W56" s="112" t="str">
        <f t="shared" si="31"/>
        <v/>
      </c>
      <c r="X56" s="103"/>
      <c r="Y56" s="86" t="str">
        <f t="shared" si="54"/>
        <v/>
      </c>
      <c r="Z56" s="90" t="str">
        <f t="shared" si="55"/>
        <v/>
      </c>
      <c r="AA56" s="86" t="str">
        <f t="shared" si="56"/>
        <v/>
      </c>
      <c r="AB56" s="22" t="str">
        <f t="shared" si="57"/>
        <v/>
      </c>
      <c r="AC56" s="22" t="str">
        <f t="shared" si="58"/>
        <v/>
      </c>
      <c r="AD56" s="5" t="str">
        <f t="shared" si="58"/>
        <v/>
      </c>
      <c r="AE56" s="22" t="str">
        <f t="shared" si="59"/>
        <v/>
      </c>
      <c r="AF56" s="22" t="str">
        <f t="shared" si="60"/>
        <v/>
      </c>
      <c r="AG56" s="87" t="str">
        <f t="shared" si="61"/>
        <v/>
      </c>
      <c r="AH56" s="59" t="str">
        <f t="shared" si="62"/>
        <v/>
      </c>
      <c r="AI56" s="29" t="str">
        <f t="shared" si="63"/>
        <v/>
      </c>
      <c r="AJ56" s="53" t="str">
        <f t="shared" si="42"/>
        <v/>
      </c>
      <c r="AK56" s="60" t="str">
        <f t="shared" si="64"/>
        <v/>
      </c>
      <c r="AL56" s="29" t="str">
        <f t="shared" si="65"/>
        <v/>
      </c>
      <c r="AM56" s="53" t="str">
        <f t="shared" si="45"/>
        <v/>
      </c>
      <c r="AN56" s="61" t="str">
        <f t="shared" si="66"/>
        <v/>
      </c>
      <c r="AO56" s="29" t="str">
        <f t="shared" si="67"/>
        <v/>
      </c>
      <c r="AP56" s="62" t="str">
        <f t="shared" si="47"/>
        <v/>
      </c>
      <c r="AQ56" s="55" t="str">
        <f t="shared" si="68"/>
        <v/>
      </c>
      <c r="AR56" s="493"/>
      <c r="AS56" s="63" t="str">
        <f t="shared" si="48"/>
        <v/>
      </c>
      <c r="AT56" s="63" t="str">
        <f t="shared" si="49"/>
        <v/>
      </c>
      <c r="AU56" s="63" t="str">
        <f t="shared" si="50"/>
        <v/>
      </c>
      <c r="AV56" s="110" t="str" cm="1">
        <f t="array" ref="AV56">IF($Z56="","",IF((IFERROR(_xlfn.IFS($AQ56="Devis 1",(IFERROR(VALUE(TRIM(SUBSTITUTE(AH56,CHAR(160),""))),0)),$AQ56="Devis 2",(IFERROR(VALUE(TRIM(SUBSTITUTE(AK56,CHAR(160),""))),0)),$AQ56="Devis 3",(IFERROR(VALUE(TRIM(SUBSTITUTE(AN56,CHAR(160),""))),0))),0))*(IFERROR(VALUE(TRIM(SUBSTITUTE($Z56,CHAR(160),""))),0))=0,"",(IFERROR(_xlfn.IFS($AQ56="Devis 1",(IFERROR(VALUE(TRIM(SUBSTITUTE(AH56,CHAR(160),""))),0)),$AQ56="Devis 2",(IFERROR(VALUE(TRIM(SUBSTITUTE(AK56,CHAR(160),""))),0)),$AQ56="Devis 3",(IFERROR(VALUE(TRIM(SUBSTITUTE(AN56,CHAR(160),""))),0))),0))*(IFERROR(VALUE(TRIM(SUBSTITUTE($Z56,CHAR(160),""))),0))))</f>
        <v/>
      </c>
      <c r="AW56" s="110" t="str" cm="1">
        <f t="array" ref="AW56">IF($Z56="","",IF(IFERROR(_xlfn.IFS(TRIM(SUBSTITUTE($AQ56,CHAR(160),""))="Devis 1",IFERROR(VALUE(TRIM(SUBSTITUTE(AI56,CHAR(160),""))),0),TRIM(SUBSTITUTE($AQ56,CHAR(160),""))="Devis 2",IFERROR(VALUE(TRIM(SUBSTITUTE(AL56,CHAR(160),""))),0),TRIM(SUBSTITUTE($AQ56,CHAR(160),""))="Devis 3",IFERROR(VALUE(TRIM(SUBSTITUTE(AO56,CHAR(160),""))),0)),0)*IFERROR(VALUE(TRIM(SUBSTITUTE($Z56,CHAR(160),""))),0)=0,IF(AV56&lt;&gt;"",0,""),IFERROR(_xlfn.IFS(TRIM(SUBSTITUTE($AQ56,CHAR(160),""))="Devis 1",IFERROR(VALUE(TRIM(SUBSTITUTE(AI56,CHAR(160),""))),0),TRIM(SUBSTITUTE($AQ56,CHAR(160),""))="Devis 2",IFERROR(VALUE(TRIM(SUBSTITUTE(AL56,CHAR(160),""))),0),TRIM(SUBSTITUTE($AQ56,CHAR(160),""))="Devis 3",IFERROR(VALUE(TRIM(SUBSTITUTE(AO56,CHAR(160),""))),0)),0)*IFERROR(VALUE(TRIM(SUBSTITUTE($Z56,CHAR(160),""))),0)))</f>
        <v/>
      </c>
      <c r="AX56" s="110" t="str" cm="1">
        <f t="array" ref="AX56">IF($Z56="","",IF((IFERROR(_xlfn.IFS($AQ56="Devis 1",(IFERROR(VALUE(TRIM(SUBSTITUTE(AJ56,CHAR(160),""))),0)),$AQ56="Devis 2",(IFERROR(VALUE(TRIM(SUBSTITUTE(AM56,CHAR(160),""))),0)),$AQ56="Devis 3",(IFERROR(VALUE(TRIM(SUBSTITUTE(AP56,CHAR(160),""))),0))),0))*(IFERROR(VALUE(TRIM(SUBSTITUTE($Z56,CHAR(160),""))),0))=0,"",(IFERROR(_xlfn.IFS($AQ56="Devis 1",(IFERROR(VALUE(TRIM(SUBSTITUTE(AJ56,CHAR(160),""))),0)),$AQ56="Devis 2",(IFERROR(VALUE(TRIM(SUBSTITUTE(AM56,CHAR(160),""))),0)),$AQ56="Devis 3",(IFERROR(VALUE(TRIM(SUBSTITUTE(AP56,CHAR(160),""))),0))),0))*(IFERROR(VALUE(TRIM(SUBSTITUTE($Z56,CHAR(160),""))),0))))</f>
        <v/>
      </c>
      <c r="AY56" s="89"/>
      <c r="AZ56" s="21" t="str" cm="1">
        <f t="array" ref="AZ56">IF(OR(AX56="",AU56="",AV56="",AS56="",AW56="",AT56=""),"",_xlfn.IFS((IFERROR(VALUE(TRIM(SUBSTITUTE(AX56,CHAR(160),""))),0))&gt;(IFERROR(VALUE(TRIM(SUBSTITUTE(AU56,CHAR(160),""))),0)),"KO : Le montant retenu TTC est supérieur au montant raisonnable TTC. Merci de revoir la ligne de dépense ou plafonner son montant.",(IFERROR(VALUE(TRIM(SUBSTITUTE(AV56,CHAR(160),""))),0))&gt;(IFERROR(VALUE(TRIM(SUBSTITUTE(AS56,CHAR(160),""))),0)),"Attention : Le montant retenu HT est supérieur au montant HT raisonnable. Merci de revoir la ligne de dépense, plafonner son montant, ou justifier la reventillation HT / TVA.",(IFERROR(VALUE(TRIM(SUBSTITUTE(AW56,CHAR(160),""))),0))&gt;(IFERROR(VALUE(TRIM(SUBSTITUTE(AT56,CHAR(160),""))),0)),"Attention : Le montant TVA retenu est supérieur au montant TVA raisonnable. Merci de revoir la ligne de dépense, plafonner son montant, ou justifier la reventillation HT / TVA.",(IFERROR(VALUE(TRIM(SUBSTITUTE(AX56,CHAR(160),""))),0))=0,"",(IFERROR(VALUE(TRIM(SUBSTITUTE(AU56,CHAR(160),""))),0))=(IFERROR(VALUE(TRIM(SUBSTITUTE(AX56,CHAR(160),""))),0)),"OK",(IFERROR(VALUE(TRIM(SUBSTITUTE(AU56,CHAR(160),""))),0))&gt;(IFERROR(VALUE(TRIM(SUBSTITUTE(AX56,CHAR(160),""))),0))," OK : Montant instruit inférieur au montant raisonnable.",TRUE,""))</f>
        <v/>
      </c>
      <c r="BA56" s="6" t="str" cm="1">
        <f t="array" ref="BA56">IF(
   OR(AX56="",W56="",AV56="",U56="",AW56="",V56=""),
   "",
   _xlfn.IFS(
      (IFERROR(VALUE(TRIM(SUBSTITUTE(AX56,CHAR(160),""))),0))=0,
         "Attention montant présenté entièrement écarté",
      (IFERROR(VALUE(TRIM(SUBSTITUTE(AX56,CHAR(160),""))),0))&gt;
         (IFERROR(VALUE(TRIM(SUBSTITUTE(W56,CHAR(160),""))),0)),
         "KO : Le montant retenu TTC est supérieur au montant présenté TTC. Merci de revoir la ligne de dépense ou plafonner son montant.",
      (IFERROR(VALUE(TRIM(SUBSTITUTE(AV56,CHAR(160),""))),0))&gt;
         (IFERROR(VALUE(TRIM(SUBSTITUTE(U56,CHAR(160),""))),0)),
         "Attention : Le montant retenu HT est supérieur au montant HT présenté. Merci de revoir la ligne de dépense, plafonner son montant, ou justifier la reventilation HT / TVA.",
      (IFERROR(VALUE(TRIM(SUBSTITUTE(AW56,CHAR(160),""))),0))&gt;
         (IFERROR(VALUE(TRIM(SUBSTITUTE(V56,CHAR(160),""))),0)),
         "Attention : Le montant TVA retenu est supérieur au montant TVA présenté. Merci de revoir la ligne de dépense, plafonner son montant, ou justifier la reventilation HT / TVA.",
      (IFERROR(VALUE(TRIM(SUBSTITUTE(W56,CHAR(160),""))),0))=0,
         "",
      (IFERROR(VALUE(TRIM(SUBSTITUTE(AX56,CHAR(160),""))),0))=
         (IFERROR(VALUE(TRIM(SUBSTITUTE(W56,CHAR(160),""))),0)),
         "OK",
      (IFERROR(VALUE(TRIM(SUBSTITUTE(AX56,CHAR(160),""))),0))&lt;
         (IFERROR(VALUE(TRIM(SUBSTITUTE(W56,CHAR(160),""))),0)),
         "Attention : montant présenté partiellement écarté.",
      TRUE,
         ""
   )
)</f>
        <v/>
      </c>
      <c r="BB56" s="63" t="str">
        <f t="shared" si="69"/>
        <v/>
      </c>
      <c r="BC56" s="63" t="str">
        <f t="shared" si="70"/>
        <v/>
      </c>
      <c r="BD56" s="63" t="str">
        <f t="shared" si="71"/>
        <v/>
      </c>
    </row>
    <row r="57" spans="1:56" ht="15" customHeight="1">
      <c r="A57" s="100">
        <v>48</v>
      </c>
      <c r="B57" s="7"/>
      <c r="C57" s="8"/>
      <c r="D57" s="7"/>
      <c r="E57" s="7"/>
      <c r="F57" s="27"/>
      <c r="G57" s="33"/>
      <c r="H57" s="31"/>
      <c r="I57" s="32"/>
      <c r="J57" s="17"/>
      <c r="K57" s="10"/>
      <c r="L57" s="9"/>
      <c r="M57" s="53" t="str">
        <f t="shared" si="28"/>
        <v/>
      </c>
      <c r="N57" s="13"/>
      <c r="O57" s="9"/>
      <c r="P57" s="53" t="str">
        <f t="shared" si="29"/>
        <v/>
      </c>
      <c r="Q57" s="16"/>
      <c r="R57" s="9"/>
      <c r="S57" s="54" t="str">
        <f t="shared" si="30"/>
        <v/>
      </c>
      <c r="T57" s="23"/>
      <c r="U57" s="111" t="str" cm="1">
        <f t="array" ref="U57">IF((_xlfn.IFS(TRIM(SUBSTITUTE(T57,CHAR(160),""))="Devis 1",IFERROR(VALUE(TRIM(SUBSTITUTE(K57,CHAR(160),""))),0),TRIM(SUBSTITUTE(T57,CHAR(160),""))="Devis 2",IFERROR(VALUE(TRIM(SUBSTITUTE(N57,CHAR(160),""))),0),TRIM(SUBSTITUTE(T57,CHAR(160),""))="Devis 3",IFERROR(VALUE(TRIM(SUBSTITUTE(Q57,CHAR(160),""))),0),TRUE,0)*IFERROR(VALUE(TRIM(SUBSTITUTE(C57,CHAR(160),""))),0))=0,"",_xlfn.IFS(TRIM(SUBSTITUTE(T57,CHAR(160),""))="Devis 1",IFERROR(VALUE(TRIM(SUBSTITUTE(K57,CHAR(160),""))),0),TRIM(SUBSTITUTE(T57,CHAR(160),""))="Devis 2",IFERROR(VALUE(TRIM(SUBSTITUTE(N57,CHAR(160),""))),0),TRIM(SUBSTITUTE(T57,CHAR(160),""))="Devis 3",IFERROR(VALUE(TRIM(SUBSTITUTE(Q57,CHAR(160),""))),0),TRUE,0)*IFERROR(VALUE(TRIM(SUBSTITUTE(C57,CHAR(160),""))),0))</f>
        <v/>
      </c>
      <c r="V57" s="109" t="str" cm="1">
        <f t="array" ref="V57">IF((_xlfn.IFS(TRIM(SUBSTITUTE(T57,CHAR(160),""))="Devis 1",IFERROR(VALUE(TRIM(SUBSTITUTE(L57,CHAR(160),""))),0),TRIM(SUBSTITUTE(T57,CHAR(160),""))="Devis 2",IFERROR(VALUE(TRIM(SUBSTITUTE(O57,CHAR(160),""))),0),TRIM(SUBSTITUTE(T57,CHAR(160),""))="Devis 3",IFERROR(VALUE(TRIM(SUBSTITUTE(R57,CHAR(160),""))),0),TRUE,0)*IFERROR(VALUE(TRIM(SUBSTITUTE(C57,CHAR(160),""))),0))=0,IF(U57&lt;&gt;"",0,""),_xlfn.IFS(TRIM(SUBSTITUTE(T57,CHAR(160),""))="Devis 1",IFERROR(VALUE(TRIM(SUBSTITUTE(L57,CHAR(160),""))),0),TRIM(SUBSTITUTE(T57,CHAR(160),""))="Devis 2",IFERROR(VALUE(TRIM(SUBSTITUTE(O57,CHAR(160),""))),0),TRIM(SUBSTITUTE(T57,CHAR(160),""))="Devis 3",IFERROR(VALUE(TRIM(SUBSTITUTE(R57,CHAR(160),""))),0),TRUE,0)*IFERROR(VALUE(TRIM(SUBSTITUTE(C57,CHAR(160),""))),0))</f>
        <v/>
      </c>
      <c r="W57" s="112" t="str">
        <f t="shared" si="31"/>
        <v/>
      </c>
      <c r="X57" s="103"/>
      <c r="Y57" s="86" t="str">
        <f t="shared" si="54"/>
        <v/>
      </c>
      <c r="Z57" s="90" t="str">
        <f t="shared" si="55"/>
        <v/>
      </c>
      <c r="AA57" s="86" t="str">
        <f t="shared" si="56"/>
        <v/>
      </c>
      <c r="AB57" s="22" t="str">
        <f t="shared" si="57"/>
        <v/>
      </c>
      <c r="AC57" s="22" t="str">
        <f t="shared" si="58"/>
        <v/>
      </c>
      <c r="AD57" s="5" t="str">
        <f t="shared" si="58"/>
        <v/>
      </c>
      <c r="AE57" s="22" t="str">
        <f t="shared" si="59"/>
        <v/>
      </c>
      <c r="AF57" s="22" t="str">
        <f t="shared" si="60"/>
        <v/>
      </c>
      <c r="AG57" s="87" t="str">
        <f t="shared" si="61"/>
        <v/>
      </c>
      <c r="AH57" s="59" t="str">
        <f t="shared" si="62"/>
        <v/>
      </c>
      <c r="AI57" s="29" t="str">
        <f t="shared" si="63"/>
        <v/>
      </c>
      <c r="AJ57" s="53" t="str">
        <f t="shared" si="42"/>
        <v/>
      </c>
      <c r="AK57" s="60" t="str">
        <f t="shared" si="64"/>
        <v/>
      </c>
      <c r="AL57" s="29" t="str">
        <f t="shared" si="65"/>
        <v/>
      </c>
      <c r="AM57" s="53" t="str">
        <f t="shared" si="45"/>
        <v/>
      </c>
      <c r="AN57" s="61" t="str">
        <f t="shared" si="66"/>
        <v/>
      </c>
      <c r="AO57" s="29" t="str">
        <f t="shared" si="67"/>
        <v/>
      </c>
      <c r="AP57" s="62" t="str">
        <f t="shared" si="47"/>
        <v/>
      </c>
      <c r="AQ57" s="55" t="str">
        <f t="shared" si="68"/>
        <v/>
      </c>
      <c r="AR57" s="493"/>
      <c r="AS57" s="63" t="str">
        <f t="shared" si="48"/>
        <v/>
      </c>
      <c r="AT57" s="63" t="str">
        <f t="shared" si="49"/>
        <v/>
      </c>
      <c r="AU57" s="63" t="str">
        <f t="shared" si="50"/>
        <v/>
      </c>
      <c r="AV57" s="110" t="str" cm="1">
        <f t="array" ref="AV57">IF($Z57="","",IF((IFERROR(_xlfn.IFS($AQ57="Devis 1",(IFERROR(VALUE(TRIM(SUBSTITUTE(AH57,CHAR(160),""))),0)),$AQ57="Devis 2",(IFERROR(VALUE(TRIM(SUBSTITUTE(AK57,CHAR(160),""))),0)),$AQ57="Devis 3",(IFERROR(VALUE(TRIM(SUBSTITUTE(AN57,CHAR(160),""))),0))),0))*(IFERROR(VALUE(TRIM(SUBSTITUTE($Z57,CHAR(160),""))),0))=0,"",(IFERROR(_xlfn.IFS($AQ57="Devis 1",(IFERROR(VALUE(TRIM(SUBSTITUTE(AH57,CHAR(160),""))),0)),$AQ57="Devis 2",(IFERROR(VALUE(TRIM(SUBSTITUTE(AK57,CHAR(160),""))),0)),$AQ57="Devis 3",(IFERROR(VALUE(TRIM(SUBSTITUTE(AN57,CHAR(160),""))),0))),0))*(IFERROR(VALUE(TRIM(SUBSTITUTE($Z57,CHAR(160),""))),0))))</f>
        <v/>
      </c>
      <c r="AW57" s="110" t="str" cm="1">
        <f t="array" ref="AW57">IF($Z57="","",IF(IFERROR(_xlfn.IFS(TRIM(SUBSTITUTE($AQ57,CHAR(160),""))="Devis 1",IFERROR(VALUE(TRIM(SUBSTITUTE(AI57,CHAR(160),""))),0),TRIM(SUBSTITUTE($AQ57,CHAR(160),""))="Devis 2",IFERROR(VALUE(TRIM(SUBSTITUTE(AL57,CHAR(160),""))),0),TRIM(SUBSTITUTE($AQ57,CHAR(160),""))="Devis 3",IFERROR(VALUE(TRIM(SUBSTITUTE(AO57,CHAR(160),""))),0)),0)*IFERROR(VALUE(TRIM(SUBSTITUTE($Z57,CHAR(160),""))),0)=0,IF(AV57&lt;&gt;"",0,""),IFERROR(_xlfn.IFS(TRIM(SUBSTITUTE($AQ57,CHAR(160),""))="Devis 1",IFERROR(VALUE(TRIM(SUBSTITUTE(AI57,CHAR(160),""))),0),TRIM(SUBSTITUTE($AQ57,CHAR(160),""))="Devis 2",IFERROR(VALUE(TRIM(SUBSTITUTE(AL57,CHAR(160),""))),0),TRIM(SUBSTITUTE($AQ57,CHAR(160),""))="Devis 3",IFERROR(VALUE(TRIM(SUBSTITUTE(AO57,CHAR(160),""))),0)),0)*IFERROR(VALUE(TRIM(SUBSTITUTE($Z57,CHAR(160),""))),0)))</f>
        <v/>
      </c>
      <c r="AX57" s="110" t="str" cm="1">
        <f t="array" ref="AX57">IF($Z57="","",IF((IFERROR(_xlfn.IFS($AQ57="Devis 1",(IFERROR(VALUE(TRIM(SUBSTITUTE(AJ57,CHAR(160),""))),0)),$AQ57="Devis 2",(IFERROR(VALUE(TRIM(SUBSTITUTE(AM57,CHAR(160),""))),0)),$AQ57="Devis 3",(IFERROR(VALUE(TRIM(SUBSTITUTE(AP57,CHAR(160),""))),0))),0))*(IFERROR(VALUE(TRIM(SUBSTITUTE($Z57,CHAR(160),""))),0))=0,"",(IFERROR(_xlfn.IFS($AQ57="Devis 1",(IFERROR(VALUE(TRIM(SUBSTITUTE(AJ57,CHAR(160),""))),0)),$AQ57="Devis 2",(IFERROR(VALUE(TRIM(SUBSTITUTE(AM57,CHAR(160),""))),0)),$AQ57="Devis 3",(IFERROR(VALUE(TRIM(SUBSTITUTE(AP57,CHAR(160),""))),0))),0))*(IFERROR(VALUE(TRIM(SUBSTITUTE($Z57,CHAR(160),""))),0))))</f>
        <v/>
      </c>
      <c r="AY57" s="89"/>
      <c r="AZ57" s="21" t="str" cm="1">
        <f t="array" ref="AZ57">IF(OR(AX57="",AU57="",AV57="",AS57="",AW57="",AT57=""),"",_xlfn.IFS((IFERROR(VALUE(TRIM(SUBSTITUTE(AX57,CHAR(160),""))),0))&gt;(IFERROR(VALUE(TRIM(SUBSTITUTE(AU57,CHAR(160),""))),0)),"KO : Le montant retenu TTC est supérieur au montant raisonnable TTC. Merci de revoir la ligne de dépense ou plafonner son montant.",(IFERROR(VALUE(TRIM(SUBSTITUTE(AV57,CHAR(160),""))),0))&gt;(IFERROR(VALUE(TRIM(SUBSTITUTE(AS57,CHAR(160),""))),0)),"Attention : Le montant retenu HT est supérieur au montant HT raisonnable. Merci de revoir la ligne de dépense, plafonner son montant, ou justifier la reventillation HT / TVA.",(IFERROR(VALUE(TRIM(SUBSTITUTE(AW57,CHAR(160),""))),0))&gt;(IFERROR(VALUE(TRIM(SUBSTITUTE(AT57,CHAR(160),""))),0)),"Attention : Le montant TVA retenu est supérieur au montant TVA raisonnable. Merci de revoir la ligne de dépense, plafonner son montant, ou justifier la reventillation HT / TVA.",(IFERROR(VALUE(TRIM(SUBSTITUTE(AX57,CHAR(160),""))),0))=0,"",(IFERROR(VALUE(TRIM(SUBSTITUTE(AU57,CHAR(160),""))),0))=(IFERROR(VALUE(TRIM(SUBSTITUTE(AX57,CHAR(160),""))),0)),"OK",(IFERROR(VALUE(TRIM(SUBSTITUTE(AU57,CHAR(160),""))),0))&gt;(IFERROR(VALUE(TRIM(SUBSTITUTE(AX57,CHAR(160),""))),0))," OK : Montant instruit inférieur au montant raisonnable.",TRUE,""))</f>
        <v/>
      </c>
      <c r="BA57" s="6" t="str" cm="1">
        <f t="array" ref="BA57">IF(
   OR(AX57="",W57="",AV57="",U57="",AW57="",V57=""),
   "",
   _xlfn.IFS(
      (IFERROR(VALUE(TRIM(SUBSTITUTE(AX57,CHAR(160),""))),0))=0,
         "Attention montant présenté entièrement écarté",
      (IFERROR(VALUE(TRIM(SUBSTITUTE(AX57,CHAR(160),""))),0))&gt;
         (IFERROR(VALUE(TRIM(SUBSTITUTE(W57,CHAR(160),""))),0)),
         "KO : Le montant retenu TTC est supérieur au montant présenté TTC. Merci de revoir la ligne de dépense ou plafonner son montant.",
      (IFERROR(VALUE(TRIM(SUBSTITUTE(AV57,CHAR(160),""))),0))&gt;
         (IFERROR(VALUE(TRIM(SUBSTITUTE(U57,CHAR(160),""))),0)),
         "Attention : Le montant retenu HT est supérieur au montant HT présenté. Merci de revoir la ligne de dépense, plafonner son montant, ou justifier la reventilation HT / TVA.",
      (IFERROR(VALUE(TRIM(SUBSTITUTE(AW57,CHAR(160),""))),0))&gt;
         (IFERROR(VALUE(TRIM(SUBSTITUTE(V57,CHAR(160),""))),0)),
         "Attention : Le montant TVA retenu est supérieur au montant TVA présenté. Merci de revoir la ligne de dépense, plafonner son montant, ou justifier la reventilation HT / TVA.",
      (IFERROR(VALUE(TRIM(SUBSTITUTE(W57,CHAR(160),""))),0))=0,
         "",
      (IFERROR(VALUE(TRIM(SUBSTITUTE(AX57,CHAR(160),""))),0))=
         (IFERROR(VALUE(TRIM(SUBSTITUTE(W57,CHAR(160),""))),0)),
         "OK",
      (IFERROR(VALUE(TRIM(SUBSTITUTE(AX57,CHAR(160),""))),0))&lt;
         (IFERROR(VALUE(TRIM(SUBSTITUTE(W57,CHAR(160),""))),0)),
         "Attention : montant présenté partiellement écarté.",
      TRUE,
         ""
   )
)</f>
        <v/>
      </c>
      <c r="BB57" s="63" t="str">
        <f t="shared" si="69"/>
        <v/>
      </c>
      <c r="BC57" s="63" t="str">
        <f t="shared" si="70"/>
        <v/>
      </c>
      <c r="BD57" s="63" t="str">
        <f t="shared" si="71"/>
        <v/>
      </c>
    </row>
    <row r="58" spans="1:56" ht="15" customHeight="1">
      <c r="A58" s="100">
        <v>49</v>
      </c>
      <c r="B58" s="7"/>
      <c r="C58" s="8"/>
      <c r="D58" s="7"/>
      <c r="E58" s="7"/>
      <c r="F58" s="27"/>
      <c r="G58" s="33"/>
      <c r="H58" s="31"/>
      <c r="I58" s="32"/>
      <c r="J58" s="17"/>
      <c r="K58" s="10"/>
      <c r="L58" s="9"/>
      <c r="M58" s="53" t="str">
        <f t="shared" si="28"/>
        <v/>
      </c>
      <c r="N58" s="13"/>
      <c r="O58" s="9"/>
      <c r="P58" s="53" t="str">
        <f t="shared" si="29"/>
        <v/>
      </c>
      <c r="Q58" s="16"/>
      <c r="R58" s="9"/>
      <c r="S58" s="54" t="str">
        <f t="shared" si="30"/>
        <v/>
      </c>
      <c r="T58" s="23"/>
      <c r="U58" s="111" t="str" cm="1">
        <f t="array" ref="U58">IF((_xlfn.IFS(TRIM(SUBSTITUTE(T58,CHAR(160),""))="Devis 1",IFERROR(VALUE(TRIM(SUBSTITUTE(K58,CHAR(160),""))),0),TRIM(SUBSTITUTE(T58,CHAR(160),""))="Devis 2",IFERROR(VALUE(TRIM(SUBSTITUTE(N58,CHAR(160),""))),0),TRIM(SUBSTITUTE(T58,CHAR(160),""))="Devis 3",IFERROR(VALUE(TRIM(SUBSTITUTE(Q58,CHAR(160),""))),0),TRUE,0)*IFERROR(VALUE(TRIM(SUBSTITUTE(C58,CHAR(160),""))),0))=0,"",_xlfn.IFS(TRIM(SUBSTITUTE(T58,CHAR(160),""))="Devis 1",IFERROR(VALUE(TRIM(SUBSTITUTE(K58,CHAR(160),""))),0),TRIM(SUBSTITUTE(T58,CHAR(160),""))="Devis 2",IFERROR(VALUE(TRIM(SUBSTITUTE(N58,CHAR(160),""))),0),TRIM(SUBSTITUTE(T58,CHAR(160),""))="Devis 3",IFERROR(VALUE(TRIM(SUBSTITUTE(Q58,CHAR(160),""))),0),TRUE,0)*IFERROR(VALUE(TRIM(SUBSTITUTE(C58,CHAR(160),""))),0))</f>
        <v/>
      </c>
      <c r="V58" s="109" t="str" cm="1">
        <f t="array" ref="V58">IF((_xlfn.IFS(TRIM(SUBSTITUTE(T58,CHAR(160),""))="Devis 1",IFERROR(VALUE(TRIM(SUBSTITUTE(L58,CHAR(160),""))),0),TRIM(SUBSTITUTE(T58,CHAR(160),""))="Devis 2",IFERROR(VALUE(TRIM(SUBSTITUTE(O58,CHAR(160),""))),0),TRIM(SUBSTITUTE(T58,CHAR(160),""))="Devis 3",IFERROR(VALUE(TRIM(SUBSTITUTE(R58,CHAR(160),""))),0),TRUE,0)*IFERROR(VALUE(TRIM(SUBSTITUTE(C58,CHAR(160),""))),0))=0,IF(U58&lt;&gt;"",0,""),_xlfn.IFS(TRIM(SUBSTITUTE(T58,CHAR(160),""))="Devis 1",IFERROR(VALUE(TRIM(SUBSTITUTE(L58,CHAR(160),""))),0),TRIM(SUBSTITUTE(T58,CHAR(160),""))="Devis 2",IFERROR(VALUE(TRIM(SUBSTITUTE(O58,CHAR(160),""))),0),TRIM(SUBSTITUTE(T58,CHAR(160),""))="Devis 3",IFERROR(VALUE(TRIM(SUBSTITUTE(R58,CHAR(160),""))),0),TRUE,0)*IFERROR(VALUE(TRIM(SUBSTITUTE(C58,CHAR(160),""))),0))</f>
        <v/>
      </c>
      <c r="W58" s="112" t="str">
        <f t="shared" si="31"/>
        <v/>
      </c>
      <c r="X58" s="103"/>
      <c r="Y58" s="86" t="str">
        <f t="shared" si="54"/>
        <v/>
      </c>
      <c r="Z58" s="90" t="str">
        <f t="shared" si="55"/>
        <v/>
      </c>
      <c r="AA58" s="86" t="str">
        <f t="shared" si="56"/>
        <v/>
      </c>
      <c r="AB58" s="22" t="str">
        <f t="shared" si="57"/>
        <v/>
      </c>
      <c r="AC58" s="22" t="str">
        <f t="shared" si="58"/>
        <v/>
      </c>
      <c r="AD58" s="5" t="str">
        <f t="shared" si="58"/>
        <v/>
      </c>
      <c r="AE58" s="22" t="str">
        <f t="shared" si="59"/>
        <v/>
      </c>
      <c r="AF58" s="22" t="str">
        <f t="shared" si="60"/>
        <v/>
      </c>
      <c r="AG58" s="87" t="str">
        <f t="shared" si="61"/>
        <v/>
      </c>
      <c r="AH58" s="59" t="str">
        <f t="shared" si="62"/>
        <v/>
      </c>
      <c r="AI58" s="29" t="str">
        <f t="shared" si="63"/>
        <v/>
      </c>
      <c r="AJ58" s="53" t="str">
        <f t="shared" si="42"/>
        <v/>
      </c>
      <c r="AK58" s="60" t="str">
        <f t="shared" si="64"/>
        <v/>
      </c>
      <c r="AL58" s="29" t="str">
        <f t="shared" si="65"/>
        <v/>
      </c>
      <c r="AM58" s="53" t="str">
        <f t="shared" si="45"/>
        <v/>
      </c>
      <c r="AN58" s="61" t="str">
        <f t="shared" si="66"/>
        <v/>
      </c>
      <c r="AO58" s="29" t="str">
        <f t="shared" si="67"/>
        <v/>
      </c>
      <c r="AP58" s="62" t="str">
        <f t="shared" si="47"/>
        <v/>
      </c>
      <c r="AQ58" s="55" t="str">
        <f t="shared" si="68"/>
        <v/>
      </c>
      <c r="AR58" s="493"/>
      <c r="AS58" s="63" t="str">
        <f t="shared" si="48"/>
        <v/>
      </c>
      <c r="AT58" s="63" t="str">
        <f t="shared" si="49"/>
        <v/>
      </c>
      <c r="AU58" s="63" t="str">
        <f t="shared" si="50"/>
        <v/>
      </c>
      <c r="AV58" s="110" t="str" cm="1">
        <f t="array" ref="AV58">IF($Z58="","",IF((IFERROR(_xlfn.IFS($AQ58="Devis 1",(IFERROR(VALUE(TRIM(SUBSTITUTE(AH58,CHAR(160),""))),0)),$AQ58="Devis 2",(IFERROR(VALUE(TRIM(SUBSTITUTE(AK58,CHAR(160),""))),0)),$AQ58="Devis 3",(IFERROR(VALUE(TRIM(SUBSTITUTE(AN58,CHAR(160),""))),0))),0))*(IFERROR(VALUE(TRIM(SUBSTITUTE($Z58,CHAR(160),""))),0))=0,"",(IFERROR(_xlfn.IFS($AQ58="Devis 1",(IFERROR(VALUE(TRIM(SUBSTITUTE(AH58,CHAR(160),""))),0)),$AQ58="Devis 2",(IFERROR(VALUE(TRIM(SUBSTITUTE(AK58,CHAR(160),""))),0)),$AQ58="Devis 3",(IFERROR(VALUE(TRIM(SUBSTITUTE(AN58,CHAR(160),""))),0))),0))*(IFERROR(VALUE(TRIM(SUBSTITUTE($Z58,CHAR(160),""))),0))))</f>
        <v/>
      </c>
      <c r="AW58" s="110" t="str" cm="1">
        <f t="array" ref="AW58">IF($Z58="","",IF(IFERROR(_xlfn.IFS(TRIM(SUBSTITUTE($AQ58,CHAR(160),""))="Devis 1",IFERROR(VALUE(TRIM(SUBSTITUTE(AI58,CHAR(160),""))),0),TRIM(SUBSTITUTE($AQ58,CHAR(160),""))="Devis 2",IFERROR(VALUE(TRIM(SUBSTITUTE(AL58,CHAR(160),""))),0),TRIM(SUBSTITUTE($AQ58,CHAR(160),""))="Devis 3",IFERROR(VALUE(TRIM(SUBSTITUTE(AO58,CHAR(160),""))),0)),0)*IFERROR(VALUE(TRIM(SUBSTITUTE($Z58,CHAR(160),""))),0)=0,IF(AV58&lt;&gt;"",0,""),IFERROR(_xlfn.IFS(TRIM(SUBSTITUTE($AQ58,CHAR(160),""))="Devis 1",IFERROR(VALUE(TRIM(SUBSTITUTE(AI58,CHAR(160),""))),0),TRIM(SUBSTITUTE($AQ58,CHAR(160),""))="Devis 2",IFERROR(VALUE(TRIM(SUBSTITUTE(AL58,CHAR(160),""))),0),TRIM(SUBSTITUTE($AQ58,CHAR(160),""))="Devis 3",IFERROR(VALUE(TRIM(SUBSTITUTE(AO58,CHAR(160),""))),0)),0)*IFERROR(VALUE(TRIM(SUBSTITUTE($Z58,CHAR(160),""))),0)))</f>
        <v/>
      </c>
      <c r="AX58" s="110" t="str" cm="1">
        <f t="array" ref="AX58">IF($Z58="","",IF((IFERROR(_xlfn.IFS($AQ58="Devis 1",(IFERROR(VALUE(TRIM(SUBSTITUTE(AJ58,CHAR(160),""))),0)),$AQ58="Devis 2",(IFERROR(VALUE(TRIM(SUBSTITUTE(AM58,CHAR(160),""))),0)),$AQ58="Devis 3",(IFERROR(VALUE(TRIM(SUBSTITUTE(AP58,CHAR(160),""))),0))),0))*(IFERROR(VALUE(TRIM(SUBSTITUTE($Z58,CHAR(160),""))),0))=0,"",(IFERROR(_xlfn.IFS($AQ58="Devis 1",(IFERROR(VALUE(TRIM(SUBSTITUTE(AJ58,CHAR(160),""))),0)),$AQ58="Devis 2",(IFERROR(VALUE(TRIM(SUBSTITUTE(AM58,CHAR(160),""))),0)),$AQ58="Devis 3",(IFERROR(VALUE(TRIM(SUBSTITUTE(AP58,CHAR(160),""))),0))),0))*(IFERROR(VALUE(TRIM(SUBSTITUTE($Z58,CHAR(160),""))),0))))</f>
        <v/>
      </c>
      <c r="AY58" s="89"/>
      <c r="AZ58" s="21" t="str" cm="1">
        <f t="array" ref="AZ58">IF(OR(AX58="",AU58="",AV58="",AS58="",AW58="",AT58=""),"",_xlfn.IFS((IFERROR(VALUE(TRIM(SUBSTITUTE(AX58,CHAR(160),""))),0))&gt;(IFERROR(VALUE(TRIM(SUBSTITUTE(AU58,CHAR(160),""))),0)),"KO : Le montant retenu TTC est supérieur au montant raisonnable TTC. Merci de revoir la ligne de dépense ou plafonner son montant.",(IFERROR(VALUE(TRIM(SUBSTITUTE(AV58,CHAR(160),""))),0))&gt;(IFERROR(VALUE(TRIM(SUBSTITUTE(AS58,CHAR(160),""))),0)),"Attention : Le montant retenu HT est supérieur au montant HT raisonnable. Merci de revoir la ligne de dépense, plafonner son montant, ou justifier la reventillation HT / TVA.",(IFERROR(VALUE(TRIM(SUBSTITUTE(AW58,CHAR(160),""))),0))&gt;(IFERROR(VALUE(TRIM(SUBSTITUTE(AT58,CHAR(160),""))),0)),"Attention : Le montant TVA retenu est supérieur au montant TVA raisonnable. Merci de revoir la ligne de dépense, plafonner son montant, ou justifier la reventillation HT / TVA.",(IFERROR(VALUE(TRIM(SUBSTITUTE(AX58,CHAR(160),""))),0))=0,"",(IFERROR(VALUE(TRIM(SUBSTITUTE(AU58,CHAR(160),""))),0))=(IFERROR(VALUE(TRIM(SUBSTITUTE(AX58,CHAR(160),""))),0)),"OK",(IFERROR(VALUE(TRIM(SUBSTITUTE(AU58,CHAR(160),""))),0))&gt;(IFERROR(VALUE(TRIM(SUBSTITUTE(AX58,CHAR(160),""))),0))," OK : Montant instruit inférieur au montant raisonnable.",TRUE,""))</f>
        <v/>
      </c>
      <c r="BA58" s="6" t="str" cm="1">
        <f t="array" ref="BA58">IF(
   OR(AX58="",W58="",AV58="",U58="",AW58="",V58=""),
   "",
   _xlfn.IFS(
      (IFERROR(VALUE(TRIM(SUBSTITUTE(AX58,CHAR(160),""))),0))=0,
         "Attention montant présenté entièrement écarté",
      (IFERROR(VALUE(TRIM(SUBSTITUTE(AX58,CHAR(160),""))),0))&gt;
         (IFERROR(VALUE(TRIM(SUBSTITUTE(W58,CHAR(160),""))),0)),
         "KO : Le montant retenu TTC est supérieur au montant présenté TTC. Merci de revoir la ligne de dépense ou plafonner son montant.",
      (IFERROR(VALUE(TRIM(SUBSTITUTE(AV58,CHAR(160),""))),0))&gt;
         (IFERROR(VALUE(TRIM(SUBSTITUTE(U58,CHAR(160),""))),0)),
         "Attention : Le montant retenu HT est supérieur au montant HT présenté. Merci de revoir la ligne de dépense, plafonner son montant, ou justifier la reventilation HT / TVA.",
      (IFERROR(VALUE(TRIM(SUBSTITUTE(AW58,CHAR(160),""))),0))&gt;
         (IFERROR(VALUE(TRIM(SUBSTITUTE(V58,CHAR(160),""))),0)),
         "Attention : Le montant TVA retenu est supérieur au montant TVA présenté. Merci de revoir la ligne de dépense, plafonner son montant, ou justifier la reventilation HT / TVA.",
      (IFERROR(VALUE(TRIM(SUBSTITUTE(W58,CHAR(160),""))),0))=0,
         "",
      (IFERROR(VALUE(TRIM(SUBSTITUTE(AX58,CHAR(160),""))),0))=
         (IFERROR(VALUE(TRIM(SUBSTITUTE(W58,CHAR(160),""))),0)),
         "OK",
      (IFERROR(VALUE(TRIM(SUBSTITUTE(AX58,CHAR(160),""))),0))&lt;
         (IFERROR(VALUE(TRIM(SUBSTITUTE(W58,CHAR(160),""))),0)),
         "Attention : montant présenté partiellement écarté.",
      TRUE,
         ""
   )
)</f>
        <v/>
      </c>
      <c r="BB58" s="63" t="str">
        <f t="shared" si="69"/>
        <v/>
      </c>
      <c r="BC58" s="63" t="str">
        <f t="shared" si="70"/>
        <v/>
      </c>
      <c r="BD58" s="63" t="str">
        <f t="shared" si="71"/>
        <v/>
      </c>
    </row>
    <row r="59" spans="1:56" ht="15" customHeight="1">
      <c r="A59" s="100">
        <v>50</v>
      </c>
      <c r="B59" s="7"/>
      <c r="C59" s="8"/>
      <c r="D59" s="7"/>
      <c r="E59" s="7"/>
      <c r="F59" s="27"/>
      <c r="G59" s="33"/>
      <c r="H59" s="31"/>
      <c r="I59" s="32"/>
      <c r="J59" s="17"/>
      <c r="K59" s="10"/>
      <c r="L59" s="9"/>
      <c r="M59" s="53" t="str">
        <f t="shared" si="28"/>
        <v/>
      </c>
      <c r="N59" s="13"/>
      <c r="O59" s="9"/>
      <c r="P59" s="53" t="str">
        <f t="shared" si="29"/>
        <v/>
      </c>
      <c r="Q59" s="16"/>
      <c r="R59" s="9"/>
      <c r="S59" s="54" t="str">
        <f t="shared" si="30"/>
        <v/>
      </c>
      <c r="T59" s="23"/>
      <c r="U59" s="111" t="str" cm="1">
        <f t="array" ref="U59">IF((_xlfn.IFS(TRIM(SUBSTITUTE(T59,CHAR(160),""))="Devis 1",IFERROR(VALUE(TRIM(SUBSTITUTE(K59,CHAR(160),""))),0),TRIM(SUBSTITUTE(T59,CHAR(160),""))="Devis 2",IFERROR(VALUE(TRIM(SUBSTITUTE(N59,CHAR(160),""))),0),TRIM(SUBSTITUTE(T59,CHAR(160),""))="Devis 3",IFERROR(VALUE(TRIM(SUBSTITUTE(Q59,CHAR(160),""))),0),TRUE,0)*IFERROR(VALUE(TRIM(SUBSTITUTE(C59,CHAR(160),""))),0))=0,"",_xlfn.IFS(TRIM(SUBSTITUTE(T59,CHAR(160),""))="Devis 1",IFERROR(VALUE(TRIM(SUBSTITUTE(K59,CHAR(160),""))),0),TRIM(SUBSTITUTE(T59,CHAR(160),""))="Devis 2",IFERROR(VALUE(TRIM(SUBSTITUTE(N59,CHAR(160),""))),0),TRIM(SUBSTITUTE(T59,CHAR(160),""))="Devis 3",IFERROR(VALUE(TRIM(SUBSTITUTE(Q59,CHAR(160),""))),0),TRUE,0)*IFERROR(VALUE(TRIM(SUBSTITUTE(C59,CHAR(160),""))),0))</f>
        <v/>
      </c>
      <c r="V59" s="109" t="str" cm="1">
        <f t="array" ref="V59">IF((_xlfn.IFS(TRIM(SUBSTITUTE(T59,CHAR(160),""))="Devis 1",IFERROR(VALUE(TRIM(SUBSTITUTE(L59,CHAR(160),""))),0),TRIM(SUBSTITUTE(T59,CHAR(160),""))="Devis 2",IFERROR(VALUE(TRIM(SUBSTITUTE(O59,CHAR(160),""))),0),TRIM(SUBSTITUTE(T59,CHAR(160),""))="Devis 3",IFERROR(VALUE(TRIM(SUBSTITUTE(R59,CHAR(160),""))),0),TRUE,0)*IFERROR(VALUE(TRIM(SUBSTITUTE(C59,CHAR(160),""))),0))=0,IF(U59&lt;&gt;"",0,""),_xlfn.IFS(TRIM(SUBSTITUTE(T59,CHAR(160),""))="Devis 1",IFERROR(VALUE(TRIM(SUBSTITUTE(L59,CHAR(160),""))),0),TRIM(SUBSTITUTE(T59,CHAR(160),""))="Devis 2",IFERROR(VALUE(TRIM(SUBSTITUTE(O59,CHAR(160),""))),0),TRIM(SUBSTITUTE(T59,CHAR(160),""))="Devis 3",IFERROR(VALUE(TRIM(SUBSTITUTE(R59,CHAR(160),""))),0),TRUE,0)*IFERROR(VALUE(TRIM(SUBSTITUTE(C59,CHAR(160),""))),0))</f>
        <v/>
      </c>
      <c r="W59" s="112" t="str">
        <f t="shared" si="31"/>
        <v/>
      </c>
      <c r="X59" s="103"/>
      <c r="Y59" s="86" t="str">
        <f t="shared" si="54"/>
        <v/>
      </c>
      <c r="Z59" s="90" t="str">
        <f t="shared" si="55"/>
        <v/>
      </c>
      <c r="AA59" s="86" t="str">
        <f t="shared" si="56"/>
        <v/>
      </c>
      <c r="AB59" s="22" t="str">
        <f t="shared" si="57"/>
        <v/>
      </c>
      <c r="AC59" s="22" t="str">
        <f t="shared" si="58"/>
        <v/>
      </c>
      <c r="AD59" s="5" t="str">
        <f t="shared" si="58"/>
        <v/>
      </c>
      <c r="AE59" s="22" t="str">
        <f t="shared" si="59"/>
        <v/>
      </c>
      <c r="AF59" s="22" t="str">
        <f t="shared" si="60"/>
        <v/>
      </c>
      <c r="AG59" s="87" t="str">
        <f t="shared" si="61"/>
        <v/>
      </c>
      <c r="AH59" s="59" t="str">
        <f t="shared" si="62"/>
        <v/>
      </c>
      <c r="AI59" s="29" t="str">
        <f t="shared" si="63"/>
        <v/>
      </c>
      <c r="AJ59" s="53" t="str">
        <f t="shared" si="42"/>
        <v/>
      </c>
      <c r="AK59" s="60" t="str">
        <f t="shared" si="64"/>
        <v/>
      </c>
      <c r="AL59" s="29" t="str">
        <f t="shared" si="65"/>
        <v/>
      </c>
      <c r="AM59" s="53" t="str">
        <f t="shared" si="45"/>
        <v/>
      </c>
      <c r="AN59" s="61" t="str">
        <f t="shared" si="66"/>
        <v/>
      </c>
      <c r="AO59" s="29" t="str">
        <f t="shared" si="67"/>
        <v/>
      </c>
      <c r="AP59" s="62" t="str">
        <f t="shared" si="47"/>
        <v/>
      </c>
      <c r="AQ59" s="55" t="str">
        <f t="shared" si="68"/>
        <v/>
      </c>
      <c r="AR59" s="493"/>
      <c r="AS59" s="63" t="str">
        <f t="shared" si="48"/>
        <v/>
      </c>
      <c r="AT59" s="63" t="str">
        <f t="shared" si="49"/>
        <v/>
      </c>
      <c r="AU59" s="63" t="str">
        <f t="shared" si="50"/>
        <v/>
      </c>
      <c r="AV59" s="110" t="str" cm="1">
        <f t="array" ref="AV59">IF($Z59="","",IF((IFERROR(_xlfn.IFS($AQ59="Devis 1",(IFERROR(VALUE(TRIM(SUBSTITUTE(AH59,CHAR(160),""))),0)),$AQ59="Devis 2",(IFERROR(VALUE(TRIM(SUBSTITUTE(AK59,CHAR(160),""))),0)),$AQ59="Devis 3",(IFERROR(VALUE(TRIM(SUBSTITUTE(AN59,CHAR(160),""))),0))),0))*(IFERROR(VALUE(TRIM(SUBSTITUTE($Z59,CHAR(160),""))),0))=0,"",(IFERROR(_xlfn.IFS($AQ59="Devis 1",(IFERROR(VALUE(TRIM(SUBSTITUTE(AH59,CHAR(160),""))),0)),$AQ59="Devis 2",(IFERROR(VALUE(TRIM(SUBSTITUTE(AK59,CHAR(160),""))),0)),$AQ59="Devis 3",(IFERROR(VALUE(TRIM(SUBSTITUTE(AN59,CHAR(160),""))),0))),0))*(IFERROR(VALUE(TRIM(SUBSTITUTE($Z59,CHAR(160),""))),0))))</f>
        <v/>
      </c>
      <c r="AW59" s="110" t="str" cm="1">
        <f t="array" ref="AW59">IF($Z59="","",IF(IFERROR(_xlfn.IFS(TRIM(SUBSTITUTE($AQ59,CHAR(160),""))="Devis 1",IFERROR(VALUE(TRIM(SUBSTITUTE(AI59,CHAR(160),""))),0),TRIM(SUBSTITUTE($AQ59,CHAR(160),""))="Devis 2",IFERROR(VALUE(TRIM(SUBSTITUTE(AL59,CHAR(160),""))),0),TRIM(SUBSTITUTE($AQ59,CHAR(160),""))="Devis 3",IFERROR(VALUE(TRIM(SUBSTITUTE(AO59,CHAR(160),""))),0)),0)*IFERROR(VALUE(TRIM(SUBSTITUTE($Z59,CHAR(160),""))),0)=0,IF(AV59&lt;&gt;"",0,""),IFERROR(_xlfn.IFS(TRIM(SUBSTITUTE($AQ59,CHAR(160),""))="Devis 1",IFERROR(VALUE(TRIM(SUBSTITUTE(AI59,CHAR(160),""))),0),TRIM(SUBSTITUTE($AQ59,CHAR(160),""))="Devis 2",IFERROR(VALUE(TRIM(SUBSTITUTE(AL59,CHAR(160),""))),0),TRIM(SUBSTITUTE($AQ59,CHAR(160),""))="Devis 3",IFERROR(VALUE(TRIM(SUBSTITUTE(AO59,CHAR(160),""))),0)),0)*IFERROR(VALUE(TRIM(SUBSTITUTE($Z59,CHAR(160),""))),0)))</f>
        <v/>
      </c>
      <c r="AX59" s="110" t="str" cm="1">
        <f t="array" ref="AX59">IF($Z59="","",IF((IFERROR(_xlfn.IFS($AQ59="Devis 1",(IFERROR(VALUE(TRIM(SUBSTITUTE(AJ59,CHAR(160),""))),0)),$AQ59="Devis 2",(IFERROR(VALUE(TRIM(SUBSTITUTE(AM59,CHAR(160),""))),0)),$AQ59="Devis 3",(IFERROR(VALUE(TRIM(SUBSTITUTE(AP59,CHAR(160),""))),0))),0))*(IFERROR(VALUE(TRIM(SUBSTITUTE($Z59,CHAR(160),""))),0))=0,"",(IFERROR(_xlfn.IFS($AQ59="Devis 1",(IFERROR(VALUE(TRIM(SUBSTITUTE(AJ59,CHAR(160),""))),0)),$AQ59="Devis 2",(IFERROR(VALUE(TRIM(SUBSTITUTE(AM59,CHAR(160),""))),0)),$AQ59="Devis 3",(IFERROR(VALUE(TRIM(SUBSTITUTE(AP59,CHAR(160),""))),0))),0))*(IFERROR(VALUE(TRIM(SUBSTITUTE($Z59,CHAR(160),""))),0))))</f>
        <v/>
      </c>
      <c r="AY59" s="89"/>
      <c r="AZ59" s="21" t="str" cm="1">
        <f t="array" ref="AZ59">IF(OR(AX59="",AU59="",AV59="",AS59="",AW59="",AT59=""),"",_xlfn.IFS((IFERROR(VALUE(TRIM(SUBSTITUTE(AX59,CHAR(160),""))),0))&gt;(IFERROR(VALUE(TRIM(SUBSTITUTE(AU59,CHAR(160),""))),0)),"KO : Le montant retenu TTC est supérieur au montant raisonnable TTC. Merci de revoir la ligne de dépense ou plafonner son montant.",(IFERROR(VALUE(TRIM(SUBSTITUTE(AV59,CHAR(160),""))),0))&gt;(IFERROR(VALUE(TRIM(SUBSTITUTE(AS59,CHAR(160),""))),0)),"Attention : Le montant retenu HT est supérieur au montant HT raisonnable. Merci de revoir la ligne de dépense, plafonner son montant, ou justifier la reventillation HT / TVA.",(IFERROR(VALUE(TRIM(SUBSTITUTE(AW59,CHAR(160),""))),0))&gt;(IFERROR(VALUE(TRIM(SUBSTITUTE(AT59,CHAR(160),""))),0)),"Attention : Le montant TVA retenu est supérieur au montant TVA raisonnable. Merci de revoir la ligne de dépense, plafonner son montant, ou justifier la reventillation HT / TVA.",(IFERROR(VALUE(TRIM(SUBSTITUTE(AX59,CHAR(160),""))),0))=0,"",(IFERROR(VALUE(TRIM(SUBSTITUTE(AU59,CHAR(160),""))),0))=(IFERROR(VALUE(TRIM(SUBSTITUTE(AX59,CHAR(160),""))),0)),"OK",(IFERROR(VALUE(TRIM(SUBSTITUTE(AU59,CHAR(160),""))),0))&gt;(IFERROR(VALUE(TRIM(SUBSTITUTE(AX59,CHAR(160),""))),0))," OK : Montant instruit inférieur au montant raisonnable.",TRUE,""))</f>
        <v/>
      </c>
      <c r="BA59" s="6" t="str" cm="1">
        <f t="array" ref="BA59">IF(
   OR(AX59="",W59="",AV59="",U59="",AW59="",V59=""),
   "",
   _xlfn.IFS(
      (IFERROR(VALUE(TRIM(SUBSTITUTE(AX59,CHAR(160),""))),0))=0,
         "Attention montant présenté entièrement écarté",
      (IFERROR(VALUE(TRIM(SUBSTITUTE(AX59,CHAR(160),""))),0))&gt;
         (IFERROR(VALUE(TRIM(SUBSTITUTE(W59,CHAR(160),""))),0)),
         "KO : Le montant retenu TTC est supérieur au montant présenté TTC. Merci de revoir la ligne de dépense ou plafonner son montant.",
      (IFERROR(VALUE(TRIM(SUBSTITUTE(AV59,CHAR(160),""))),0))&gt;
         (IFERROR(VALUE(TRIM(SUBSTITUTE(U59,CHAR(160),""))),0)),
         "Attention : Le montant retenu HT est supérieur au montant HT présenté. Merci de revoir la ligne de dépense, plafonner son montant, ou justifier la reventilation HT / TVA.",
      (IFERROR(VALUE(TRIM(SUBSTITUTE(AW59,CHAR(160),""))),0))&gt;
         (IFERROR(VALUE(TRIM(SUBSTITUTE(V59,CHAR(160),""))),0)),
         "Attention : Le montant TVA retenu est supérieur au montant TVA présenté. Merci de revoir la ligne de dépense, plafonner son montant, ou justifier la reventilation HT / TVA.",
      (IFERROR(VALUE(TRIM(SUBSTITUTE(W59,CHAR(160),""))),0))=0,
         "",
      (IFERROR(VALUE(TRIM(SUBSTITUTE(AX59,CHAR(160),""))),0))=
         (IFERROR(VALUE(TRIM(SUBSTITUTE(W59,CHAR(160),""))),0)),
         "OK",
      (IFERROR(VALUE(TRIM(SUBSTITUTE(AX59,CHAR(160),""))),0))&lt;
         (IFERROR(VALUE(TRIM(SUBSTITUTE(W59,CHAR(160),""))),0)),
         "Attention : montant présenté partiellement écarté.",
      TRUE,
         ""
   )
)</f>
        <v/>
      </c>
      <c r="BB59" s="63" t="str">
        <f t="shared" si="69"/>
        <v/>
      </c>
      <c r="BC59" s="63" t="str">
        <f t="shared" si="70"/>
        <v/>
      </c>
      <c r="BD59" s="63" t="str">
        <f t="shared" si="71"/>
        <v/>
      </c>
    </row>
    <row r="60" spans="1:56" ht="15" customHeight="1">
      <c r="A60" s="100">
        <v>51</v>
      </c>
      <c r="B60" s="7"/>
      <c r="C60" s="8"/>
      <c r="D60" s="7"/>
      <c r="E60" s="7"/>
      <c r="F60" s="27"/>
      <c r="G60" s="33"/>
      <c r="H60" s="31"/>
      <c r="I60" s="32"/>
      <c r="J60" s="17"/>
      <c r="K60" s="10"/>
      <c r="L60" s="9"/>
      <c r="M60" s="53" t="str">
        <f t="shared" si="28"/>
        <v/>
      </c>
      <c r="N60" s="13"/>
      <c r="O60" s="9"/>
      <c r="P60" s="53" t="str">
        <f t="shared" si="29"/>
        <v/>
      </c>
      <c r="Q60" s="16"/>
      <c r="R60" s="9"/>
      <c r="S60" s="54" t="str">
        <f t="shared" si="30"/>
        <v/>
      </c>
      <c r="T60" s="23"/>
      <c r="U60" s="111" t="str" cm="1">
        <f t="array" ref="U60">IF((_xlfn.IFS(TRIM(SUBSTITUTE(T60,CHAR(160),""))="Devis 1",IFERROR(VALUE(TRIM(SUBSTITUTE(K60,CHAR(160),""))),0),TRIM(SUBSTITUTE(T60,CHAR(160),""))="Devis 2",IFERROR(VALUE(TRIM(SUBSTITUTE(N60,CHAR(160),""))),0),TRIM(SUBSTITUTE(T60,CHAR(160),""))="Devis 3",IFERROR(VALUE(TRIM(SUBSTITUTE(Q60,CHAR(160),""))),0),TRUE,0)*IFERROR(VALUE(TRIM(SUBSTITUTE(C60,CHAR(160),""))),0))=0,"",_xlfn.IFS(TRIM(SUBSTITUTE(T60,CHAR(160),""))="Devis 1",IFERROR(VALUE(TRIM(SUBSTITUTE(K60,CHAR(160),""))),0),TRIM(SUBSTITUTE(T60,CHAR(160),""))="Devis 2",IFERROR(VALUE(TRIM(SUBSTITUTE(N60,CHAR(160),""))),0),TRIM(SUBSTITUTE(T60,CHAR(160),""))="Devis 3",IFERROR(VALUE(TRIM(SUBSTITUTE(Q60,CHAR(160),""))),0),TRUE,0)*IFERROR(VALUE(TRIM(SUBSTITUTE(C60,CHAR(160),""))),0))</f>
        <v/>
      </c>
      <c r="V60" s="109" t="str" cm="1">
        <f t="array" ref="V60">IF((_xlfn.IFS(TRIM(SUBSTITUTE(T60,CHAR(160),""))="Devis 1",IFERROR(VALUE(TRIM(SUBSTITUTE(L60,CHAR(160),""))),0),TRIM(SUBSTITUTE(T60,CHAR(160),""))="Devis 2",IFERROR(VALUE(TRIM(SUBSTITUTE(O60,CHAR(160),""))),0),TRIM(SUBSTITUTE(T60,CHAR(160),""))="Devis 3",IFERROR(VALUE(TRIM(SUBSTITUTE(R60,CHAR(160),""))),0),TRUE,0)*IFERROR(VALUE(TRIM(SUBSTITUTE(C60,CHAR(160),""))),0))=0,IF(U60&lt;&gt;"",0,""),_xlfn.IFS(TRIM(SUBSTITUTE(T60,CHAR(160),""))="Devis 1",IFERROR(VALUE(TRIM(SUBSTITUTE(L60,CHAR(160),""))),0),TRIM(SUBSTITUTE(T60,CHAR(160),""))="Devis 2",IFERROR(VALUE(TRIM(SUBSTITUTE(O60,CHAR(160),""))),0),TRIM(SUBSTITUTE(T60,CHAR(160),""))="Devis 3",IFERROR(VALUE(TRIM(SUBSTITUTE(R60,CHAR(160),""))),0),TRUE,0)*IFERROR(VALUE(TRIM(SUBSTITUTE(C60,CHAR(160),""))),0))</f>
        <v/>
      </c>
      <c r="W60" s="112" t="str">
        <f t="shared" si="31"/>
        <v/>
      </c>
      <c r="X60" s="103"/>
      <c r="Y60" s="86" t="str">
        <f t="shared" si="54"/>
        <v/>
      </c>
      <c r="Z60" s="90" t="str">
        <f t="shared" si="55"/>
        <v/>
      </c>
      <c r="AA60" s="86" t="str">
        <f t="shared" si="56"/>
        <v/>
      </c>
      <c r="AB60" s="22" t="str">
        <f t="shared" si="57"/>
        <v/>
      </c>
      <c r="AC60" s="22" t="str">
        <f t="shared" si="58"/>
        <v/>
      </c>
      <c r="AD60" s="5" t="str">
        <f t="shared" si="58"/>
        <v/>
      </c>
      <c r="AE60" s="22" t="str">
        <f t="shared" si="59"/>
        <v/>
      </c>
      <c r="AF60" s="22" t="str">
        <f t="shared" si="60"/>
        <v/>
      </c>
      <c r="AG60" s="87" t="str">
        <f t="shared" si="61"/>
        <v/>
      </c>
      <c r="AH60" s="59" t="str">
        <f t="shared" si="62"/>
        <v/>
      </c>
      <c r="AI60" s="29" t="str">
        <f t="shared" si="63"/>
        <v/>
      </c>
      <c r="AJ60" s="53" t="str">
        <f t="shared" si="42"/>
        <v/>
      </c>
      <c r="AK60" s="60" t="str">
        <f t="shared" si="64"/>
        <v/>
      </c>
      <c r="AL60" s="29" t="str">
        <f t="shared" si="65"/>
        <v/>
      </c>
      <c r="AM60" s="53" t="str">
        <f t="shared" si="45"/>
        <v/>
      </c>
      <c r="AN60" s="61" t="str">
        <f t="shared" si="66"/>
        <v/>
      </c>
      <c r="AO60" s="29" t="str">
        <f t="shared" si="67"/>
        <v/>
      </c>
      <c r="AP60" s="62" t="str">
        <f t="shared" si="47"/>
        <v/>
      </c>
      <c r="AQ60" s="55" t="str">
        <f t="shared" si="68"/>
        <v/>
      </c>
      <c r="AR60" s="493"/>
      <c r="AS60" s="63" t="str">
        <f t="shared" si="48"/>
        <v/>
      </c>
      <c r="AT60" s="63" t="str">
        <f t="shared" si="49"/>
        <v/>
      </c>
      <c r="AU60" s="63" t="str">
        <f t="shared" si="50"/>
        <v/>
      </c>
      <c r="AV60" s="110" t="str" cm="1">
        <f t="array" ref="AV60">IF($Z60="","",IF((IFERROR(_xlfn.IFS($AQ60="Devis 1",(IFERROR(VALUE(TRIM(SUBSTITUTE(AH60,CHAR(160),""))),0)),$AQ60="Devis 2",(IFERROR(VALUE(TRIM(SUBSTITUTE(AK60,CHAR(160),""))),0)),$AQ60="Devis 3",(IFERROR(VALUE(TRIM(SUBSTITUTE(AN60,CHAR(160),""))),0))),0))*(IFERROR(VALUE(TRIM(SUBSTITUTE($Z60,CHAR(160),""))),0))=0,"",(IFERROR(_xlfn.IFS($AQ60="Devis 1",(IFERROR(VALUE(TRIM(SUBSTITUTE(AH60,CHAR(160),""))),0)),$AQ60="Devis 2",(IFERROR(VALUE(TRIM(SUBSTITUTE(AK60,CHAR(160),""))),0)),$AQ60="Devis 3",(IFERROR(VALUE(TRIM(SUBSTITUTE(AN60,CHAR(160),""))),0))),0))*(IFERROR(VALUE(TRIM(SUBSTITUTE($Z60,CHAR(160),""))),0))))</f>
        <v/>
      </c>
      <c r="AW60" s="110" t="str" cm="1">
        <f t="array" ref="AW60">IF($Z60="","",IF(IFERROR(_xlfn.IFS(TRIM(SUBSTITUTE($AQ60,CHAR(160),""))="Devis 1",IFERROR(VALUE(TRIM(SUBSTITUTE(AI60,CHAR(160),""))),0),TRIM(SUBSTITUTE($AQ60,CHAR(160),""))="Devis 2",IFERROR(VALUE(TRIM(SUBSTITUTE(AL60,CHAR(160),""))),0),TRIM(SUBSTITUTE($AQ60,CHAR(160),""))="Devis 3",IFERROR(VALUE(TRIM(SUBSTITUTE(AO60,CHAR(160),""))),0)),0)*IFERROR(VALUE(TRIM(SUBSTITUTE($Z60,CHAR(160),""))),0)=0,IF(AV60&lt;&gt;"",0,""),IFERROR(_xlfn.IFS(TRIM(SUBSTITUTE($AQ60,CHAR(160),""))="Devis 1",IFERROR(VALUE(TRIM(SUBSTITUTE(AI60,CHAR(160),""))),0),TRIM(SUBSTITUTE($AQ60,CHAR(160),""))="Devis 2",IFERROR(VALUE(TRIM(SUBSTITUTE(AL60,CHAR(160),""))),0),TRIM(SUBSTITUTE($AQ60,CHAR(160),""))="Devis 3",IFERROR(VALUE(TRIM(SUBSTITUTE(AO60,CHAR(160),""))),0)),0)*IFERROR(VALUE(TRIM(SUBSTITUTE($Z60,CHAR(160),""))),0)))</f>
        <v/>
      </c>
      <c r="AX60" s="110" t="str" cm="1">
        <f t="array" ref="AX60">IF($Z60="","",IF((IFERROR(_xlfn.IFS($AQ60="Devis 1",(IFERROR(VALUE(TRIM(SUBSTITUTE(AJ60,CHAR(160),""))),0)),$AQ60="Devis 2",(IFERROR(VALUE(TRIM(SUBSTITUTE(AM60,CHAR(160),""))),0)),$AQ60="Devis 3",(IFERROR(VALUE(TRIM(SUBSTITUTE(AP60,CHAR(160),""))),0))),0))*(IFERROR(VALUE(TRIM(SUBSTITUTE($Z60,CHAR(160),""))),0))=0,"",(IFERROR(_xlfn.IFS($AQ60="Devis 1",(IFERROR(VALUE(TRIM(SUBSTITUTE(AJ60,CHAR(160),""))),0)),$AQ60="Devis 2",(IFERROR(VALUE(TRIM(SUBSTITUTE(AM60,CHAR(160),""))),0)),$AQ60="Devis 3",(IFERROR(VALUE(TRIM(SUBSTITUTE(AP60,CHAR(160),""))),0))),0))*(IFERROR(VALUE(TRIM(SUBSTITUTE($Z60,CHAR(160),""))),0))))</f>
        <v/>
      </c>
      <c r="AY60" s="89"/>
      <c r="AZ60" s="21" t="str" cm="1">
        <f t="array" ref="AZ60">IF(OR(AX60="",AU60="",AV60="",AS60="",AW60="",AT60=""),"",_xlfn.IFS((IFERROR(VALUE(TRIM(SUBSTITUTE(AX60,CHAR(160),""))),0))&gt;(IFERROR(VALUE(TRIM(SUBSTITUTE(AU60,CHAR(160),""))),0)),"KO : Le montant retenu TTC est supérieur au montant raisonnable TTC. Merci de revoir la ligne de dépense ou plafonner son montant.",(IFERROR(VALUE(TRIM(SUBSTITUTE(AV60,CHAR(160),""))),0))&gt;(IFERROR(VALUE(TRIM(SUBSTITUTE(AS60,CHAR(160),""))),0)),"Attention : Le montant retenu HT est supérieur au montant HT raisonnable. Merci de revoir la ligne de dépense, plafonner son montant, ou justifier la reventillation HT / TVA.",(IFERROR(VALUE(TRIM(SUBSTITUTE(AW60,CHAR(160),""))),0))&gt;(IFERROR(VALUE(TRIM(SUBSTITUTE(AT60,CHAR(160),""))),0)),"Attention : Le montant TVA retenu est supérieur au montant TVA raisonnable. Merci de revoir la ligne de dépense, plafonner son montant, ou justifier la reventillation HT / TVA.",(IFERROR(VALUE(TRIM(SUBSTITUTE(AX60,CHAR(160),""))),0))=0,"",(IFERROR(VALUE(TRIM(SUBSTITUTE(AU60,CHAR(160),""))),0))=(IFERROR(VALUE(TRIM(SUBSTITUTE(AX60,CHAR(160),""))),0)),"OK",(IFERROR(VALUE(TRIM(SUBSTITUTE(AU60,CHAR(160),""))),0))&gt;(IFERROR(VALUE(TRIM(SUBSTITUTE(AX60,CHAR(160),""))),0))," OK : Montant instruit inférieur au montant raisonnable.",TRUE,""))</f>
        <v/>
      </c>
      <c r="BA60" s="6" t="str" cm="1">
        <f t="array" ref="BA60">IF(
   OR(AX60="",W60="",AV60="",U60="",AW60="",V60=""),
   "",
   _xlfn.IFS(
      (IFERROR(VALUE(TRIM(SUBSTITUTE(AX60,CHAR(160),""))),0))=0,
         "Attention montant présenté entièrement écarté",
      (IFERROR(VALUE(TRIM(SUBSTITUTE(AX60,CHAR(160),""))),0))&gt;
         (IFERROR(VALUE(TRIM(SUBSTITUTE(W60,CHAR(160),""))),0)),
         "KO : Le montant retenu TTC est supérieur au montant présenté TTC. Merci de revoir la ligne de dépense ou plafonner son montant.",
      (IFERROR(VALUE(TRIM(SUBSTITUTE(AV60,CHAR(160),""))),0))&gt;
         (IFERROR(VALUE(TRIM(SUBSTITUTE(U60,CHAR(160),""))),0)),
         "Attention : Le montant retenu HT est supérieur au montant HT présenté. Merci de revoir la ligne de dépense, plafonner son montant, ou justifier la reventilation HT / TVA.",
      (IFERROR(VALUE(TRIM(SUBSTITUTE(AW60,CHAR(160),""))),0))&gt;
         (IFERROR(VALUE(TRIM(SUBSTITUTE(V60,CHAR(160),""))),0)),
         "Attention : Le montant TVA retenu est supérieur au montant TVA présenté. Merci de revoir la ligne de dépense, plafonner son montant, ou justifier la reventilation HT / TVA.",
      (IFERROR(VALUE(TRIM(SUBSTITUTE(W60,CHAR(160),""))),0))=0,
         "",
      (IFERROR(VALUE(TRIM(SUBSTITUTE(AX60,CHAR(160),""))),0))=
         (IFERROR(VALUE(TRIM(SUBSTITUTE(W60,CHAR(160),""))),0)),
         "OK",
      (IFERROR(VALUE(TRIM(SUBSTITUTE(AX60,CHAR(160),""))),0))&lt;
         (IFERROR(VALUE(TRIM(SUBSTITUTE(W60,CHAR(160),""))),0)),
         "Attention : montant présenté partiellement écarté.",
      TRUE,
         ""
   )
)</f>
        <v/>
      </c>
      <c r="BB60" s="63" t="str">
        <f t="shared" si="69"/>
        <v/>
      </c>
      <c r="BC60" s="63" t="str">
        <f t="shared" si="70"/>
        <v/>
      </c>
      <c r="BD60" s="63" t="str">
        <f t="shared" si="71"/>
        <v/>
      </c>
    </row>
    <row r="61" spans="1:56" ht="15" customHeight="1">
      <c r="A61" s="100">
        <v>52</v>
      </c>
      <c r="B61" s="7"/>
      <c r="C61" s="8"/>
      <c r="D61" s="7"/>
      <c r="E61" s="7"/>
      <c r="F61" s="27"/>
      <c r="G61" s="33"/>
      <c r="H61" s="31"/>
      <c r="I61" s="32"/>
      <c r="J61" s="17"/>
      <c r="K61" s="10"/>
      <c r="L61" s="9"/>
      <c r="M61" s="53" t="str">
        <f t="shared" si="28"/>
        <v/>
      </c>
      <c r="N61" s="13"/>
      <c r="O61" s="9"/>
      <c r="P61" s="53" t="str">
        <f t="shared" si="29"/>
        <v/>
      </c>
      <c r="Q61" s="16"/>
      <c r="R61" s="9"/>
      <c r="S61" s="54" t="str">
        <f t="shared" si="30"/>
        <v/>
      </c>
      <c r="T61" s="23"/>
      <c r="U61" s="111" t="str" cm="1">
        <f t="array" ref="U61">IF((_xlfn.IFS(TRIM(SUBSTITUTE(T61,CHAR(160),""))="Devis 1",IFERROR(VALUE(TRIM(SUBSTITUTE(K61,CHAR(160),""))),0),TRIM(SUBSTITUTE(T61,CHAR(160),""))="Devis 2",IFERROR(VALUE(TRIM(SUBSTITUTE(N61,CHAR(160),""))),0),TRIM(SUBSTITUTE(T61,CHAR(160),""))="Devis 3",IFERROR(VALUE(TRIM(SUBSTITUTE(Q61,CHAR(160),""))),0),TRUE,0)*IFERROR(VALUE(TRIM(SUBSTITUTE(C61,CHAR(160),""))),0))=0,"",_xlfn.IFS(TRIM(SUBSTITUTE(T61,CHAR(160),""))="Devis 1",IFERROR(VALUE(TRIM(SUBSTITUTE(K61,CHAR(160),""))),0),TRIM(SUBSTITUTE(T61,CHAR(160),""))="Devis 2",IFERROR(VALUE(TRIM(SUBSTITUTE(N61,CHAR(160),""))),0),TRIM(SUBSTITUTE(T61,CHAR(160),""))="Devis 3",IFERROR(VALUE(TRIM(SUBSTITUTE(Q61,CHAR(160),""))),0),TRUE,0)*IFERROR(VALUE(TRIM(SUBSTITUTE(C61,CHAR(160),""))),0))</f>
        <v/>
      </c>
      <c r="V61" s="109" t="str" cm="1">
        <f t="array" ref="V61">IF((_xlfn.IFS(TRIM(SUBSTITUTE(T61,CHAR(160),""))="Devis 1",IFERROR(VALUE(TRIM(SUBSTITUTE(L61,CHAR(160),""))),0),TRIM(SUBSTITUTE(T61,CHAR(160),""))="Devis 2",IFERROR(VALUE(TRIM(SUBSTITUTE(O61,CHAR(160),""))),0),TRIM(SUBSTITUTE(T61,CHAR(160),""))="Devis 3",IFERROR(VALUE(TRIM(SUBSTITUTE(R61,CHAR(160),""))),0),TRUE,0)*IFERROR(VALUE(TRIM(SUBSTITUTE(C61,CHAR(160),""))),0))=0,IF(U61&lt;&gt;"",0,""),_xlfn.IFS(TRIM(SUBSTITUTE(T61,CHAR(160),""))="Devis 1",IFERROR(VALUE(TRIM(SUBSTITUTE(L61,CHAR(160),""))),0),TRIM(SUBSTITUTE(T61,CHAR(160),""))="Devis 2",IFERROR(VALUE(TRIM(SUBSTITUTE(O61,CHAR(160),""))),0),TRIM(SUBSTITUTE(T61,CHAR(160),""))="Devis 3",IFERROR(VALUE(TRIM(SUBSTITUTE(R61,CHAR(160),""))),0),TRUE,0)*IFERROR(VALUE(TRIM(SUBSTITUTE(C61,CHAR(160),""))),0))</f>
        <v/>
      </c>
      <c r="W61" s="112" t="str">
        <f t="shared" si="31"/>
        <v/>
      </c>
      <c r="X61" s="103"/>
      <c r="Y61" s="86" t="str">
        <f t="shared" si="54"/>
        <v/>
      </c>
      <c r="Z61" s="90" t="str">
        <f t="shared" si="55"/>
        <v/>
      </c>
      <c r="AA61" s="86" t="str">
        <f t="shared" si="56"/>
        <v/>
      </c>
      <c r="AB61" s="22" t="str">
        <f t="shared" si="57"/>
        <v/>
      </c>
      <c r="AC61" s="22" t="str">
        <f t="shared" si="58"/>
        <v/>
      </c>
      <c r="AD61" s="5" t="str">
        <f t="shared" si="58"/>
        <v/>
      </c>
      <c r="AE61" s="22" t="str">
        <f t="shared" si="59"/>
        <v/>
      </c>
      <c r="AF61" s="22" t="str">
        <f t="shared" si="60"/>
        <v/>
      </c>
      <c r="AG61" s="87" t="str">
        <f t="shared" si="61"/>
        <v/>
      </c>
      <c r="AH61" s="59" t="str">
        <f t="shared" si="62"/>
        <v/>
      </c>
      <c r="AI61" s="29" t="str">
        <f t="shared" si="63"/>
        <v/>
      </c>
      <c r="AJ61" s="53" t="str">
        <f t="shared" si="42"/>
        <v/>
      </c>
      <c r="AK61" s="60" t="str">
        <f t="shared" si="64"/>
        <v/>
      </c>
      <c r="AL61" s="29" t="str">
        <f t="shared" si="65"/>
        <v/>
      </c>
      <c r="AM61" s="53" t="str">
        <f t="shared" si="45"/>
        <v/>
      </c>
      <c r="AN61" s="61" t="str">
        <f t="shared" si="66"/>
        <v/>
      </c>
      <c r="AO61" s="29" t="str">
        <f t="shared" si="67"/>
        <v/>
      </c>
      <c r="AP61" s="62" t="str">
        <f t="shared" si="47"/>
        <v/>
      </c>
      <c r="AQ61" s="55" t="str">
        <f t="shared" si="68"/>
        <v/>
      </c>
      <c r="AR61" s="493"/>
      <c r="AS61" s="63" t="str">
        <f t="shared" si="48"/>
        <v/>
      </c>
      <c r="AT61" s="63" t="str">
        <f t="shared" si="49"/>
        <v/>
      </c>
      <c r="AU61" s="63" t="str">
        <f t="shared" si="50"/>
        <v/>
      </c>
      <c r="AV61" s="110" t="str" cm="1">
        <f t="array" ref="AV61">IF($Z61="","",IF((IFERROR(_xlfn.IFS($AQ61="Devis 1",(IFERROR(VALUE(TRIM(SUBSTITUTE(AH61,CHAR(160),""))),0)),$AQ61="Devis 2",(IFERROR(VALUE(TRIM(SUBSTITUTE(AK61,CHAR(160),""))),0)),$AQ61="Devis 3",(IFERROR(VALUE(TRIM(SUBSTITUTE(AN61,CHAR(160),""))),0))),0))*(IFERROR(VALUE(TRIM(SUBSTITUTE($Z61,CHAR(160),""))),0))=0,"",(IFERROR(_xlfn.IFS($AQ61="Devis 1",(IFERROR(VALUE(TRIM(SUBSTITUTE(AH61,CHAR(160),""))),0)),$AQ61="Devis 2",(IFERROR(VALUE(TRIM(SUBSTITUTE(AK61,CHAR(160),""))),0)),$AQ61="Devis 3",(IFERROR(VALUE(TRIM(SUBSTITUTE(AN61,CHAR(160),""))),0))),0))*(IFERROR(VALUE(TRIM(SUBSTITUTE($Z61,CHAR(160),""))),0))))</f>
        <v/>
      </c>
      <c r="AW61" s="110" t="str" cm="1">
        <f t="array" ref="AW61">IF($Z61="","",IF(IFERROR(_xlfn.IFS(TRIM(SUBSTITUTE($AQ61,CHAR(160),""))="Devis 1",IFERROR(VALUE(TRIM(SUBSTITUTE(AI61,CHAR(160),""))),0),TRIM(SUBSTITUTE($AQ61,CHAR(160),""))="Devis 2",IFERROR(VALUE(TRIM(SUBSTITUTE(AL61,CHAR(160),""))),0),TRIM(SUBSTITUTE($AQ61,CHAR(160),""))="Devis 3",IFERROR(VALUE(TRIM(SUBSTITUTE(AO61,CHAR(160),""))),0)),0)*IFERROR(VALUE(TRIM(SUBSTITUTE($Z61,CHAR(160),""))),0)=0,IF(AV61&lt;&gt;"",0,""),IFERROR(_xlfn.IFS(TRIM(SUBSTITUTE($AQ61,CHAR(160),""))="Devis 1",IFERROR(VALUE(TRIM(SUBSTITUTE(AI61,CHAR(160),""))),0),TRIM(SUBSTITUTE($AQ61,CHAR(160),""))="Devis 2",IFERROR(VALUE(TRIM(SUBSTITUTE(AL61,CHAR(160),""))),0),TRIM(SUBSTITUTE($AQ61,CHAR(160),""))="Devis 3",IFERROR(VALUE(TRIM(SUBSTITUTE(AO61,CHAR(160),""))),0)),0)*IFERROR(VALUE(TRIM(SUBSTITUTE($Z61,CHAR(160),""))),0)))</f>
        <v/>
      </c>
      <c r="AX61" s="110" t="str" cm="1">
        <f t="array" ref="AX61">IF($Z61="","",IF((IFERROR(_xlfn.IFS($AQ61="Devis 1",(IFERROR(VALUE(TRIM(SUBSTITUTE(AJ61,CHAR(160),""))),0)),$AQ61="Devis 2",(IFERROR(VALUE(TRIM(SUBSTITUTE(AM61,CHAR(160),""))),0)),$AQ61="Devis 3",(IFERROR(VALUE(TRIM(SUBSTITUTE(AP61,CHAR(160),""))),0))),0))*(IFERROR(VALUE(TRIM(SUBSTITUTE($Z61,CHAR(160),""))),0))=0,"",(IFERROR(_xlfn.IFS($AQ61="Devis 1",(IFERROR(VALUE(TRIM(SUBSTITUTE(AJ61,CHAR(160),""))),0)),$AQ61="Devis 2",(IFERROR(VALUE(TRIM(SUBSTITUTE(AM61,CHAR(160),""))),0)),$AQ61="Devis 3",(IFERROR(VALUE(TRIM(SUBSTITUTE(AP61,CHAR(160),""))),0))),0))*(IFERROR(VALUE(TRIM(SUBSTITUTE($Z61,CHAR(160),""))),0))))</f>
        <v/>
      </c>
      <c r="AY61" s="89"/>
      <c r="AZ61" s="21" t="str" cm="1">
        <f t="array" ref="AZ61">IF(OR(AX61="",AU61="",AV61="",AS61="",AW61="",AT61=""),"",_xlfn.IFS((IFERROR(VALUE(TRIM(SUBSTITUTE(AX61,CHAR(160),""))),0))&gt;(IFERROR(VALUE(TRIM(SUBSTITUTE(AU61,CHAR(160),""))),0)),"KO : Le montant retenu TTC est supérieur au montant raisonnable TTC. Merci de revoir la ligne de dépense ou plafonner son montant.",(IFERROR(VALUE(TRIM(SUBSTITUTE(AV61,CHAR(160),""))),0))&gt;(IFERROR(VALUE(TRIM(SUBSTITUTE(AS61,CHAR(160),""))),0)),"Attention : Le montant retenu HT est supérieur au montant HT raisonnable. Merci de revoir la ligne de dépense, plafonner son montant, ou justifier la reventillation HT / TVA.",(IFERROR(VALUE(TRIM(SUBSTITUTE(AW61,CHAR(160),""))),0))&gt;(IFERROR(VALUE(TRIM(SUBSTITUTE(AT61,CHAR(160),""))),0)),"Attention : Le montant TVA retenu est supérieur au montant TVA raisonnable. Merci de revoir la ligne de dépense, plafonner son montant, ou justifier la reventillation HT / TVA.",(IFERROR(VALUE(TRIM(SUBSTITUTE(AX61,CHAR(160),""))),0))=0,"",(IFERROR(VALUE(TRIM(SUBSTITUTE(AU61,CHAR(160),""))),0))=(IFERROR(VALUE(TRIM(SUBSTITUTE(AX61,CHAR(160),""))),0)),"OK",(IFERROR(VALUE(TRIM(SUBSTITUTE(AU61,CHAR(160),""))),0))&gt;(IFERROR(VALUE(TRIM(SUBSTITUTE(AX61,CHAR(160),""))),0))," OK : Montant instruit inférieur au montant raisonnable.",TRUE,""))</f>
        <v/>
      </c>
      <c r="BA61" s="6" t="str" cm="1">
        <f t="array" ref="BA61">IF(
   OR(AX61="",W61="",AV61="",U61="",AW61="",V61=""),
   "",
   _xlfn.IFS(
      (IFERROR(VALUE(TRIM(SUBSTITUTE(AX61,CHAR(160),""))),0))=0,
         "Attention montant présenté entièrement écarté",
      (IFERROR(VALUE(TRIM(SUBSTITUTE(AX61,CHAR(160),""))),0))&gt;
         (IFERROR(VALUE(TRIM(SUBSTITUTE(W61,CHAR(160),""))),0)),
         "KO : Le montant retenu TTC est supérieur au montant présenté TTC. Merci de revoir la ligne de dépense ou plafonner son montant.",
      (IFERROR(VALUE(TRIM(SUBSTITUTE(AV61,CHAR(160),""))),0))&gt;
         (IFERROR(VALUE(TRIM(SUBSTITUTE(U61,CHAR(160),""))),0)),
         "Attention : Le montant retenu HT est supérieur au montant HT présenté. Merci de revoir la ligne de dépense, plafonner son montant, ou justifier la reventilation HT / TVA.",
      (IFERROR(VALUE(TRIM(SUBSTITUTE(AW61,CHAR(160),""))),0))&gt;
         (IFERROR(VALUE(TRIM(SUBSTITUTE(V61,CHAR(160),""))),0)),
         "Attention : Le montant TVA retenu est supérieur au montant TVA présenté. Merci de revoir la ligne de dépense, plafonner son montant, ou justifier la reventilation HT / TVA.",
      (IFERROR(VALUE(TRIM(SUBSTITUTE(W61,CHAR(160),""))),0))=0,
         "",
      (IFERROR(VALUE(TRIM(SUBSTITUTE(AX61,CHAR(160),""))),0))=
         (IFERROR(VALUE(TRIM(SUBSTITUTE(W61,CHAR(160),""))),0)),
         "OK",
      (IFERROR(VALUE(TRIM(SUBSTITUTE(AX61,CHAR(160),""))),0))&lt;
         (IFERROR(VALUE(TRIM(SUBSTITUTE(W61,CHAR(160),""))),0)),
         "Attention : montant présenté partiellement écarté.",
      TRUE,
         ""
   )
)</f>
        <v/>
      </c>
      <c r="BB61" s="63" t="str">
        <f t="shared" si="69"/>
        <v/>
      </c>
      <c r="BC61" s="63" t="str">
        <f t="shared" si="70"/>
        <v/>
      </c>
      <c r="BD61" s="63" t="str">
        <f t="shared" si="71"/>
        <v/>
      </c>
    </row>
    <row r="62" spans="1:56" ht="15" customHeight="1">
      <c r="A62" s="100">
        <v>53</v>
      </c>
      <c r="B62" s="7"/>
      <c r="C62" s="8"/>
      <c r="D62" s="7"/>
      <c r="E62" s="7"/>
      <c r="F62" s="27"/>
      <c r="G62" s="33"/>
      <c r="H62" s="31"/>
      <c r="I62" s="32"/>
      <c r="J62" s="17"/>
      <c r="K62" s="10"/>
      <c r="L62" s="9"/>
      <c r="M62" s="53" t="str">
        <f t="shared" si="28"/>
        <v/>
      </c>
      <c r="N62" s="13"/>
      <c r="O62" s="9"/>
      <c r="P62" s="53" t="str">
        <f t="shared" si="29"/>
        <v/>
      </c>
      <c r="Q62" s="16"/>
      <c r="R62" s="9"/>
      <c r="S62" s="54" t="str">
        <f t="shared" si="30"/>
        <v/>
      </c>
      <c r="T62" s="23"/>
      <c r="U62" s="111" t="str" cm="1">
        <f t="array" ref="U62">IF((_xlfn.IFS(TRIM(SUBSTITUTE(T62,CHAR(160),""))="Devis 1",IFERROR(VALUE(TRIM(SUBSTITUTE(K62,CHAR(160),""))),0),TRIM(SUBSTITUTE(T62,CHAR(160),""))="Devis 2",IFERROR(VALUE(TRIM(SUBSTITUTE(N62,CHAR(160),""))),0),TRIM(SUBSTITUTE(T62,CHAR(160),""))="Devis 3",IFERROR(VALUE(TRIM(SUBSTITUTE(Q62,CHAR(160),""))),0),TRUE,0)*IFERROR(VALUE(TRIM(SUBSTITUTE(C62,CHAR(160),""))),0))=0,"",_xlfn.IFS(TRIM(SUBSTITUTE(T62,CHAR(160),""))="Devis 1",IFERROR(VALUE(TRIM(SUBSTITUTE(K62,CHAR(160),""))),0),TRIM(SUBSTITUTE(T62,CHAR(160),""))="Devis 2",IFERROR(VALUE(TRIM(SUBSTITUTE(N62,CHAR(160),""))),0),TRIM(SUBSTITUTE(T62,CHAR(160),""))="Devis 3",IFERROR(VALUE(TRIM(SUBSTITUTE(Q62,CHAR(160),""))),0),TRUE,0)*IFERROR(VALUE(TRIM(SUBSTITUTE(C62,CHAR(160),""))),0))</f>
        <v/>
      </c>
      <c r="V62" s="109" t="str" cm="1">
        <f t="array" ref="V62">IF((_xlfn.IFS(TRIM(SUBSTITUTE(T62,CHAR(160),""))="Devis 1",IFERROR(VALUE(TRIM(SUBSTITUTE(L62,CHAR(160),""))),0),TRIM(SUBSTITUTE(T62,CHAR(160),""))="Devis 2",IFERROR(VALUE(TRIM(SUBSTITUTE(O62,CHAR(160),""))),0),TRIM(SUBSTITUTE(T62,CHAR(160),""))="Devis 3",IFERROR(VALUE(TRIM(SUBSTITUTE(R62,CHAR(160),""))),0),TRUE,0)*IFERROR(VALUE(TRIM(SUBSTITUTE(C62,CHAR(160),""))),0))=0,IF(U62&lt;&gt;"",0,""),_xlfn.IFS(TRIM(SUBSTITUTE(T62,CHAR(160),""))="Devis 1",IFERROR(VALUE(TRIM(SUBSTITUTE(L62,CHAR(160),""))),0),TRIM(SUBSTITUTE(T62,CHAR(160),""))="Devis 2",IFERROR(VALUE(TRIM(SUBSTITUTE(O62,CHAR(160),""))),0),TRIM(SUBSTITUTE(T62,CHAR(160),""))="Devis 3",IFERROR(VALUE(TRIM(SUBSTITUTE(R62,CHAR(160),""))),0),TRUE,0)*IFERROR(VALUE(TRIM(SUBSTITUTE(C62,CHAR(160),""))),0))</f>
        <v/>
      </c>
      <c r="W62" s="112" t="str">
        <f t="shared" si="31"/>
        <v/>
      </c>
      <c r="X62" s="103"/>
      <c r="Y62" s="86" t="str">
        <f t="shared" si="54"/>
        <v/>
      </c>
      <c r="Z62" s="90" t="str">
        <f t="shared" si="55"/>
        <v/>
      </c>
      <c r="AA62" s="86" t="str">
        <f t="shared" si="56"/>
        <v/>
      </c>
      <c r="AB62" s="22" t="str">
        <f t="shared" si="57"/>
        <v/>
      </c>
      <c r="AC62" s="22" t="str">
        <f t="shared" si="58"/>
        <v/>
      </c>
      <c r="AD62" s="5" t="str">
        <f t="shared" si="58"/>
        <v/>
      </c>
      <c r="AE62" s="22" t="str">
        <f t="shared" si="59"/>
        <v/>
      </c>
      <c r="AF62" s="22" t="str">
        <f t="shared" si="60"/>
        <v/>
      </c>
      <c r="AG62" s="87" t="str">
        <f t="shared" si="61"/>
        <v/>
      </c>
      <c r="AH62" s="59" t="str">
        <f t="shared" si="62"/>
        <v/>
      </c>
      <c r="AI62" s="29" t="str">
        <f t="shared" si="63"/>
        <v/>
      </c>
      <c r="AJ62" s="53" t="str">
        <f t="shared" si="42"/>
        <v/>
      </c>
      <c r="AK62" s="60" t="str">
        <f t="shared" si="64"/>
        <v/>
      </c>
      <c r="AL62" s="29" t="str">
        <f t="shared" si="65"/>
        <v/>
      </c>
      <c r="AM62" s="53" t="str">
        <f t="shared" si="45"/>
        <v/>
      </c>
      <c r="AN62" s="61" t="str">
        <f t="shared" si="66"/>
        <v/>
      </c>
      <c r="AO62" s="29" t="str">
        <f t="shared" si="67"/>
        <v/>
      </c>
      <c r="AP62" s="62" t="str">
        <f t="shared" si="47"/>
        <v/>
      </c>
      <c r="AQ62" s="55" t="str">
        <f t="shared" si="68"/>
        <v/>
      </c>
      <c r="AR62" s="493"/>
      <c r="AS62" s="63" t="str">
        <f t="shared" si="48"/>
        <v/>
      </c>
      <c r="AT62" s="63" t="str">
        <f t="shared" si="49"/>
        <v/>
      </c>
      <c r="AU62" s="63" t="str">
        <f t="shared" si="50"/>
        <v/>
      </c>
      <c r="AV62" s="110" t="str" cm="1">
        <f t="array" ref="AV62">IF($Z62="","",IF((IFERROR(_xlfn.IFS($AQ62="Devis 1",(IFERROR(VALUE(TRIM(SUBSTITUTE(AH62,CHAR(160),""))),0)),$AQ62="Devis 2",(IFERROR(VALUE(TRIM(SUBSTITUTE(AK62,CHAR(160),""))),0)),$AQ62="Devis 3",(IFERROR(VALUE(TRIM(SUBSTITUTE(AN62,CHAR(160),""))),0))),0))*(IFERROR(VALUE(TRIM(SUBSTITUTE($Z62,CHAR(160),""))),0))=0,"",(IFERROR(_xlfn.IFS($AQ62="Devis 1",(IFERROR(VALUE(TRIM(SUBSTITUTE(AH62,CHAR(160),""))),0)),$AQ62="Devis 2",(IFERROR(VALUE(TRIM(SUBSTITUTE(AK62,CHAR(160),""))),0)),$AQ62="Devis 3",(IFERROR(VALUE(TRIM(SUBSTITUTE(AN62,CHAR(160),""))),0))),0))*(IFERROR(VALUE(TRIM(SUBSTITUTE($Z62,CHAR(160),""))),0))))</f>
        <v/>
      </c>
      <c r="AW62" s="110" t="str" cm="1">
        <f t="array" ref="AW62">IF($Z62="","",IF(IFERROR(_xlfn.IFS(TRIM(SUBSTITUTE($AQ62,CHAR(160),""))="Devis 1",IFERROR(VALUE(TRIM(SUBSTITUTE(AI62,CHAR(160),""))),0),TRIM(SUBSTITUTE($AQ62,CHAR(160),""))="Devis 2",IFERROR(VALUE(TRIM(SUBSTITUTE(AL62,CHAR(160),""))),0),TRIM(SUBSTITUTE($AQ62,CHAR(160),""))="Devis 3",IFERROR(VALUE(TRIM(SUBSTITUTE(AO62,CHAR(160),""))),0)),0)*IFERROR(VALUE(TRIM(SUBSTITUTE($Z62,CHAR(160),""))),0)=0,IF(AV62&lt;&gt;"",0,""),IFERROR(_xlfn.IFS(TRIM(SUBSTITUTE($AQ62,CHAR(160),""))="Devis 1",IFERROR(VALUE(TRIM(SUBSTITUTE(AI62,CHAR(160),""))),0),TRIM(SUBSTITUTE($AQ62,CHAR(160),""))="Devis 2",IFERROR(VALUE(TRIM(SUBSTITUTE(AL62,CHAR(160),""))),0),TRIM(SUBSTITUTE($AQ62,CHAR(160),""))="Devis 3",IFERROR(VALUE(TRIM(SUBSTITUTE(AO62,CHAR(160),""))),0)),0)*IFERROR(VALUE(TRIM(SUBSTITUTE($Z62,CHAR(160),""))),0)))</f>
        <v/>
      </c>
      <c r="AX62" s="110" t="str" cm="1">
        <f t="array" ref="AX62">IF($Z62="","",IF((IFERROR(_xlfn.IFS($AQ62="Devis 1",(IFERROR(VALUE(TRIM(SUBSTITUTE(AJ62,CHAR(160),""))),0)),$AQ62="Devis 2",(IFERROR(VALUE(TRIM(SUBSTITUTE(AM62,CHAR(160),""))),0)),$AQ62="Devis 3",(IFERROR(VALUE(TRIM(SUBSTITUTE(AP62,CHAR(160),""))),0))),0))*(IFERROR(VALUE(TRIM(SUBSTITUTE($Z62,CHAR(160),""))),0))=0,"",(IFERROR(_xlfn.IFS($AQ62="Devis 1",(IFERROR(VALUE(TRIM(SUBSTITUTE(AJ62,CHAR(160),""))),0)),$AQ62="Devis 2",(IFERROR(VALUE(TRIM(SUBSTITUTE(AM62,CHAR(160),""))),0)),$AQ62="Devis 3",(IFERROR(VALUE(TRIM(SUBSTITUTE(AP62,CHAR(160),""))),0))),0))*(IFERROR(VALUE(TRIM(SUBSTITUTE($Z62,CHAR(160),""))),0))))</f>
        <v/>
      </c>
      <c r="AY62" s="89"/>
      <c r="AZ62" s="21" t="str" cm="1">
        <f t="array" ref="AZ62">IF(OR(AX62="",AU62="",AV62="",AS62="",AW62="",AT62=""),"",_xlfn.IFS((IFERROR(VALUE(TRIM(SUBSTITUTE(AX62,CHAR(160),""))),0))&gt;(IFERROR(VALUE(TRIM(SUBSTITUTE(AU62,CHAR(160),""))),0)),"KO : Le montant retenu TTC est supérieur au montant raisonnable TTC. Merci de revoir la ligne de dépense ou plafonner son montant.",(IFERROR(VALUE(TRIM(SUBSTITUTE(AV62,CHAR(160),""))),0))&gt;(IFERROR(VALUE(TRIM(SUBSTITUTE(AS62,CHAR(160),""))),0)),"Attention : Le montant retenu HT est supérieur au montant HT raisonnable. Merci de revoir la ligne de dépense, plafonner son montant, ou justifier la reventillation HT / TVA.",(IFERROR(VALUE(TRIM(SUBSTITUTE(AW62,CHAR(160),""))),0))&gt;(IFERROR(VALUE(TRIM(SUBSTITUTE(AT62,CHAR(160),""))),0)),"Attention : Le montant TVA retenu est supérieur au montant TVA raisonnable. Merci de revoir la ligne de dépense, plafonner son montant, ou justifier la reventillation HT / TVA.",(IFERROR(VALUE(TRIM(SUBSTITUTE(AX62,CHAR(160),""))),0))=0,"",(IFERROR(VALUE(TRIM(SUBSTITUTE(AU62,CHAR(160),""))),0))=(IFERROR(VALUE(TRIM(SUBSTITUTE(AX62,CHAR(160),""))),0)),"OK",(IFERROR(VALUE(TRIM(SUBSTITUTE(AU62,CHAR(160),""))),0))&gt;(IFERROR(VALUE(TRIM(SUBSTITUTE(AX62,CHAR(160),""))),0))," OK : Montant instruit inférieur au montant raisonnable.",TRUE,""))</f>
        <v/>
      </c>
      <c r="BA62" s="6" t="str" cm="1">
        <f t="array" ref="BA62">IF(
   OR(AX62="",W62="",AV62="",U62="",AW62="",V62=""),
   "",
   _xlfn.IFS(
      (IFERROR(VALUE(TRIM(SUBSTITUTE(AX62,CHAR(160),""))),0))=0,
         "Attention montant présenté entièrement écarté",
      (IFERROR(VALUE(TRIM(SUBSTITUTE(AX62,CHAR(160),""))),0))&gt;
         (IFERROR(VALUE(TRIM(SUBSTITUTE(W62,CHAR(160),""))),0)),
         "KO : Le montant retenu TTC est supérieur au montant présenté TTC. Merci de revoir la ligne de dépense ou plafonner son montant.",
      (IFERROR(VALUE(TRIM(SUBSTITUTE(AV62,CHAR(160),""))),0))&gt;
         (IFERROR(VALUE(TRIM(SUBSTITUTE(U62,CHAR(160),""))),0)),
         "Attention : Le montant retenu HT est supérieur au montant HT présenté. Merci de revoir la ligne de dépense, plafonner son montant, ou justifier la reventilation HT / TVA.",
      (IFERROR(VALUE(TRIM(SUBSTITUTE(AW62,CHAR(160),""))),0))&gt;
         (IFERROR(VALUE(TRIM(SUBSTITUTE(V62,CHAR(160),""))),0)),
         "Attention : Le montant TVA retenu est supérieur au montant TVA présenté. Merci de revoir la ligne de dépense, plafonner son montant, ou justifier la reventilation HT / TVA.",
      (IFERROR(VALUE(TRIM(SUBSTITUTE(W62,CHAR(160),""))),0))=0,
         "",
      (IFERROR(VALUE(TRIM(SUBSTITUTE(AX62,CHAR(160),""))),0))=
         (IFERROR(VALUE(TRIM(SUBSTITUTE(W62,CHAR(160),""))),0)),
         "OK",
      (IFERROR(VALUE(TRIM(SUBSTITUTE(AX62,CHAR(160),""))),0))&lt;
         (IFERROR(VALUE(TRIM(SUBSTITUTE(W62,CHAR(160),""))),0)),
         "Attention : montant présenté partiellement écarté.",
      TRUE,
         ""
   )
)</f>
        <v/>
      </c>
      <c r="BB62" s="63" t="str">
        <f t="shared" si="69"/>
        <v/>
      </c>
      <c r="BC62" s="63" t="str">
        <f t="shared" si="70"/>
        <v/>
      </c>
      <c r="BD62" s="63" t="str">
        <f t="shared" si="71"/>
        <v/>
      </c>
    </row>
    <row r="63" spans="1:56" ht="15" customHeight="1">
      <c r="A63" s="100">
        <v>54</v>
      </c>
      <c r="B63" s="7"/>
      <c r="C63" s="8"/>
      <c r="D63" s="7"/>
      <c r="E63" s="7"/>
      <c r="F63" s="27"/>
      <c r="G63" s="33"/>
      <c r="H63" s="31"/>
      <c r="I63" s="32"/>
      <c r="J63" s="17"/>
      <c r="K63" s="10"/>
      <c r="L63" s="9"/>
      <c r="M63" s="53" t="str">
        <f t="shared" si="28"/>
        <v/>
      </c>
      <c r="N63" s="13"/>
      <c r="O63" s="9"/>
      <c r="P63" s="53" t="str">
        <f t="shared" si="29"/>
        <v/>
      </c>
      <c r="Q63" s="16"/>
      <c r="R63" s="9"/>
      <c r="S63" s="54" t="str">
        <f t="shared" si="30"/>
        <v/>
      </c>
      <c r="T63" s="23"/>
      <c r="U63" s="111" t="str" cm="1">
        <f t="array" ref="U63">IF((_xlfn.IFS(TRIM(SUBSTITUTE(T63,CHAR(160),""))="Devis 1",IFERROR(VALUE(TRIM(SUBSTITUTE(K63,CHAR(160),""))),0),TRIM(SUBSTITUTE(T63,CHAR(160),""))="Devis 2",IFERROR(VALUE(TRIM(SUBSTITUTE(N63,CHAR(160),""))),0),TRIM(SUBSTITUTE(T63,CHAR(160),""))="Devis 3",IFERROR(VALUE(TRIM(SUBSTITUTE(Q63,CHAR(160),""))),0),TRUE,0)*IFERROR(VALUE(TRIM(SUBSTITUTE(C63,CHAR(160),""))),0))=0,"",_xlfn.IFS(TRIM(SUBSTITUTE(T63,CHAR(160),""))="Devis 1",IFERROR(VALUE(TRIM(SUBSTITUTE(K63,CHAR(160),""))),0),TRIM(SUBSTITUTE(T63,CHAR(160),""))="Devis 2",IFERROR(VALUE(TRIM(SUBSTITUTE(N63,CHAR(160),""))),0),TRIM(SUBSTITUTE(T63,CHAR(160),""))="Devis 3",IFERROR(VALUE(TRIM(SUBSTITUTE(Q63,CHAR(160),""))),0),TRUE,0)*IFERROR(VALUE(TRIM(SUBSTITUTE(C63,CHAR(160),""))),0))</f>
        <v/>
      </c>
      <c r="V63" s="109" t="str" cm="1">
        <f t="array" ref="V63">IF((_xlfn.IFS(TRIM(SUBSTITUTE(T63,CHAR(160),""))="Devis 1",IFERROR(VALUE(TRIM(SUBSTITUTE(L63,CHAR(160),""))),0),TRIM(SUBSTITUTE(T63,CHAR(160),""))="Devis 2",IFERROR(VALUE(TRIM(SUBSTITUTE(O63,CHAR(160),""))),0),TRIM(SUBSTITUTE(T63,CHAR(160),""))="Devis 3",IFERROR(VALUE(TRIM(SUBSTITUTE(R63,CHAR(160),""))),0),TRUE,0)*IFERROR(VALUE(TRIM(SUBSTITUTE(C63,CHAR(160),""))),0))=0,IF(U63&lt;&gt;"",0,""),_xlfn.IFS(TRIM(SUBSTITUTE(T63,CHAR(160),""))="Devis 1",IFERROR(VALUE(TRIM(SUBSTITUTE(L63,CHAR(160),""))),0),TRIM(SUBSTITUTE(T63,CHAR(160),""))="Devis 2",IFERROR(VALUE(TRIM(SUBSTITUTE(O63,CHAR(160),""))),0),TRIM(SUBSTITUTE(T63,CHAR(160),""))="Devis 3",IFERROR(VALUE(TRIM(SUBSTITUTE(R63,CHAR(160),""))),0),TRUE,0)*IFERROR(VALUE(TRIM(SUBSTITUTE(C63,CHAR(160),""))),0))</f>
        <v/>
      </c>
      <c r="W63" s="112" t="str">
        <f t="shared" si="31"/>
        <v/>
      </c>
      <c r="X63" s="103"/>
      <c r="Y63" s="86" t="str">
        <f t="shared" si="54"/>
        <v/>
      </c>
      <c r="Z63" s="90" t="str">
        <f t="shared" si="55"/>
        <v/>
      </c>
      <c r="AA63" s="86" t="str">
        <f t="shared" si="56"/>
        <v/>
      </c>
      <c r="AB63" s="22" t="str">
        <f t="shared" si="57"/>
        <v/>
      </c>
      <c r="AC63" s="22" t="str">
        <f t="shared" si="58"/>
        <v/>
      </c>
      <c r="AD63" s="5" t="str">
        <f t="shared" si="58"/>
        <v/>
      </c>
      <c r="AE63" s="22" t="str">
        <f t="shared" si="59"/>
        <v/>
      </c>
      <c r="AF63" s="22" t="str">
        <f t="shared" si="60"/>
        <v/>
      </c>
      <c r="AG63" s="87" t="str">
        <f t="shared" si="61"/>
        <v/>
      </c>
      <c r="AH63" s="59" t="str">
        <f t="shared" si="62"/>
        <v/>
      </c>
      <c r="AI63" s="29" t="str">
        <f t="shared" si="63"/>
        <v/>
      </c>
      <c r="AJ63" s="53" t="str">
        <f t="shared" si="42"/>
        <v/>
      </c>
      <c r="AK63" s="60" t="str">
        <f t="shared" si="64"/>
        <v/>
      </c>
      <c r="AL63" s="29" t="str">
        <f t="shared" si="65"/>
        <v/>
      </c>
      <c r="AM63" s="53" t="str">
        <f t="shared" si="45"/>
        <v/>
      </c>
      <c r="AN63" s="61" t="str">
        <f t="shared" si="66"/>
        <v/>
      </c>
      <c r="AO63" s="29" t="str">
        <f t="shared" si="67"/>
        <v/>
      </c>
      <c r="AP63" s="62" t="str">
        <f t="shared" si="47"/>
        <v/>
      </c>
      <c r="AQ63" s="55" t="str">
        <f t="shared" si="68"/>
        <v/>
      </c>
      <c r="AR63" s="493"/>
      <c r="AS63" s="63" t="str">
        <f t="shared" si="48"/>
        <v/>
      </c>
      <c r="AT63" s="63" t="str">
        <f t="shared" si="49"/>
        <v/>
      </c>
      <c r="AU63" s="63" t="str">
        <f t="shared" si="50"/>
        <v/>
      </c>
      <c r="AV63" s="110" t="str" cm="1">
        <f t="array" ref="AV63">IF($Z63="","",IF((IFERROR(_xlfn.IFS($AQ63="Devis 1",(IFERROR(VALUE(TRIM(SUBSTITUTE(AH63,CHAR(160),""))),0)),$AQ63="Devis 2",(IFERROR(VALUE(TRIM(SUBSTITUTE(AK63,CHAR(160),""))),0)),$AQ63="Devis 3",(IFERROR(VALUE(TRIM(SUBSTITUTE(AN63,CHAR(160),""))),0))),0))*(IFERROR(VALUE(TRIM(SUBSTITUTE($Z63,CHAR(160),""))),0))=0,"",(IFERROR(_xlfn.IFS($AQ63="Devis 1",(IFERROR(VALUE(TRIM(SUBSTITUTE(AH63,CHAR(160),""))),0)),$AQ63="Devis 2",(IFERROR(VALUE(TRIM(SUBSTITUTE(AK63,CHAR(160),""))),0)),$AQ63="Devis 3",(IFERROR(VALUE(TRIM(SUBSTITUTE(AN63,CHAR(160),""))),0))),0))*(IFERROR(VALUE(TRIM(SUBSTITUTE($Z63,CHAR(160),""))),0))))</f>
        <v/>
      </c>
      <c r="AW63" s="110" t="str" cm="1">
        <f t="array" ref="AW63">IF($Z63="","",IF(IFERROR(_xlfn.IFS(TRIM(SUBSTITUTE($AQ63,CHAR(160),""))="Devis 1",IFERROR(VALUE(TRIM(SUBSTITUTE(AI63,CHAR(160),""))),0),TRIM(SUBSTITUTE($AQ63,CHAR(160),""))="Devis 2",IFERROR(VALUE(TRIM(SUBSTITUTE(AL63,CHAR(160),""))),0),TRIM(SUBSTITUTE($AQ63,CHAR(160),""))="Devis 3",IFERROR(VALUE(TRIM(SUBSTITUTE(AO63,CHAR(160),""))),0)),0)*IFERROR(VALUE(TRIM(SUBSTITUTE($Z63,CHAR(160),""))),0)=0,IF(AV63&lt;&gt;"",0,""),IFERROR(_xlfn.IFS(TRIM(SUBSTITUTE($AQ63,CHAR(160),""))="Devis 1",IFERROR(VALUE(TRIM(SUBSTITUTE(AI63,CHAR(160),""))),0),TRIM(SUBSTITUTE($AQ63,CHAR(160),""))="Devis 2",IFERROR(VALUE(TRIM(SUBSTITUTE(AL63,CHAR(160),""))),0),TRIM(SUBSTITUTE($AQ63,CHAR(160),""))="Devis 3",IFERROR(VALUE(TRIM(SUBSTITUTE(AO63,CHAR(160),""))),0)),0)*IFERROR(VALUE(TRIM(SUBSTITUTE($Z63,CHAR(160),""))),0)))</f>
        <v/>
      </c>
      <c r="AX63" s="110" t="str" cm="1">
        <f t="array" ref="AX63">IF($Z63="","",IF((IFERROR(_xlfn.IFS($AQ63="Devis 1",(IFERROR(VALUE(TRIM(SUBSTITUTE(AJ63,CHAR(160),""))),0)),$AQ63="Devis 2",(IFERROR(VALUE(TRIM(SUBSTITUTE(AM63,CHAR(160),""))),0)),$AQ63="Devis 3",(IFERROR(VALUE(TRIM(SUBSTITUTE(AP63,CHAR(160),""))),0))),0))*(IFERROR(VALUE(TRIM(SUBSTITUTE($Z63,CHAR(160),""))),0))=0,"",(IFERROR(_xlfn.IFS($AQ63="Devis 1",(IFERROR(VALUE(TRIM(SUBSTITUTE(AJ63,CHAR(160),""))),0)),$AQ63="Devis 2",(IFERROR(VALUE(TRIM(SUBSTITUTE(AM63,CHAR(160),""))),0)),$AQ63="Devis 3",(IFERROR(VALUE(TRIM(SUBSTITUTE(AP63,CHAR(160),""))),0))),0))*(IFERROR(VALUE(TRIM(SUBSTITUTE($Z63,CHAR(160),""))),0))))</f>
        <v/>
      </c>
      <c r="AY63" s="89"/>
      <c r="AZ63" s="21" t="str" cm="1">
        <f t="array" ref="AZ63">IF(OR(AX63="",AU63="",AV63="",AS63="",AW63="",AT63=""),"",_xlfn.IFS((IFERROR(VALUE(TRIM(SUBSTITUTE(AX63,CHAR(160),""))),0))&gt;(IFERROR(VALUE(TRIM(SUBSTITUTE(AU63,CHAR(160),""))),0)),"KO : Le montant retenu TTC est supérieur au montant raisonnable TTC. Merci de revoir la ligne de dépense ou plafonner son montant.",(IFERROR(VALUE(TRIM(SUBSTITUTE(AV63,CHAR(160),""))),0))&gt;(IFERROR(VALUE(TRIM(SUBSTITUTE(AS63,CHAR(160),""))),0)),"Attention : Le montant retenu HT est supérieur au montant HT raisonnable. Merci de revoir la ligne de dépense, plafonner son montant, ou justifier la reventillation HT / TVA.",(IFERROR(VALUE(TRIM(SUBSTITUTE(AW63,CHAR(160),""))),0))&gt;(IFERROR(VALUE(TRIM(SUBSTITUTE(AT63,CHAR(160),""))),0)),"Attention : Le montant TVA retenu est supérieur au montant TVA raisonnable. Merci de revoir la ligne de dépense, plafonner son montant, ou justifier la reventillation HT / TVA.",(IFERROR(VALUE(TRIM(SUBSTITUTE(AX63,CHAR(160),""))),0))=0,"",(IFERROR(VALUE(TRIM(SUBSTITUTE(AU63,CHAR(160),""))),0))=(IFERROR(VALUE(TRIM(SUBSTITUTE(AX63,CHAR(160),""))),0)),"OK",(IFERROR(VALUE(TRIM(SUBSTITUTE(AU63,CHAR(160),""))),0))&gt;(IFERROR(VALUE(TRIM(SUBSTITUTE(AX63,CHAR(160),""))),0))," OK : Montant instruit inférieur au montant raisonnable.",TRUE,""))</f>
        <v/>
      </c>
      <c r="BA63" s="6" t="str" cm="1">
        <f t="array" ref="BA63">IF(
   OR(AX63="",W63="",AV63="",U63="",AW63="",V63=""),
   "",
   _xlfn.IFS(
      (IFERROR(VALUE(TRIM(SUBSTITUTE(AX63,CHAR(160),""))),0))=0,
         "Attention montant présenté entièrement écarté",
      (IFERROR(VALUE(TRIM(SUBSTITUTE(AX63,CHAR(160),""))),0))&gt;
         (IFERROR(VALUE(TRIM(SUBSTITUTE(W63,CHAR(160),""))),0)),
         "KO : Le montant retenu TTC est supérieur au montant présenté TTC. Merci de revoir la ligne de dépense ou plafonner son montant.",
      (IFERROR(VALUE(TRIM(SUBSTITUTE(AV63,CHAR(160),""))),0))&gt;
         (IFERROR(VALUE(TRIM(SUBSTITUTE(U63,CHAR(160),""))),0)),
         "Attention : Le montant retenu HT est supérieur au montant HT présenté. Merci de revoir la ligne de dépense, plafonner son montant, ou justifier la reventilation HT / TVA.",
      (IFERROR(VALUE(TRIM(SUBSTITUTE(AW63,CHAR(160),""))),0))&gt;
         (IFERROR(VALUE(TRIM(SUBSTITUTE(V63,CHAR(160),""))),0)),
         "Attention : Le montant TVA retenu est supérieur au montant TVA présenté. Merci de revoir la ligne de dépense, plafonner son montant, ou justifier la reventilation HT / TVA.",
      (IFERROR(VALUE(TRIM(SUBSTITUTE(W63,CHAR(160),""))),0))=0,
         "",
      (IFERROR(VALUE(TRIM(SUBSTITUTE(AX63,CHAR(160),""))),0))=
         (IFERROR(VALUE(TRIM(SUBSTITUTE(W63,CHAR(160),""))),0)),
         "OK",
      (IFERROR(VALUE(TRIM(SUBSTITUTE(AX63,CHAR(160),""))),0))&lt;
         (IFERROR(VALUE(TRIM(SUBSTITUTE(W63,CHAR(160),""))),0)),
         "Attention : montant présenté partiellement écarté.",
      TRUE,
         ""
   )
)</f>
        <v/>
      </c>
      <c r="BB63" s="63" t="str">
        <f t="shared" si="69"/>
        <v/>
      </c>
      <c r="BC63" s="63" t="str">
        <f t="shared" si="70"/>
        <v/>
      </c>
      <c r="BD63" s="63" t="str">
        <f t="shared" si="71"/>
        <v/>
      </c>
    </row>
    <row r="64" spans="1:56" ht="15" customHeight="1">
      <c r="A64" s="100">
        <v>55</v>
      </c>
      <c r="B64" s="7"/>
      <c r="C64" s="8"/>
      <c r="D64" s="7"/>
      <c r="E64" s="7"/>
      <c r="F64" s="27"/>
      <c r="G64" s="33"/>
      <c r="H64" s="31"/>
      <c r="I64" s="32"/>
      <c r="J64" s="17"/>
      <c r="K64" s="10"/>
      <c r="L64" s="9"/>
      <c r="M64" s="53" t="str">
        <f t="shared" si="28"/>
        <v/>
      </c>
      <c r="N64" s="13"/>
      <c r="O64" s="9"/>
      <c r="P64" s="53" t="str">
        <f t="shared" si="29"/>
        <v/>
      </c>
      <c r="Q64" s="16"/>
      <c r="R64" s="9"/>
      <c r="S64" s="54" t="str">
        <f t="shared" si="30"/>
        <v/>
      </c>
      <c r="T64" s="23"/>
      <c r="U64" s="111" t="str" cm="1">
        <f t="array" ref="U64">IF((_xlfn.IFS(TRIM(SUBSTITUTE(T64,CHAR(160),""))="Devis 1",IFERROR(VALUE(TRIM(SUBSTITUTE(K64,CHAR(160),""))),0),TRIM(SUBSTITUTE(T64,CHAR(160),""))="Devis 2",IFERROR(VALUE(TRIM(SUBSTITUTE(N64,CHAR(160),""))),0),TRIM(SUBSTITUTE(T64,CHAR(160),""))="Devis 3",IFERROR(VALUE(TRIM(SUBSTITUTE(Q64,CHAR(160),""))),0),TRUE,0)*IFERROR(VALUE(TRIM(SUBSTITUTE(C64,CHAR(160),""))),0))=0,"",_xlfn.IFS(TRIM(SUBSTITUTE(T64,CHAR(160),""))="Devis 1",IFERROR(VALUE(TRIM(SUBSTITUTE(K64,CHAR(160),""))),0),TRIM(SUBSTITUTE(T64,CHAR(160),""))="Devis 2",IFERROR(VALUE(TRIM(SUBSTITUTE(N64,CHAR(160),""))),0),TRIM(SUBSTITUTE(T64,CHAR(160),""))="Devis 3",IFERROR(VALUE(TRIM(SUBSTITUTE(Q64,CHAR(160),""))),0),TRUE,0)*IFERROR(VALUE(TRIM(SUBSTITUTE(C64,CHAR(160),""))),0))</f>
        <v/>
      </c>
      <c r="V64" s="109" t="str" cm="1">
        <f t="array" ref="V64">IF((_xlfn.IFS(TRIM(SUBSTITUTE(T64,CHAR(160),""))="Devis 1",IFERROR(VALUE(TRIM(SUBSTITUTE(L64,CHAR(160),""))),0),TRIM(SUBSTITUTE(T64,CHAR(160),""))="Devis 2",IFERROR(VALUE(TRIM(SUBSTITUTE(O64,CHAR(160),""))),0),TRIM(SUBSTITUTE(T64,CHAR(160),""))="Devis 3",IFERROR(VALUE(TRIM(SUBSTITUTE(R64,CHAR(160),""))),0),TRUE,0)*IFERROR(VALUE(TRIM(SUBSTITUTE(C64,CHAR(160),""))),0))=0,IF(U64&lt;&gt;"",0,""),_xlfn.IFS(TRIM(SUBSTITUTE(T64,CHAR(160),""))="Devis 1",IFERROR(VALUE(TRIM(SUBSTITUTE(L64,CHAR(160),""))),0),TRIM(SUBSTITUTE(T64,CHAR(160),""))="Devis 2",IFERROR(VALUE(TRIM(SUBSTITUTE(O64,CHAR(160),""))),0),TRIM(SUBSTITUTE(T64,CHAR(160),""))="Devis 3",IFERROR(VALUE(TRIM(SUBSTITUTE(R64,CHAR(160),""))),0),TRUE,0)*IFERROR(VALUE(TRIM(SUBSTITUTE(C64,CHAR(160),""))),0))</f>
        <v/>
      </c>
      <c r="W64" s="112" t="str">
        <f t="shared" si="31"/>
        <v/>
      </c>
      <c r="X64" s="103"/>
      <c r="Y64" s="86" t="str">
        <f t="shared" si="54"/>
        <v/>
      </c>
      <c r="Z64" s="90" t="str">
        <f t="shared" si="55"/>
        <v/>
      </c>
      <c r="AA64" s="86" t="str">
        <f t="shared" si="56"/>
        <v/>
      </c>
      <c r="AB64" s="22" t="str">
        <f t="shared" si="57"/>
        <v/>
      </c>
      <c r="AC64" s="22" t="str">
        <f t="shared" si="58"/>
        <v/>
      </c>
      <c r="AD64" s="5" t="str">
        <f t="shared" si="58"/>
        <v/>
      </c>
      <c r="AE64" s="22" t="str">
        <f t="shared" si="59"/>
        <v/>
      </c>
      <c r="AF64" s="22" t="str">
        <f t="shared" si="60"/>
        <v/>
      </c>
      <c r="AG64" s="87" t="str">
        <f t="shared" si="61"/>
        <v/>
      </c>
      <c r="AH64" s="59" t="str">
        <f t="shared" si="62"/>
        <v/>
      </c>
      <c r="AI64" s="29" t="str">
        <f t="shared" si="63"/>
        <v/>
      </c>
      <c r="AJ64" s="53" t="str">
        <f t="shared" si="42"/>
        <v/>
      </c>
      <c r="AK64" s="60" t="str">
        <f t="shared" si="64"/>
        <v/>
      </c>
      <c r="AL64" s="29" t="str">
        <f t="shared" si="65"/>
        <v/>
      </c>
      <c r="AM64" s="53" t="str">
        <f t="shared" si="45"/>
        <v/>
      </c>
      <c r="AN64" s="61" t="str">
        <f t="shared" si="66"/>
        <v/>
      </c>
      <c r="AO64" s="29" t="str">
        <f t="shared" si="67"/>
        <v/>
      </c>
      <c r="AP64" s="62" t="str">
        <f t="shared" si="47"/>
        <v/>
      </c>
      <c r="AQ64" s="55" t="str">
        <f t="shared" si="68"/>
        <v/>
      </c>
      <c r="AR64" s="493"/>
      <c r="AS64" s="63" t="str">
        <f t="shared" si="48"/>
        <v/>
      </c>
      <c r="AT64" s="63" t="str">
        <f t="shared" si="49"/>
        <v/>
      </c>
      <c r="AU64" s="63" t="str">
        <f t="shared" si="50"/>
        <v/>
      </c>
      <c r="AV64" s="110" t="str" cm="1">
        <f t="array" ref="AV64">IF($Z64="","",IF((IFERROR(_xlfn.IFS($AQ64="Devis 1",(IFERROR(VALUE(TRIM(SUBSTITUTE(AH64,CHAR(160),""))),0)),$AQ64="Devis 2",(IFERROR(VALUE(TRIM(SUBSTITUTE(AK64,CHAR(160),""))),0)),$AQ64="Devis 3",(IFERROR(VALUE(TRIM(SUBSTITUTE(AN64,CHAR(160),""))),0))),0))*(IFERROR(VALUE(TRIM(SUBSTITUTE($Z64,CHAR(160),""))),0))=0,"",(IFERROR(_xlfn.IFS($AQ64="Devis 1",(IFERROR(VALUE(TRIM(SUBSTITUTE(AH64,CHAR(160),""))),0)),$AQ64="Devis 2",(IFERROR(VALUE(TRIM(SUBSTITUTE(AK64,CHAR(160),""))),0)),$AQ64="Devis 3",(IFERROR(VALUE(TRIM(SUBSTITUTE(AN64,CHAR(160),""))),0))),0))*(IFERROR(VALUE(TRIM(SUBSTITUTE($Z64,CHAR(160),""))),0))))</f>
        <v/>
      </c>
      <c r="AW64" s="110" t="str" cm="1">
        <f t="array" ref="AW64">IF($Z64="","",IF(IFERROR(_xlfn.IFS(TRIM(SUBSTITUTE($AQ64,CHAR(160),""))="Devis 1",IFERROR(VALUE(TRIM(SUBSTITUTE(AI64,CHAR(160),""))),0),TRIM(SUBSTITUTE($AQ64,CHAR(160),""))="Devis 2",IFERROR(VALUE(TRIM(SUBSTITUTE(AL64,CHAR(160),""))),0),TRIM(SUBSTITUTE($AQ64,CHAR(160),""))="Devis 3",IFERROR(VALUE(TRIM(SUBSTITUTE(AO64,CHAR(160),""))),0)),0)*IFERROR(VALUE(TRIM(SUBSTITUTE($Z64,CHAR(160),""))),0)=0,IF(AV64&lt;&gt;"",0,""),IFERROR(_xlfn.IFS(TRIM(SUBSTITUTE($AQ64,CHAR(160),""))="Devis 1",IFERROR(VALUE(TRIM(SUBSTITUTE(AI64,CHAR(160),""))),0),TRIM(SUBSTITUTE($AQ64,CHAR(160),""))="Devis 2",IFERROR(VALUE(TRIM(SUBSTITUTE(AL64,CHAR(160),""))),0),TRIM(SUBSTITUTE($AQ64,CHAR(160),""))="Devis 3",IFERROR(VALUE(TRIM(SUBSTITUTE(AO64,CHAR(160),""))),0)),0)*IFERROR(VALUE(TRIM(SUBSTITUTE($Z64,CHAR(160),""))),0)))</f>
        <v/>
      </c>
      <c r="AX64" s="110" t="str" cm="1">
        <f t="array" ref="AX64">IF($Z64="","",IF((IFERROR(_xlfn.IFS($AQ64="Devis 1",(IFERROR(VALUE(TRIM(SUBSTITUTE(AJ64,CHAR(160),""))),0)),$AQ64="Devis 2",(IFERROR(VALUE(TRIM(SUBSTITUTE(AM64,CHAR(160),""))),0)),$AQ64="Devis 3",(IFERROR(VALUE(TRIM(SUBSTITUTE(AP64,CHAR(160),""))),0))),0))*(IFERROR(VALUE(TRIM(SUBSTITUTE($Z64,CHAR(160),""))),0))=0,"",(IFERROR(_xlfn.IFS($AQ64="Devis 1",(IFERROR(VALUE(TRIM(SUBSTITUTE(AJ64,CHAR(160),""))),0)),$AQ64="Devis 2",(IFERROR(VALUE(TRIM(SUBSTITUTE(AM64,CHAR(160),""))),0)),$AQ64="Devis 3",(IFERROR(VALUE(TRIM(SUBSTITUTE(AP64,CHAR(160),""))),0))),0))*(IFERROR(VALUE(TRIM(SUBSTITUTE($Z64,CHAR(160),""))),0))))</f>
        <v/>
      </c>
      <c r="AY64" s="89"/>
      <c r="AZ64" s="21" t="str" cm="1">
        <f t="array" ref="AZ64">IF(OR(AX64="",AU64="",AV64="",AS64="",AW64="",AT64=""),"",_xlfn.IFS((IFERROR(VALUE(TRIM(SUBSTITUTE(AX64,CHAR(160),""))),0))&gt;(IFERROR(VALUE(TRIM(SUBSTITUTE(AU64,CHAR(160),""))),0)),"KO : Le montant retenu TTC est supérieur au montant raisonnable TTC. Merci de revoir la ligne de dépense ou plafonner son montant.",(IFERROR(VALUE(TRIM(SUBSTITUTE(AV64,CHAR(160),""))),0))&gt;(IFERROR(VALUE(TRIM(SUBSTITUTE(AS64,CHAR(160),""))),0)),"Attention : Le montant retenu HT est supérieur au montant HT raisonnable. Merci de revoir la ligne de dépense, plafonner son montant, ou justifier la reventillation HT / TVA.",(IFERROR(VALUE(TRIM(SUBSTITUTE(AW64,CHAR(160),""))),0))&gt;(IFERROR(VALUE(TRIM(SUBSTITUTE(AT64,CHAR(160),""))),0)),"Attention : Le montant TVA retenu est supérieur au montant TVA raisonnable. Merci de revoir la ligne de dépense, plafonner son montant, ou justifier la reventillation HT / TVA.",(IFERROR(VALUE(TRIM(SUBSTITUTE(AX64,CHAR(160),""))),0))=0,"",(IFERROR(VALUE(TRIM(SUBSTITUTE(AU64,CHAR(160),""))),0))=(IFERROR(VALUE(TRIM(SUBSTITUTE(AX64,CHAR(160),""))),0)),"OK",(IFERROR(VALUE(TRIM(SUBSTITUTE(AU64,CHAR(160),""))),0))&gt;(IFERROR(VALUE(TRIM(SUBSTITUTE(AX64,CHAR(160),""))),0))," OK : Montant instruit inférieur au montant raisonnable.",TRUE,""))</f>
        <v/>
      </c>
      <c r="BA64" s="6" t="str" cm="1">
        <f t="array" ref="BA64">IF(
   OR(AX64="",W64="",AV64="",U64="",AW64="",V64=""),
   "",
   _xlfn.IFS(
      (IFERROR(VALUE(TRIM(SUBSTITUTE(AX64,CHAR(160),""))),0))=0,
         "Attention montant présenté entièrement écarté",
      (IFERROR(VALUE(TRIM(SUBSTITUTE(AX64,CHAR(160),""))),0))&gt;
         (IFERROR(VALUE(TRIM(SUBSTITUTE(W64,CHAR(160),""))),0)),
         "KO : Le montant retenu TTC est supérieur au montant présenté TTC. Merci de revoir la ligne de dépense ou plafonner son montant.",
      (IFERROR(VALUE(TRIM(SUBSTITUTE(AV64,CHAR(160),""))),0))&gt;
         (IFERROR(VALUE(TRIM(SUBSTITUTE(U64,CHAR(160),""))),0)),
         "Attention : Le montant retenu HT est supérieur au montant HT présenté. Merci de revoir la ligne de dépense, plafonner son montant, ou justifier la reventilation HT / TVA.",
      (IFERROR(VALUE(TRIM(SUBSTITUTE(AW64,CHAR(160),""))),0))&gt;
         (IFERROR(VALUE(TRIM(SUBSTITUTE(V64,CHAR(160),""))),0)),
         "Attention : Le montant TVA retenu est supérieur au montant TVA présenté. Merci de revoir la ligne de dépense, plafonner son montant, ou justifier la reventilation HT / TVA.",
      (IFERROR(VALUE(TRIM(SUBSTITUTE(W64,CHAR(160),""))),0))=0,
         "",
      (IFERROR(VALUE(TRIM(SUBSTITUTE(AX64,CHAR(160),""))),0))=
         (IFERROR(VALUE(TRIM(SUBSTITUTE(W64,CHAR(160),""))),0)),
         "OK",
      (IFERROR(VALUE(TRIM(SUBSTITUTE(AX64,CHAR(160),""))),0))&lt;
         (IFERROR(VALUE(TRIM(SUBSTITUTE(W64,CHAR(160),""))),0)),
         "Attention : montant présenté partiellement écarté.",
      TRUE,
         ""
   )
)</f>
        <v/>
      </c>
      <c r="BB64" s="63" t="str">
        <f t="shared" si="69"/>
        <v/>
      </c>
      <c r="BC64" s="63" t="str">
        <f t="shared" si="70"/>
        <v/>
      </c>
      <c r="BD64" s="63" t="str">
        <f t="shared" si="71"/>
        <v/>
      </c>
    </row>
    <row r="65" spans="1:56" ht="15" customHeight="1">
      <c r="A65" s="100">
        <v>56</v>
      </c>
      <c r="B65" s="7"/>
      <c r="C65" s="8"/>
      <c r="D65" s="7"/>
      <c r="E65" s="7"/>
      <c r="F65" s="27"/>
      <c r="G65" s="33"/>
      <c r="H65" s="31"/>
      <c r="I65" s="32"/>
      <c r="J65" s="17"/>
      <c r="K65" s="10"/>
      <c r="L65" s="9"/>
      <c r="M65" s="53" t="str">
        <f t="shared" si="28"/>
        <v/>
      </c>
      <c r="N65" s="13"/>
      <c r="O65" s="9"/>
      <c r="P65" s="53" t="str">
        <f t="shared" si="29"/>
        <v/>
      </c>
      <c r="Q65" s="16"/>
      <c r="R65" s="9"/>
      <c r="S65" s="54" t="str">
        <f t="shared" si="30"/>
        <v/>
      </c>
      <c r="T65" s="23"/>
      <c r="U65" s="111" t="str" cm="1">
        <f t="array" ref="U65">IF((_xlfn.IFS(TRIM(SUBSTITUTE(T65,CHAR(160),""))="Devis 1",IFERROR(VALUE(TRIM(SUBSTITUTE(K65,CHAR(160),""))),0),TRIM(SUBSTITUTE(T65,CHAR(160),""))="Devis 2",IFERROR(VALUE(TRIM(SUBSTITUTE(N65,CHAR(160),""))),0),TRIM(SUBSTITUTE(T65,CHAR(160),""))="Devis 3",IFERROR(VALUE(TRIM(SUBSTITUTE(Q65,CHAR(160),""))),0),TRUE,0)*IFERROR(VALUE(TRIM(SUBSTITUTE(C65,CHAR(160),""))),0))=0,"",_xlfn.IFS(TRIM(SUBSTITUTE(T65,CHAR(160),""))="Devis 1",IFERROR(VALUE(TRIM(SUBSTITUTE(K65,CHAR(160),""))),0),TRIM(SUBSTITUTE(T65,CHAR(160),""))="Devis 2",IFERROR(VALUE(TRIM(SUBSTITUTE(N65,CHAR(160),""))),0),TRIM(SUBSTITUTE(T65,CHAR(160),""))="Devis 3",IFERROR(VALUE(TRIM(SUBSTITUTE(Q65,CHAR(160),""))),0),TRUE,0)*IFERROR(VALUE(TRIM(SUBSTITUTE(C65,CHAR(160),""))),0))</f>
        <v/>
      </c>
      <c r="V65" s="109" t="str" cm="1">
        <f t="array" ref="V65">IF((_xlfn.IFS(TRIM(SUBSTITUTE(T65,CHAR(160),""))="Devis 1",IFERROR(VALUE(TRIM(SUBSTITUTE(L65,CHAR(160),""))),0),TRIM(SUBSTITUTE(T65,CHAR(160),""))="Devis 2",IFERROR(VALUE(TRIM(SUBSTITUTE(O65,CHAR(160),""))),0),TRIM(SUBSTITUTE(T65,CHAR(160),""))="Devis 3",IFERROR(VALUE(TRIM(SUBSTITUTE(R65,CHAR(160),""))),0),TRUE,0)*IFERROR(VALUE(TRIM(SUBSTITUTE(C65,CHAR(160),""))),0))=0,IF(U65&lt;&gt;"",0,""),_xlfn.IFS(TRIM(SUBSTITUTE(T65,CHAR(160),""))="Devis 1",IFERROR(VALUE(TRIM(SUBSTITUTE(L65,CHAR(160),""))),0),TRIM(SUBSTITUTE(T65,CHAR(160),""))="Devis 2",IFERROR(VALUE(TRIM(SUBSTITUTE(O65,CHAR(160),""))),0),TRIM(SUBSTITUTE(T65,CHAR(160),""))="Devis 3",IFERROR(VALUE(TRIM(SUBSTITUTE(R65,CHAR(160),""))),0),TRUE,0)*IFERROR(VALUE(TRIM(SUBSTITUTE(C65,CHAR(160),""))),0))</f>
        <v/>
      </c>
      <c r="W65" s="112" t="str">
        <f t="shared" si="31"/>
        <v/>
      </c>
      <c r="X65" s="103"/>
      <c r="Y65" s="86" t="str">
        <f t="shared" si="54"/>
        <v/>
      </c>
      <c r="Z65" s="90" t="str">
        <f t="shared" si="55"/>
        <v/>
      </c>
      <c r="AA65" s="86" t="str">
        <f t="shared" si="56"/>
        <v/>
      </c>
      <c r="AB65" s="22" t="str">
        <f t="shared" si="57"/>
        <v/>
      </c>
      <c r="AC65" s="22" t="str">
        <f t="shared" si="58"/>
        <v/>
      </c>
      <c r="AD65" s="5" t="str">
        <f t="shared" si="58"/>
        <v/>
      </c>
      <c r="AE65" s="22" t="str">
        <f t="shared" si="59"/>
        <v/>
      </c>
      <c r="AF65" s="22" t="str">
        <f t="shared" si="60"/>
        <v/>
      </c>
      <c r="AG65" s="87" t="str">
        <f t="shared" si="61"/>
        <v/>
      </c>
      <c r="AH65" s="59" t="str">
        <f t="shared" si="62"/>
        <v/>
      </c>
      <c r="AI65" s="29" t="str">
        <f t="shared" si="63"/>
        <v/>
      </c>
      <c r="AJ65" s="53" t="str">
        <f t="shared" si="42"/>
        <v/>
      </c>
      <c r="AK65" s="60" t="str">
        <f t="shared" si="64"/>
        <v/>
      </c>
      <c r="AL65" s="29" t="str">
        <f t="shared" si="65"/>
        <v/>
      </c>
      <c r="AM65" s="53" t="str">
        <f t="shared" si="45"/>
        <v/>
      </c>
      <c r="AN65" s="61" t="str">
        <f t="shared" si="66"/>
        <v/>
      </c>
      <c r="AO65" s="29" t="str">
        <f t="shared" si="67"/>
        <v/>
      </c>
      <c r="AP65" s="62" t="str">
        <f t="shared" si="47"/>
        <v/>
      </c>
      <c r="AQ65" s="55" t="str">
        <f t="shared" si="68"/>
        <v/>
      </c>
      <c r="AR65" s="493"/>
      <c r="AS65" s="63" t="str">
        <f t="shared" si="48"/>
        <v/>
      </c>
      <c r="AT65" s="63" t="str">
        <f t="shared" si="49"/>
        <v/>
      </c>
      <c r="AU65" s="63" t="str">
        <f t="shared" si="50"/>
        <v/>
      </c>
      <c r="AV65" s="110" t="str" cm="1">
        <f t="array" ref="AV65">IF($Z65="","",IF((IFERROR(_xlfn.IFS($AQ65="Devis 1",(IFERROR(VALUE(TRIM(SUBSTITUTE(AH65,CHAR(160),""))),0)),$AQ65="Devis 2",(IFERROR(VALUE(TRIM(SUBSTITUTE(AK65,CHAR(160),""))),0)),$AQ65="Devis 3",(IFERROR(VALUE(TRIM(SUBSTITUTE(AN65,CHAR(160),""))),0))),0))*(IFERROR(VALUE(TRIM(SUBSTITUTE($Z65,CHAR(160),""))),0))=0,"",(IFERROR(_xlfn.IFS($AQ65="Devis 1",(IFERROR(VALUE(TRIM(SUBSTITUTE(AH65,CHAR(160),""))),0)),$AQ65="Devis 2",(IFERROR(VALUE(TRIM(SUBSTITUTE(AK65,CHAR(160),""))),0)),$AQ65="Devis 3",(IFERROR(VALUE(TRIM(SUBSTITUTE(AN65,CHAR(160),""))),0))),0))*(IFERROR(VALUE(TRIM(SUBSTITUTE($Z65,CHAR(160),""))),0))))</f>
        <v/>
      </c>
      <c r="AW65" s="110" t="str" cm="1">
        <f t="array" ref="AW65">IF($Z65="","",IF(IFERROR(_xlfn.IFS(TRIM(SUBSTITUTE($AQ65,CHAR(160),""))="Devis 1",IFERROR(VALUE(TRIM(SUBSTITUTE(AI65,CHAR(160),""))),0),TRIM(SUBSTITUTE($AQ65,CHAR(160),""))="Devis 2",IFERROR(VALUE(TRIM(SUBSTITUTE(AL65,CHAR(160),""))),0),TRIM(SUBSTITUTE($AQ65,CHAR(160),""))="Devis 3",IFERROR(VALUE(TRIM(SUBSTITUTE(AO65,CHAR(160),""))),0)),0)*IFERROR(VALUE(TRIM(SUBSTITUTE($Z65,CHAR(160),""))),0)=0,IF(AV65&lt;&gt;"",0,""),IFERROR(_xlfn.IFS(TRIM(SUBSTITUTE($AQ65,CHAR(160),""))="Devis 1",IFERROR(VALUE(TRIM(SUBSTITUTE(AI65,CHAR(160),""))),0),TRIM(SUBSTITUTE($AQ65,CHAR(160),""))="Devis 2",IFERROR(VALUE(TRIM(SUBSTITUTE(AL65,CHAR(160),""))),0),TRIM(SUBSTITUTE($AQ65,CHAR(160),""))="Devis 3",IFERROR(VALUE(TRIM(SUBSTITUTE(AO65,CHAR(160),""))),0)),0)*IFERROR(VALUE(TRIM(SUBSTITUTE($Z65,CHAR(160),""))),0)))</f>
        <v/>
      </c>
      <c r="AX65" s="110" t="str" cm="1">
        <f t="array" ref="AX65">IF($Z65="","",IF((IFERROR(_xlfn.IFS($AQ65="Devis 1",(IFERROR(VALUE(TRIM(SUBSTITUTE(AJ65,CHAR(160),""))),0)),$AQ65="Devis 2",(IFERROR(VALUE(TRIM(SUBSTITUTE(AM65,CHAR(160),""))),0)),$AQ65="Devis 3",(IFERROR(VALUE(TRIM(SUBSTITUTE(AP65,CHAR(160),""))),0))),0))*(IFERROR(VALUE(TRIM(SUBSTITUTE($Z65,CHAR(160),""))),0))=0,"",(IFERROR(_xlfn.IFS($AQ65="Devis 1",(IFERROR(VALUE(TRIM(SUBSTITUTE(AJ65,CHAR(160),""))),0)),$AQ65="Devis 2",(IFERROR(VALUE(TRIM(SUBSTITUTE(AM65,CHAR(160),""))),0)),$AQ65="Devis 3",(IFERROR(VALUE(TRIM(SUBSTITUTE(AP65,CHAR(160),""))),0))),0))*(IFERROR(VALUE(TRIM(SUBSTITUTE($Z65,CHAR(160),""))),0))))</f>
        <v/>
      </c>
      <c r="AY65" s="89"/>
      <c r="AZ65" s="21" t="str" cm="1">
        <f t="array" ref="AZ65">IF(OR(AX65="",AU65="",AV65="",AS65="",AW65="",AT65=""),"",_xlfn.IFS((IFERROR(VALUE(TRIM(SUBSTITUTE(AX65,CHAR(160),""))),0))&gt;(IFERROR(VALUE(TRIM(SUBSTITUTE(AU65,CHAR(160),""))),0)),"KO : Le montant retenu TTC est supérieur au montant raisonnable TTC. Merci de revoir la ligne de dépense ou plafonner son montant.",(IFERROR(VALUE(TRIM(SUBSTITUTE(AV65,CHAR(160),""))),0))&gt;(IFERROR(VALUE(TRIM(SUBSTITUTE(AS65,CHAR(160),""))),0)),"Attention : Le montant retenu HT est supérieur au montant HT raisonnable. Merci de revoir la ligne de dépense, plafonner son montant, ou justifier la reventillation HT / TVA.",(IFERROR(VALUE(TRIM(SUBSTITUTE(AW65,CHAR(160),""))),0))&gt;(IFERROR(VALUE(TRIM(SUBSTITUTE(AT65,CHAR(160),""))),0)),"Attention : Le montant TVA retenu est supérieur au montant TVA raisonnable. Merci de revoir la ligne de dépense, plafonner son montant, ou justifier la reventillation HT / TVA.",(IFERROR(VALUE(TRIM(SUBSTITUTE(AX65,CHAR(160),""))),0))=0,"",(IFERROR(VALUE(TRIM(SUBSTITUTE(AU65,CHAR(160),""))),0))=(IFERROR(VALUE(TRIM(SUBSTITUTE(AX65,CHAR(160),""))),0)),"OK",(IFERROR(VALUE(TRIM(SUBSTITUTE(AU65,CHAR(160),""))),0))&gt;(IFERROR(VALUE(TRIM(SUBSTITUTE(AX65,CHAR(160),""))),0))," OK : Montant instruit inférieur au montant raisonnable.",TRUE,""))</f>
        <v/>
      </c>
      <c r="BA65" s="6" t="str" cm="1">
        <f t="array" ref="BA65">IF(
   OR(AX65="",W65="",AV65="",U65="",AW65="",V65=""),
   "",
   _xlfn.IFS(
      (IFERROR(VALUE(TRIM(SUBSTITUTE(AX65,CHAR(160),""))),0))=0,
         "Attention montant présenté entièrement écarté",
      (IFERROR(VALUE(TRIM(SUBSTITUTE(AX65,CHAR(160),""))),0))&gt;
         (IFERROR(VALUE(TRIM(SUBSTITUTE(W65,CHAR(160),""))),0)),
         "KO : Le montant retenu TTC est supérieur au montant présenté TTC. Merci de revoir la ligne de dépense ou plafonner son montant.",
      (IFERROR(VALUE(TRIM(SUBSTITUTE(AV65,CHAR(160),""))),0))&gt;
         (IFERROR(VALUE(TRIM(SUBSTITUTE(U65,CHAR(160),""))),0)),
         "Attention : Le montant retenu HT est supérieur au montant HT présenté. Merci de revoir la ligne de dépense, plafonner son montant, ou justifier la reventilation HT / TVA.",
      (IFERROR(VALUE(TRIM(SUBSTITUTE(AW65,CHAR(160),""))),0))&gt;
         (IFERROR(VALUE(TRIM(SUBSTITUTE(V65,CHAR(160),""))),0)),
         "Attention : Le montant TVA retenu est supérieur au montant TVA présenté. Merci de revoir la ligne de dépense, plafonner son montant, ou justifier la reventilation HT / TVA.",
      (IFERROR(VALUE(TRIM(SUBSTITUTE(W65,CHAR(160),""))),0))=0,
         "",
      (IFERROR(VALUE(TRIM(SUBSTITUTE(AX65,CHAR(160),""))),0))=
         (IFERROR(VALUE(TRIM(SUBSTITUTE(W65,CHAR(160),""))),0)),
         "OK",
      (IFERROR(VALUE(TRIM(SUBSTITUTE(AX65,CHAR(160),""))),0))&lt;
         (IFERROR(VALUE(TRIM(SUBSTITUTE(W65,CHAR(160),""))),0)),
         "Attention : montant présenté partiellement écarté.",
      TRUE,
         ""
   )
)</f>
        <v/>
      </c>
      <c r="BB65" s="63" t="str">
        <f t="shared" si="69"/>
        <v/>
      </c>
      <c r="BC65" s="63" t="str">
        <f t="shared" si="70"/>
        <v/>
      </c>
      <c r="BD65" s="63" t="str">
        <f t="shared" si="71"/>
        <v/>
      </c>
    </row>
    <row r="66" spans="1:56" ht="15" customHeight="1">
      <c r="A66" s="100">
        <v>57</v>
      </c>
      <c r="B66" s="7"/>
      <c r="C66" s="8"/>
      <c r="D66" s="7"/>
      <c r="E66" s="7"/>
      <c r="F66" s="27"/>
      <c r="G66" s="33"/>
      <c r="H66" s="31"/>
      <c r="I66" s="32"/>
      <c r="J66" s="17"/>
      <c r="K66" s="10"/>
      <c r="L66" s="9"/>
      <c r="M66" s="53" t="str">
        <f t="shared" si="28"/>
        <v/>
      </c>
      <c r="N66" s="13"/>
      <c r="O66" s="9"/>
      <c r="P66" s="53" t="str">
        <f t="shared" si="29"/>
        <v/>
      </c>
      <c r="Q66" s="16"/>
      <c r="R66" s="9"/>
      <c r="S66" s="54" t="str">
        <f t="shared" si="30"/>
        <v/>
      </c>
      <c r="T66" s="23"/>
      <c r="U66" s="111" t="str" cm="1">
        <f t="array" ref="U66">IF((_xlfn.IFS(TRIM(SUBSTITUTE(T66,CHAR(160),""))="Devis 1",IFERROR(VALUE(TRIM(SUBSTITUTE(K66,CHAR(160),""))),0),TRIM(SUBSTITUTE(T66,CHAR(160),""))="Devis 2",IFERROR(VALUE(TRIM(SUBSTITUTE(N66,CHAR(160),""))),0),TRIM(SUBSTITUTE(T66,CHAR(160),""))="Devis 3",IFERROR(VALUE(TRIM(SUBSTITUTE(Q66,CHAR(160),""))),0),TRUE,0)*IFERROR(VALUE(TRIM(SUBSTITUTE(C66,CHAR(160),""))),0))=0,"",_xlfn.IFS(TRIM(SUBSTITUTE(T66,CHAR(160),""))="Devis 1",IFERROR(VALUE(TRIM(SUBSTITUTE(K66,CHAR(160),""))),0),TRIM(SUBSTITUTE(T66,CHAR(160),""))="Devis 2",IFERROR(VALUE(TRIM(SUBSTITUTE(N66,CHAR(160),""))),0),TRIM(SUBSTITUTE(T66,CHAR(160),""))="Devis 3",IFERROR(VALUE(TRIM(SUBSTITUTE(Q66,CHAR(160),""))),0),TRUE,0)*IFERROR(VALUE(TRIM(SUBSTITUTE(C66,CHAR(160),""))),0))</f>
        <v/>
      </c>
      <c r="V66" s="109" t="str" cm="1">
        <f t="array" ref="V66">IF((_xlfn.IFS(TRIM(SUBSTITUTE(T66,CHAR(160),""))="Devis 1",IFERROR(VALUE(TRIM(SUBSTITUTE(L66,CHAR(160),""))),0),TRIM(SUBSTITUTE(T66,CHAR(160),""))="Devis 2",IFERROR(VALUE(TRIM(SUBSTITUTE(O66,CHAR(160),""))),0),TRIM(SUBSTITUTE(T66,CHAR(160),""))="Devis 3",IFERROR(VALUE(TRIM(SUBSTITUTE(R66,CHAR(160),""))),0),TRUE,0)*IFERROR(VALUE(TRIM(SUBSTITUTE(C66,CHAR(160),""))),0))=0,IF(U66&lt;&gt;"",0,""),_xlfn.IFS(TRIM(SUBSTITUTE(T66,CHAR(160),""))="Devis 1",IFERROR(VALUE(TRIM(SUBSTITUTE(L66,CHAR(160),""))),0),TRIM(SUBSTITUTE(T66,CHAR(160),""))="Devis 2",IFERROR(VALUE(TRIM(SUBSTITUTE(O66,CHAR(160),""))),0),TRIM(SUBSTITUTE(T66,CHAR(160),""))="Devis 3",IFERROR(VALUE(TRIM(SUBSTITUTE(R66,CHAR(160),""))),0),TRUE,0)*IFERROR(VALUE(TRIM(SUBSTITUTE(C66,CHAR(160),""))),0))</f>
        <v/>
      </c>
      <c r="W66" s="112" t="str">
        <f t="shared" si="31"/>
        <v/>
      </c>
      <c r="X66" s="103"/>
      <c r="Y66" s="86" t="str">
        <f t="shared" si="54"/>
        <v/>
      </c>
      <c r="Z66" s="90" t="str">
        <f t="shared" si="55"/>
        <v/>
      </c>
      <c r="AA66" s="86" t="str">
        <f t="shared" si="56"/>
        <v/>
      </c>
      <c r="AB66" s="22" t="str">
        <f t="shared" si="57"/>
        <v/>
      </c>
      <c r="AC66" s="22" t="str">
        <f t="shared" si="58"/>
        <v/>
      </c>
      <c r="AD66" s="5" t="str">
        <f t="shared" si="58"/>
        <v/>
      </c>
      <c r="AE66" s="22" t="str">
        <f t="shared" si="59"/>
        <v/>
      </c>
      <c r="AF66" s="22" t="str">
        <f t="shared" si="60"/>
        <v/>
      </c>
      <c r="AG66" s="87" t="str">
        <f t="shared" si="61"/>
        <v/>
      </c>
      <c r="AH66" s="59" t="str">
        <f t="shared" si="62"/>
        <v/>
      </c>
      <c r="AI66" s="29" t="str">
        <f t="shared" si="63"/>
        <v/>
      </c>
      <c r="AJ66" s="53" t="str">
        <f t="shared" si="42"/>
        <v/>
      </c>
      <c r="AK66" s="60" t="str">
        <f t="shared" si="64"/>
        <v/>
      </c>
      <c r="AL66" s="29" t="str">
        <f t="shared" si="65"/>
        <v/>
      </c>
      <c r="AM66" s="53" t="str">
        <f t="shared" si="45"/>
        <v/>
      </c>
      <c r="AN66" s="61" t="str">
        <f t="shared" si="66"/>
        <v/>
      </c>
      <c r="AO66" s="29" t="str">
        <f t="shared" si="67"/>
        <v/>
      </c>
      <c r="AP66" s="62" t="str">
        <f t="shared" si="47"/>
        <v/>
      </c>
      <c r="AQ66" s="55" t="str">
        <f t="shared" si="68"/>
        <v/>
      </c>
      <c r="AR66" s="493"/>
      <c r="AS66" s="63" t="str">
        <f t="shared" si="48"/>
        <v/>
      </c>
      <c r="AT66" s="63" t="str">
        <f t="shared" si="49"/>
        <v/>
      </c>
      <c r="AU66" s="63" t="str">
        <f t="shared" si="50"/>
        <v/>
      </c>
      <c r="AV66" s="110" t="str" cm="1">
        <f t="array" ref="AV66">IF($Z66="","",IF((IFERROR(_xlfn.IFS($AQ66="Devis 1",(IFERROR(VALUE(TRIM(SUBSTITUTE(AH66,CHAR(160),""))),0)),$AQ66="Devis 2",(IFERROR(VALUE(TRIM(SUBSTITUTE(AK66,CHAR(160),""))),0)),$AQ66="Devis 3",(IFERROR(VALUE(TRIM(SUBSTITUTE(AN66,CHAR(160),""))),0))),0))*(IFERROR(VALUE(TRIM(SUBSTITUTE($Z66,CHAR(160),""))),0))=0,"",(IFERROR(_xlfn.IFS($AQ66="Devis 1",(IFERROR(VALUE(TRIM(SUBSTITUTE(AH66,CHAR(160),""))),0)),$AQ66="Devis 2",(IFERROR(VALUE(TRIM(SUBSTITUTE(AK66,CHAR(160),""))),0)),$AQ66="Devis 3",(IFERROR(VALUE(TRIM(SUBSTITUTE(AN66,CHAR(160),""))),0))),0))*(IFERROR(VALUE(TRIM(SUBSTITUTE($Z66,CHAR(160),""))),0))))</f>
        <v/>
      </c>
      <c r="AW66" s="110" t="str" cm="1">
        <f t="array" ref="AW66">IF($Z66="","",IF(IFERROR(_xlfn.IFS(TRIM(SUBSTITUTE($AQ66,CHAR(160),""))="Devis 1",IFERROR(VALUE(TRIM(SUBSTITUTE(AI66,CHAR(160),""))),0),TRIM(SUBSTITUTE($AQ66,CHAR(160),""))="Devis 2",IFERROR(VALUE(TRIM(SUBSTITUTE(AL66,CHAR(160),""))),0),TRIM(SUBSTITUTE($AQ66,CHAR(160),""))="Devis 3",IFERROR(VALUE(TRIM(SUBSTITUTE(AO66,CHAR(160),""))),0)),0)*IFERROR(VALUE(TRIM(SUBSTITUTE($Z66,CHAR(160),""))),0)=0,IF(AV66&lt;&gt;"",0,""),IFERROR(_xlfn.IFS(TRIM(SUBSTITUTE($AQ66,CHAR(160),""))="Devis 1",IFERROR(VALUE(TRIM(SUBSTITUTE(AI66,CHAR(160),""))),0),TRIM(SUBSTITUTE($AQ66,CHAR(160),""))="Devis 2",IFERROR(VALUE(TRIM(SUBSTITUTE(AL66,CHAR(160),""))),0),TRIM(SUBSTITUTE($AQ66,CHAR(160),""))="Devis 3",IFERROR(VALUE(TRIM(SUBSTITUTE(AO66,CHAR(160),""))),0)),0)*IFERROR(VALUE(TRIM(SUBSTITUTE($Z66,CHAR(160),""))),0)))</f>
        <v/>
      </c>
      <c r="AX66" s="110" t="str" cm="1">
        <f t="array" ref="AX66">IF($Z66="","",IF((IFERROR(_xlfn.IFS($AQ66="Devis 1",(IFERROR(VALUE(TRIM(SUBSTITUTE(AJ66,CHAR(160),""))),0)),$AQ66="Devis 2",(IFERROR(VALUE(TRIM(SUBSTITUTE(AM66,CHAR(160),""))),0)),$AQ66="Devis 3",(IFERROR(VALUE(TRIM(SUBSTITUTE(AP66,CHAR(160),""))),0))),0))*(IFERROR(VALUE(TRIM(SUBSTITUTE($Z66,CHAR(160),""))),0))=0,"",(IFERROR(_xlfn.IFS($AQ66="Devis 1",(IFERROR(VALUE(TRIM(SUBSTITUTE(AJ66,CHAR(160),""))),0)),$AQ66="Devis 2",(IFERROR(VALUE(TRIM(SUBSTITUTE(AM66,CHAR(160),""))),0)),$AQ66="Devis 3",(IFERROR(VALUE(TRIM(SUBSTITUTE(AP66,CHAR(160),""))),0))),0))*(IFERROR(VALUE(TRIM(SUBSTITUTE($Z66,CHAR(160),""))),0))))</f>
        <v/>
      </c>
      <c r="AY66" s="89"/>
      <c r="AZ66" s="21" t="str" cm="1">
        <f t="array" ref="AZ66">IF(OR(AX66="",AU66="",AV66="",AS66="",AW66="",AT66=""),"",_xlfn.IFS((IFERROR(VALUE(TRIM(SUBSTITUTE(AX66,CHAR(160),""))),0))&gt;(IFERROR(VALUE(TRIM(SUBSTITUTE(AU66,CHAR(160),""))),0)),"KO : Le montant retenu TTC est supérieur au montant raisonnable TTC. Merci de revoir la ligne de dépense ou plafonner son montant.",(IFERROR(VALUE(TRIM(SUBSTITUTE(AV66,CHAR(160),""))),0))&gt;(IFERROR(VALUE(TRIM(SUBSTITUTE(AS66,CHAR(160),""))),0)),"Attention : Le montant retenu HT est supérieur au montant HT raisonnable. Merci de revoir la ligne de dépense, plafonner son montant, ou justifier la reventillation HT / TVA.",(IFERROR(VALUE(TRIM(SUBSTITUTE(AW66,CHAR(160),""))),0))&gt;(IFERROR(VALUE(TRIM(SUBSTITUTE(AT66,CHAR(160),""))),0)),"Attention : Le montant TVA retenu est supérieur au montant TVA raisonnable. Merci de revoir la ligne de dépense, plafonner son montant, ou justifier la reventillation HT / TVA.",(IFERROR(VALUE(TRIM(SUBSTITUTE(AX66,CHAR(160),""))),0))=0,"",(IFERROR(VALUE(TRIM(SUBSTITUTE(AU66,CHAR(160),""))),0))=(IFERROR(VALUE(TRIM(SUBSTITUTE(AX66,CHAR(160),""))),0)),"OK",(IFERROR(VALUE(TRIM(SUBSTITUTE(AU66,CHAR(160),""))),0))&gt;(IFERROR(VALUE(TRIM(SUBSTITUTE(AX66,CHAR(160),""))),0))," OK : Montant instruit inférieur au montant raisonnable.",TRUE,""))</f>
        <v/>
      </c>
      <c r="BA66" s="6" t="str" cm="1">
        <f t="array" ref="BA66">IF(
   OR(AX66="",W66="",AV66="",U66="",AW66="",V66=""),
   "",
   _xlfn.IFS(
      (IFERROR(VALUE(TRIM(SUBSTITUTE(AX66,CHAR(160),""))),0))=0,
         "Attention montant présenté entièrement écarté",
      (IFERROR(VALUE(TRIM(SUBSTITUTE(AX66,CHAR(160),""))),0))&gt;
         (IFERROR(VALUE(TRIM(SUBSTITUTE(W66,CHAR(160),""))),0)),
         "KO : Le montant retenu TTC est supérieur au montant présenté TTC. Merci de revoir la ligne de dépense ou plafonner son montant.",
      (IFERROR(VALUE(TRIM(SUBSTITUTE(AV66,CHAR(160),""))),0))&gt;
         (IFERROR(VALUE(TRIM(SUBSTITUTE(U66,CHAR(160),""))),0)),
         "Attention : Le montant retenu HT est supérieur au montant HT présenté. Merci de revoir la ligne de dépense, plafonner son montant, ou justifier la reventilation HT / TVA.",
      (IFERROR(VALUE(TRIM(SUBSTITUTE(AW66,CHAR(160),""))),0))&gt;
         (IFERROR(VALUE(TRIM(SUBSTITUTE(V66,CHAR(160),""))),0)),
         "Attention : Le montant TVA retenu est supérieur au montant TVA présenté. Merci de revoir la ligne de dépense, plafonner son montant, ou justifier la reventilation HT / TVA.",
      (IFERROR(VALUE(TRIM(SUBSTITUTE(W66,CHAR(160),""))),0))=0,
         "",
      (IFERROR(VALUE(TRIM(SUBSTITUTE(AX66,CHAR(160),""))),0))=
         (IFERROR(VALUE(TRIM(SUBSTITUTE(W66,CHAR(160),""))),0)),
         "OK",
      (IFERROR(VALUE(TRIM(SUBSTITUTE(AX66,CHAR(160),""))),0))&lt;
         (IFERROR(VALUE(TRIM(SUBSTITUTE(W66,CHAR(160),""))),0)),
         "Attention : montant présenté partiellement écarté.",
      TRUE,
         ""
   )
)</f>
        <v/>
      </c>
      <c r="BB66" s="63" t="str">
        <f t="shared" si="69"/>
        <v/>
      </c>
      <c r="BC66" s="63" t="str">
        <f t="shared" si="70"/>
        <v/>
      </c>
      <c r="BD66" s="63" t="str">
        <f t="shared" si="71"/>
        <v/>
      </c>
    </row>
    <row r="67" spans="1:56" ht="15" customHeight="1">
      <c r="A67" s="100">
        <v>58</v>
      </c>
      <c r="B67" s="7"/>
      <c r="C67" s="8"/>
      <c r="D67" s="7"/>
      <c r="E67" s="7"/>
      <c r="F67" s="27"/>
      <c r="G67" s="33"/>
      <c r="H67" s="31"/>
      <c r="I67" s="32"/>
      <c r="J67" s="17"/>
      <c r="K67" s="10"/>
      <c r="L67" s="9"/>
      <c r="M67" s="53" t="str">
        <f t="shared" si="28"/>
        <v/>
      </c>
      <c r="N67" s="13"/>
      <c r="O67" s="9"/>
      <c r="P67" s="53" t="str">
        <f t="shared" si="29"/>
        <v/>
      </c>
      <c r="Q67" s="16"/>
      <c r="R67" s="9"/>
      <c r="S67" s="54" t="str">
        <f t="shared" si="30"/>
        <v/>
      </c>
      <c r="T67" s="23"/>
      <c r="U67" s="111" t="str" cm="1">
        <f t="array" ref="U67">IF((_xlfn.IFS(TRIM(SUBSTITUTE(T67,CHAR(160),""))="Devis 1",IFERROR(VALUE(TRIM(SUBSTITUTE(K67,CHAR(160),""))),0),TRIM(SUBSTITUTE(T67,CHAR(160),""))="Devis 2",IFERROR(VALUE(TRIM(SUBSTITUTE(N67,CHAR(160),""))),0),TRIM(SUBSTITUTE(T67,CHAR(160),""))="Devis 3",IFERROR(VALUE(TRIM(SUBSTITUTE(Q67,CHAR(160),""))),0),TRUE,0)*IFERROR(VALUE(TRIM(SUBSTITUTE(C67,CHAR(160),""))),0))=0,"",_xlfn.IFS(TRIM(SUBSTITUTE(T67,CHAR(160),""))="Devis 1",IFERROR(VALUE(TRIM(SUBSTITUTE(K67,CHAR(160),""))),0),TRIM(SUBSTITUTE(T67,CHAR(160),""))="Devis 2",IFERROR(VALUE(TRIM(SUBSTITUTE(N67,CHAR(160),""))),0),TRIM(SUBSTITUTE(T67,CHAR(160),""))="Devis 3",IFERROR(VALUE(TRIM(SUBSTITUTE(Q67,CHAR(160),""))),0),TRUE,0)*IFERROR(VALUE(TRIM(SUBSTITUTE(C67,CHAR(160),""))),0))</f>
        <v/>
      </c>
      <c r="V67" s="109" t="str" cm="1">
        <f t="array" ref="V67">IF((_xlfn.IFS(TRIM(SUBSTITUTE(T67,CHAR(160),""))="Devis 1",IFERROR(VALUE(TRIM(SUBSTITUTE(L67,CHAR(160),""))),0),TRIM(SUBSTITUTE(T67,CHAR(160),""))="Devis 2",IFERROR(VALUE(TRIM(SUBSTITUTE(O67,CHAR(160),""))),0),TRIM(SUBSTITUTE(T67,CHAR(160),""))="Devis 3",IFERROR(VALUE(TRIM(SUBSTITUTE(R67,CHAR(160),""))),0),TRUE,0)*IFERROR(VALUE(TRIM(SUBSTITUTE(C67,CHAR(160),""))),0))=0,IF(U67&lt;&gt;"",0,""),_xlfn.IFS(TRIM(SUBSTITUTE(T67,CHAR(160),""))="Devis 1",IFERROR(VALUE(TRIM(SUBSTITUTE(L67,CHAR(160),""))),0),TRIM(SUBSTITUTE(T67,CHAR(160),""))="Devis 2",IFERROR(VALUE(TRIM(SUBSTITUTE(O67,CHAR(160),""))),0),TRIM(SUBSTITUTE(T67,CHAR(160),""))="Devis 3",IFERROR(VALUE(TRIM(SUBSTITUTE(R67,CHAR(160),""))),0),TRUE,0)*IFERROR(VALUE(TRIM(SUBSTITUTE(C67,CHAR(160),""))),0))</f>
        <v/>
      </c>
      <c r="W67" s="112" t="str">
        <f t="shared" si="31"/>
        <v/>
      </c>
      <c r="X67" s="103"/>
      <c r="Y67" s="86" t="str">
        <f t="shared" si="54"/>
        <v/>
      </c>
      <c r="Z67" s="90" t="str">
        <f t="shared" si="55"/>
        <v/>
      </c>
      <c r="AA67" s="86" t="str">
        <f t="shared" si="56"/>
        <v/>
      </c>
      <c r="AB67" s="22" t="str">
        <f t="shared" si="57"/>
        <v/>
      </c>
      <c r="AC67" s="22" t="str">
        <f t="shared" si="58"/>
        <v/>
      </c>
      <c r="AD67" s="5" t="str">
        <f t="shared" si="58"/>
        <v/>
      </c>
      <c r="AE67" s="22" t="str">
        <f t="shared" si="59"/>
        <v/>
      </c>
      <c r="AF67" s="22" t="str">
        <f t="shared" si="60"/>
        <v/>
      </c>
      <c r="AG67" s="87" t="str">
        <f t="shared" si="61"/>
        <v/>
      </c>
      <c r="AH67" s="59" t="str">
        <f t="shared" si="62"/>
        <v/>
      </c>
      <c r="AI67" s="29" t="str">
        <f t="shared" si="63"/>
        <v/>
      </c>
      <c r="AJ67" s="53" t="str">
        <f t="shared" si="42"/>
        <v/>
      </c>
      <c r="AK67" s="60" t="str">
        <f t="shared" si="64"/>
        <v/>
      </c>
      <c r="AL67" s="29" t="str">
        <f t="shared" si="65"/>
        <v/>
      </c>
      <c r="AM67" s="53" t="str">
        <f t="shared" si="45"/>
        <v/>
      </c>
      <c r="AN67" s="61" t="str">
        <f t="shared" si="66"/>
        <v/>
      </c>
      <c r="AO67" s="29" t="str">
        <f t="shared" si="67"/>
        <v/>
      </c>
      <c r="AP67" s="62" t="str">
        <f t="shared" si="47"/>
        <v/>
      </c>
      <c r="AQ67" s="55" t="str">
        <f t="shared" si="68"/>
        <v/>
      </c>
      <c r="AR67" s="493"/>
      <c r="AS67" s="63" t="str">
        <f t="shared" si="48"/>
        <v/>
      </c>
      <c r="AT67" s="63" t="str">
        <f t="shared" si="49"/>
        <v/>
      </c>
      <c r="AU67" s="63" t="str">
        <f t="shared" si="50"/>
        <v/>
      </c>
      <c r="AV67" s="110" t="str" cm="1">
        <f t="array" ref="AV67">IF($Z67="","",IF((IFERROR(_xlfn.IFS($AQ67="Devis 1",(IFERROR(VALUE(TRIM(SUBSTITUTE(AH67,CHAR(160),""))),0)),$AQ67="Devis 2",(IFERROR(VALUE(TRIM(SUBSTITUTE(AK67,CHAR(160),""))),0)),$AQ67="Devis 3",(IFERROR(VALUE(TRIM(SUBSTITUTE(AN67,CHAR(160),""))),0))),0))*(IFERROR(VALUE(TRIM(SUBSTITUTE($Z67,CHAR(160),""))),0))=0,"",(IFERROR(_xlfn.IFS($AQ67="Devis 1",(IFERROR(VALUE(TRIM(SUBSTITUTE(AH67,CHAR(160),""))),0)),$AQ67="Devis 2",(IFERROR(VALUE(TRIM(SUBSTITUTE(AK67,CHAR(160),""))),0)),$AQ67="Devis 3",(IFERROR(VALUE(TRIM(SUBSTITUTE(AN67,CHAR(160),""))),0))),0))*(IFERROR(VALUE(TRIM(SUBSTITUTE($Z67,CHAR(160),""))),0))))</f>
        <v/>
      </c>
      <c r="AW67" s="110" t="str" cm="1">
        <f t="array" ref="AW67">IF($Z67="","",IF(IFERROR(_xlfn.IFS(TRIM(SUBSTITUTE($AQ67,CHAR(160),""))="Devis 1",IFERROR(VALUE(TRIM(SUBSTITUTE(AI67,CHAR(160),""))),0),TRIM(SUBSTITUTE($AQ67,CHAR(160),""))="Devis 2",IFERROR(VALUE(TRIM(SUBSTITUTE(AL67,CHAR(160),""))),0),TRIM(SUBSTITUTE($AQ67,CHAR(160),""))="Devis 3",IFERROR(VALUE(TRIM(SUBSTITUTE(AO67,CHAR(160),""))),0)),0)*IFERROR(VALUE(TRIM(SUBSTITUTE($Z67,CHAR(160),""))),0)=0,IF(AV67&lt;&gt;"",0,""),IFERROR(_xlfn.IFS(TRIM(SUBSTITUTE($AQ67,CHAR(160),""))="Devis 1",IFERROR(VALUE(TRIM(SUBSTITUTE(AI67,CHAR(160),""))),0),TRIM(SUBSTITUTE($AQ67,CHAR(160),""))="Devis 2",IFERROR(VALUE(TRIM(SUBSTITUTE(AL67,CHAR(160),""))),0),TRIM(SUBSTITUTE($AQ67,CHAR(160),""))="Devis 3",IFERROR(VALUE(TRIM(SUBSTITUTE(AO67,CHAR(160),""))),0)),0)*IFERROR(VALUE(TRIM(SUBSTITUTE($Z67,CHAR(160),""))),0)))</f>
        <v/>
      </c>
      <c r="AX67" s="110" t="str" cm="1">
        <f t="array" ref="AX67">IF($Z67="","",IF((IFERROR(_xlfn.IFS($AQ67="Devis 1",(IFERROR(VALUE(TRIM(SUBSTITUTE(AJ67,CHAR(160),""))),0)),$AQ67="Devis 2",(IFERROR(VALUE(TRIM(SUBSTITUTE(AM67,CHAR(160),""))),0)),$AQ67="Devis 3",(IFERROR(VALUE(TRIM(SUBSTITUTE(AP67,CHAR(160),""))),0))),0))*(IFERROR(VALUE(TRIM(SUBSTITUTE($Z67,CHAR(160),""))),0))=0,"",(IFERROR(_xlfn.IFS($AQ67="Devis 1",(IFERROR(VALUE(TRIM(SUBSTITUTE(AJ67,CHAR(160),""))),0)),$AQ67="Devis 2",(IFERROR(VALUE(TRIM(SUBSTITUTE(AM67,CHAR(160),""))),0)),$AQ67="Devis 3",(IFERROR(VALUE(TRIM(SUBSTITUTE(AP67,CHAR(160),""))),0))),0))*(IFERROR(VALUE(TRIM(SUBSTITUTE($Z67,CHAR(160),""))),0))))</f>
        <v/>
      </c>
      <c r="AY67" s="89"/>
      <c r="AZ67" s="21" t="str" cm="1">
        <f t="array" ref="AZ67">IF(OR(AX67="",AU67="",AV67="",AS67="",AW67="",AT67=""),"",_xlfn.IFS((IFERROR(VALUE(TRIM(SUBSTITUTE(AX67,CHAR(160),""))),0))&gt;(IFERROR(VALUE(TRIM(SUBSTITUTE(AU67,CHAR(160),""))),0)),"KO : Le montant retenu TTC est supérieur au montant raisonnable TTC. Merci de revoir la ligne de dépense ou plafonner son montant.",(IFERROR(VALUE(TRIM(SUBSTITUTE(AV67,CHAR(160),""))),0))&gt;(IFERROR(VALUE(TRIM(SUBSTITUTE(AS67,CHAR(160),""))),0)),"Attention : Le montant retenu HT est supérieur au montant HT raisonnable. Merci de revoir la ligne de dépense, plafonner son montant, ou justifier la reventillation HT / TVA.",(IFERROR(VALUE(TRIM(SUBSTITUTE(AW67,CHAR(160),""))),0))&gt;(IFERROR(VALUE(TRIM(SUBSTITUTE(AT67,CHAR(160),""))),0)),"Attention : Le montant TVA retenu est supérieur au montant TVA raisonnable. Merci de revoir la ligne de dépense, plafonner son montant, ou justifier la reventillation HT / TVA.",(IFERROR(VALUE(TRIM(SUBSTITUTE(AX67,CHAR(160),""))),0))=0,"",(IFERROR(VALUE(TRIM(SUBSTITUTE(AU67,CHAR(160),""))),0))=(IFERROR(VALUE(TRIM(SUBSTITUTE(AX67,CHAR(160),""))),0)),"OK",(IFERROR(VALUE(TRIM(SUBSTITUTE(AU67,CHAR(160),""))),0))&gt;(IFERROR(VALUE(TRIM(SUBSTITUTE(AX67,CHAR(160),""))),0))," OK : Montant instruit inférieur au montant raisonnable.",TRUE,""))</f>
        <v/>
      </c>
      <c r="BA67" s="6" t="str" cm="1">
        <f t="array" ref="BA67">IF(
   OR(AX67="",W67="",AV67="",U67="",AW67="",V67=""),
   "",
   _xlfn.IFS(
      (IFERROR(VALUE(TRIM(SUBSTITUTE(AX67,CHAR(160),""))),0))=0,
         "Attention montant présenté entièrement écarté",
      (IFERROR(VALUE(TRIM(SUBSTITUTE(AX67,CHAR(160),""))),0))&gt;
         (IFERROR(VALUE(TRIM(SUBSTITUTE(W67,CHAR(160),""))),0)),
         "KO : Le montant retenu TTC est supérieur au montant présenté TTC. Merci de revoir la ligne de dépense ou plafonner son montant.",
      (IFERROR(VALUE(TRIM(SUBSTITUTE(AV67,CHAR(160),""))),0))&gt;
         (IFERROR(VALUE(TRIM(SUBSTITUTE(U67,CHAR(160),""))),0)),
         "Attention : Le montant retenu HT est supérieur au montant HT présenté. Merci de revoir la ligne de dépense, plafonner son montant, ou justifier la reventilation HT / TVA.",
      (IFERROR(VALUE(TRIM(SUBSTITUTE(AW67,CHAR(160),""))),0))&gt;
         (IFERROR(VALUE(TRIM(SUBSTITUTE(V67,CHAR(160),""))),0)),
         "Attention : Le montant TVA retenu est supérieur au montant TVA présenté. Merci de revoir la ligne de dépense, plafonner son montant, ou justifier la reventilation HT / TVA.",
      (IFERROR(VALUE(TRIM(SUBSTITUTE(W67,CHAR(160),""))),0))=0,
         "",
      (IFERROR(VALUE(TRIM(SUBSTITUTE(AX67,CHAR(160),""))),0))=
         (IFERROR(VALUE(TRIM(SUBSTITUTE(W67,CHAR(160),""))),0)),
         "OK",
      (IFERROR(VALUE(TRIM(SUBSTITUTE(AX67,CHAR(160),""))),0))&lt;
         (IFERROR(VALUE(TRIM(SUBSTITUTE(W67,CHAR(160),""))),0)),
         "Attention : montant présenté partiellement écarté.",
      TRUE,
         ""
   )
)</f>
        <v/>
      </c>
      <c r="BB67" s="63" t="str">
        <f t="shared" si="69"/>
        <v/>
      </c>
      <c r="BC67" s="63" t="str">
        <f t="shared" si="70"/>
        <v/>
      </c>
      <c r="BD67" s="63" t="str">
        <f t="shared" si="71"/>
        <v/>
      </c>
    </row>
    <row r="68" spans="1:56" ht="15" customHeight="1">
      <c r="A68" s="100">
        <v>59</v>
      </c>
      <c r="B68" s="7"/>
      <c r="C68" s="8"/>
      <c r="D68" s="7"/>
      <c r="E68" s="7"/>
      <c r="F68" s="27"/>
      <c r="G68" s="33"/>
      <c r="H68" s="31"/>
      <c r="I68" s="32"/>
      <c r="J68" s="17"/>
      <c r="K68" s="10"/>
      <c r="L68" s="9"/>
      <c r="M68" s="53" t="str">
        <f t="shared" si="28"/>
        <v/>
      </c>
      <c r="N68" s="13"/>
      <c r="O68" s="9"/>
      <c r="P68" s="53" t="str">
        <f t="shared" si="29"/>
        <v/>
      </c>
      <c r="Q68" s="16"/>
      <c r="R68" s="9"/>
      <c r="S68" s="54" t="str">
        <f t="shared" si="30"/>
        <v/>
      </c>
      <c r="T68" s="23"/>
      <c r="U68" s="111" t="str" cm="1">
        <f t="array" ref="U68">IF((_xlfn.IFS(TRIM(SUBSTITUTE(T68,CHAR(160),""))="Devis 1",IFERROR(VALUE(TRIM(SUBSTITUTE(K68,CHAR(160),""))),0),TRIM(SUBSTITUTE(T68,CHAR(160),""))="Devis 2",IFERROR(VALUE(TRIM(SUBSTITUTE(N68,CHAR(160),""))),0),TRIM(SUBSTITUTE(T68,CHAR(160),""))="Devis 3",IFERROR(VALUE(TRIM(SUBSTITUTE(Q68,CHAR(160),""))),0),TRUE,0)*IFERROR(VALUE(TRIM(SUBSTITUTE(C68,CHAR(160),""))),0))=0,"",_xlfn.IFS(TRIM(SUBSTITUTE(T68,CHAR(160),""))="Devis 1",IFERROR(VALUE(TRIM(SUBSTITUTE(K68,CHAR(160),""))),0),TRIM(SUBSTITUTE(T68,CHAR(160),""))="Devis 2",IFERROR(VALUE(TRIM(SUBSTITUTE(N68,CHAR(160),""))),0),TRIM(SUBSTITUTE(T68,CHAR(160),""))="Devis 3",IFERROR(VALUE(TRIM(SUBSTITUTE(Q68,CHAR(160),""))),0),TRUE,0)*IFERROR(VALUE(TRIM(SUBSTITUTE(C68,CHAR(160),""))),0))</f>
        <v/>
      </c>
      <c r="V68" s="109" t="str" cm="1">
        <f t="array" ref="V68">IF((_xlfn.IFS(TRIM(SUBSTITUTE(T68,CHAR(160),""))="Devis 1",IFERROR(VALUE(TRIM(SUBSTITUTE(L68,CHAR(160),""))),0),TRIM(SUBSTITUTE(T68,CHAR(160),""))="Devis 2",IFERROR(VALUE(TRIM(SUBSTITUTE(O68,CHAR(160),""))),0),TRIM(SUBSTITUTE(T68,CHAR(160),""))="Devis 3",IFERROR(VALUE(TRIM(SUBSTITUTE(R68,CHAR(160),""))),0),TRUE,0)*IFERROR(VALUE(TRIM(SUBSTITUTE(C68,CHAR(160),""))),0))=0,IF(U68&lt;&gt;"",0,""),_xlfn.IFS(TRIM(SUBSTITUTE(T68,CHAR(160),""))="Devis 1",IFERROR(VALUE(TRIM(SUBSTITUTE(L68,CHAR(160),""))),0),TRIM(SUBSTITUTE(T68,CHAR(160),""))="Devis 2",IFERROR(VALUE(TRIM(SUBSTITUTE(O68,CHAR(160),""))),0),TRIM(SUBSTITUTE(T68,CHAR(160),""))="Devis 3",IFERROR(VALUE(TRIM(SUBSTITUTE(R68,CHAR(160),""))),0),TRUE,0)*IFERROR(VALUE(TRIM(SUBSTITUTE(C68,CHAR(160),""))),0))</f>
        <v/>
      </c>
      <c r="W68" s="112" t="str">
        <f t="shared" si="31"/>
        <v/>
      </c>
      <c r="X68" s="103"/>
      <c r="Y68" s="86" t="str">
        <f t="shared" si="54"/>
        <v/>
      </c>
      <c r="Z68" s="90" t="str">
        <f t="shared" si="55"/>
        <v/>
      </c>
      <c r="AA68" s="86" t="str">
        <f t="shared" si="56"/>
        <v/>
      </c>
      <c r="AB68" s="22" t="str">
        <f t="shared" si="57"/>
        <v/>
      </c>
      <c r="AC68" s="22" t="str">
        <f t="shared" si="58"/>
        <v/>
      </c>
      <c r="AD68" s="5" t="str">
        <f t="shared" si="58"/>
        <v/>
      </c>
      <c r="AE68" s="22" t="str">
        <f t="shared" si="59"/>
        <v/>
      </c>
      <c r="AF68" s="22" t="str">
        <f t="shared" si="60"/>
        <v/>
      </c>
      <c r="AG68" s="87" t="str">
        <f t="shared" si="61"/>
        <v/>
      </c>
      <c r="AH68" s="59" t="str">
        <f t="shared" si="62"/>
        <v/>
      </c>
      <c r="AI68" s="29" t="str">
        <f t="shared" si="63"/>
        <v/>
      </c>
      <c r="AJ68" s="53" t="str">
        <f t="shared" si="42"/>
        <v/>
      </c>
      <c r="AK68" s="60" t="str">
        <f t="shared" si="64"/>
        <v/>
      </c>
      <c r="AL68" s="29" t="str">
        <f t="shared" si="65"/>
        <v/>
      </c>
      <c r="AM68" s="53" t="str">
        <f t="shared" si="45"/>
        <v/>
      </c>
      <c r="AN68" s="61" t="str">
        <f t="shared" si="66"/>
        <v/>
      </c>
      <c r="AO68" s="29" t="str">
        <f t="shared" si="67"/>
        <v/>
      </c>
      <c r="AP68" s="62" t="str">
        <f t="shared" si="47"/>
        <v/>
      </c>
      <c r="AQ68" s="55" t="str">
        <f t="shared" si="68"/>
        <v/>
      </c>
      <c r="AR68" s="493"/>
      <c r="AS68" s="63" t="str">
        <f t="shared" si="48"/>
        <v/>
      </c>
      <c r="AT68" s="63" t="str">
        <f t="shared" si="49"/>
        <v/>
      </c>
      <c r="AU68" s="63" t="str">
        <f t="shared" si="50"/>
        <v/>
      </c>
      <c r="AV68" s="110" t="str" cm="1">
        <f t="array" ref="AV68">IF($Z68="","",IF((IFERROR(_xlfn.IFS($AQ68="Devis 1",(IFERROR(VALUE(TRIM(SUBSTITUTE(AH68,CHAR(160),""))),0)),$AQ68="Devis 2",(IFERROR(VALUE(TRIM(SUBSTITUTE(AK68,CHAR(160),""))),0)),$AQ68="Devis 3",(IFERROR(VALUE(TRIM(SUBSTITUTE(AN68,CHAR(160),""))),0))),0))*(IFERROR(VALUE(TRIM(SUBSTITUTE($Z68,CHAR(160),""))),0))=0,"",(IFERROR(_xlfn.IFS($AQ68="Devis 1",(IFERROR(VALUE(TRIM(SUBSTITUTE(AH68,CHAR(160),""))),0)),$AQ68="Devis 2",(IFERROR(VALUE(TRIM(SUBSTITUTE(AK68,CHAR(160),""))),0)),$AQ68="Devis 3",(IFERROR(VALUE(TRIM(SUBSTITUTE(AN68,CHAR(160),""))),0))),0))*(IFERROR(VALUE(TRIM(SUBSTITUTE($Z68,CHAR(160),""))),0))))</f>
        <v/>
      </c>
      <c r="AW68" s="110" t="str" cm="1">
        <f t="array" ref="AW68">IF($Z68="","",IF(IFERROR(_xlfn.IFS(TRIM(SUBSTITUTE($AQ68,CHAR(160),""))="Devis 1",IFERROR(VALUE(TRIM(SUBSTITUTE(AI68,CHAR(160),""))),0),TRIM(SUBSTITUTE($AQ68,CHAR(160),""))="Devis 2",IFERROR(VALUE(TRIM(SUBSTITUTE(AL68,CHAR(160),""))),0),TRIM(SUBSTITUTE($AQ68,CHAR(160),""))="Devis 3",IFERROR(VALUE(TRIM(SUBSTITUTE(AO68,CHAR(160),""))),0)),0)*IFERROR(VALUE(TRIM(SUBSTITUTE($Z68,CHAR(160),""))),0)=0,IF(AV68&lt;&gt;"",0,""),IFERROR(_xlfn.IFS(TRIM(SUBSTITUTE($AQ68,CHAR(160),""))="Devis 1",IFERROR(VALUE(TRIM(SUBSTITUTE(AI68,CHAR(160),""))),0),TRIM(SUBSTITUTE($AQ68,CHAR(160),""))="Devis 2",IFERROR(VALUE(TRIM(SUBSTITUTE(AL68,CHAR(160),""))),0),TRIM(SUBSTITUTE($AQ68,CHAR(160),""))="Devis 3",IFERROR(VALUE(TRIM(SUBSTITUTE(AO68,CHAR(160),""))),0)),0)*IFERROR(VALUE(TRIM(SUBSTITUTE($Z68,CHAR(160),""))),0)))</f>
        <v/>
      </c>
      <c r="AX68" s="110" t="str" cm="1">
        <f t="array" ref="AX68">IF($Z68="","",IF((IFERROR(_xlfn.IFS($AQ68="Devis 1",(IFERROR(VALUE(TRIM(SUBSTITUTE(AJ68,CHAR(160),""))),0)),$AQ68="Devis 2",(IFERROR(VALUE(TRIM(SUBSTITUTE(AM68,CHAR(160),""))),0)),$AQ68="Devis 3",(IFERROR(VALUE(TRIM(SUBSTITUTE(AP68,CHAR(160),""))),0))),0))*(IFERROR(VALUE(TRIM(SUBSTITUTE($Z68,CHAR(160),""))),0))=0,"",(IFERROR(_xlfn.IFS($AQ68="Devis 1",(IFERROR(VALUE(TRIM(SUBSTITUTE(AJ68,CHAR(160),""))),0)),$AQ68="Devis 2",(IFERROR(VALUE(TRIM(SUBSTITUTE(AM68,CHAR(160),""))),0)),$AQ68="Devis 3",(IFERROR(VALUE(TRIM(SUBSTITUTE(AP68,CHAR(160),""))),0))),0))*(IFERROR(VALUE(TRIM(SUBSTITUTE($Z68,CHAR(160),""))),0))))</f>
        <v/>
      </c>
      <c r="AY68" s="89"/>
      <c r="AZ68" s="21" t="str" cm="1">
        <f t="array" ref="AZ68">IF(OR(AX68="",AU68="",AV68="",AS68="",AW68="",AT68=""),"",_xlfn.IFS((IFERROR(VALUE(TRIM(SUBSTITUTE(AX68,CHAR(160),""))),0))&gt;(IFERROR(VALUE(TRIM(SUBSTITUTE(AU68,CHAR(160),""))),0)),"KO : Le montant retenu TTC est supérieur au montant raisonnable TTC. Merci de revoir la ligne de dépense ou plafonner son montant.",(IFERROR(VALUE(TRIM(SUBSTITUTE(AV68,CHAR(160),""))),0))&gt;(IFERROR(VALUE(TRIM(SUBSTITUTE(AS68,CHAR(160),""))),0)),"Attention : Le montant retenu HT est supérieur au montant HT raisonnable. Merci de revoir la ligne de dépense, plafonner son montant, ou justifier la reventillation HT / TVA.",(IFERROR(VALUE(TRIM(SUBSTITUTE(AW68,CHAR(160),""))),0))&gt;(IFERROR(VALUE(TRIM(SUBSTITUTE(AT68,CHAR(160),""))),0)),"Attention : Le montant TVA retenu est supérieur au montant TVA raisonnable. Merci de revoir la ligne de dépense, plafonner son montant, ou justifier la reventillation HT / TVA.",(IFERROR(VALUE(TRIM(SUBSTITUTE(AX68,CHAR(160),""))),0))=0,"",(IFERROR(VALUE(TRIM(SUBSTITUTE(AU68,CHAR(160),""))),0))=(IFERROR(VALUE(TRIM(SUBSTITUTE(AX68,CHAR(160),""))),0)),"OK",(IFERROR(VALUE(TRIM(SUBSTITUTE(AU68,CHAR(160),""))),0))&gt;(IFERROR(VALUE(TRIM(SUBSTITUTE(AX68,CHAR(160),""))),0))," OK : Montant instruit inférieur au montant raisonnable.",TRUE,""))</f>
        <v/>
      </c>
      <c r="BA68" s="6" t="str" cm="1">
        <f t="array" ref="BA68">IF(
   OR(AX68="",W68="",AV68="",U68="",AW68="",V68=""),
   "",
   _xlfn.IFS(
      (IFERROR(VALUE(TRIM(SUBSTITUTE(AX68,CHAR(160),""))),0))=0,
         "Attention montant présenté entièrement écarté",
      (IFERROR(VALUE(TRIM(SUBSTITUTE(AX68,CHAR(160),""))),0))&gt;
         (IFERROR(VALUE(TRIM(SUBSTITUTE(W68,CHAR(160),""))),0)),
         "KO : Le montant retenu TTC est supérieur au montant présenté TTC. Merci de revoir la ligne de dépense ou plafonner son montant.",
      (IFERROR(VALUE(TRIM(SUBSTITUTE(AV68,CHAR(160),""))),0))&gt;
         (IFERROR(VALUE(TRIM(SUBSTITUTE(U68,CHAR(160),""))),0)),
         "Attention : Le montant retenu HT est supérieur au montant HT présenté. Merci de revoir la ligne de dépense, plafonner son montant, ou justifier la reventilation HT / TVA.",
      (IFERROR(VALUE(TRIM(SUBSTITUTE(AW68,CHAR(160),""))),0))&gt;
         (IFERROR(VALUE(TRIM(SUBSTITUTE(V68,CHAR(160),""))),0)),
         "Attention : Le montant TVA retenu est supérieur au montant TVA présenté. Merci de revoir la ligne de dépense, plafonner son montant, ou justifier la reventilation HT / TVA.",
      (IFERROR(VALUE(TRIM(SUBSTITUTE(W68,CHAR(160),""))),0))=0,
         "",
      (IFERROR(VALUE(TRIM(SUBSTITUTE(AX68,CHAR(160),""))),0))=
         (IFERROR(VALUE(TRIM(SUBSTITUTE(W68,CHAR(160),""))),0)),
         "OK",
      (IFERROR(VALUE(TRIM(SUBSTITUTE(AX68,CHAR(160),""))),0))&lt;
         (IFERROR(VALUE(TRIM(SUBSTITUTE(W68,CHAR(160),""))),0)),
         "Attention : montant présenté partiellement écarté.",
      TRUE,
         ""
   )
)</f>
        <v/>
      </c>
      <c r="BB68" s="63" t="str">
        <f t="shared" si="69"/>
        <v/>
      </c>
      <c r="BC68" s="63" t="str">
        <f t="shared" si="70"/>
        <v/>
      </c>
      <c r="BD68" s="63" t="str">
        <f t="shared" si="71"/>
        <v/>
      </c>
    </row>
    <row r="69" spans="1:56" ht="15" customHeight="1">
      <c r="A69" s="100">
        <v>60</v>
      </c>
      <c r="B69" s="7"/>
      <c r="C69" s="8"/>
      <c r="D69" s="7"/>
      <c r="E69" s="7"/>
      <c r="F69" s="27"/>
      <c r="G69" s="33"/>
      <c r="H69" s="31"/>
      <c r="I69" s="32"/>
      <c r="J69" s="17"/>
      <c r="K69" s="10"/>
      <c r="L69" s="9"/>
      <c r="M69" s="53" t="str">
        <f t="shared" si="28"/>
        <v/>
      </c>
      <c r="N69" s="13"/>
      <c r="O69" s="9"/>
      <c r="P69" s="53" t="str">
        <f t="shared" si="29"/>
        <v/>
      </c>
      <c r="Q69" s="16"/>
      <c r="R69" s="9"/>
      <c r="S69" s="54" t="str">
        <f t="shared" si="30"/>
        <v/>
      </c>
      <c r="T69" s="23"/>
      <c r="U69" s="111" t="str" cm="1">
        <f t="array" ref="U69">IF((_xlfn.IFS(TRIM(SUBSTITUTE(T69,CHAR(160),""))="Devis 1",IFERROR(VALUE(TRIM(SUBSTITUTE(K69,CHAR(160),""))),0),TRIM(SUBSTITUTE(T69,CHAR(160),""))="Devis 2",IFERROR(VALUE(TRIM(SUBSTITUTE(N69,CHAR(160),""))),0),TRIM(SUBSTITUTE(T69,CHAR(160),""))="Devis 3",IFERROR(VALUE(TRIM(SUBSTITUTE(Q69,CHAR(160),""))),0),TRUE,0)*IFERROR(VALUE(TRIM(SUBSTITUTE(C69,CHAR(160),""))),0))=0,"",_xlfn.IFS(TRIM(SUBSTITUTE(T69,CHAR(160),""))="Devis 1",IFERROR(VALUE(TRIM(SUBSTITUTE(K69,CHAR(160),""))),0),TRIM(SUBSTITUTE(T69,CHAR(160),""))="Devis 2",IFERROR(VALUE(TRIM(SUBSTITUTE(N69,CHAR(160),""))),0),TRIM(SUBSTITUTE(T69,CHAR(160),""))="Devis 3",IFERROR(VALUE(TRIM(SUBSTITUTE(Q69,CHAR(160),""))),0),TRUE,0)*IFERROR(VALUE(TRIM(SUBSTITUTE(C69,CHAR(160),""))),0))</f>
        <v/>
      </c>
      <c r="V69" s="109" t="str" cm="1">
        <f t="array" ref="V69">IF((_xlfn.IFS(TRIM(SUBSTITUTE(T69,CHAR(160),""))="Devis 1",IFERROR(VALUE(TRIM(SUBSTITUTE(L69,CHAR(160),""))),0),TRIM(SUBSTITUTE(T69,CHAR(160),""))="Devis 2",IFERROR(VALUE(TRIM(SUBSTITUTE(O69,CHAR(160),""))),0),TRIM(SUBSTITUTE(T69,CHAR(160),""))="Devis 3",IFERROR(VALUE(TRIM(SUBSTITUTE(R69,CHAR(160),""))),0),TRUE,0)*IFERROR(VALUE(TRIM(SUBSTITUTE(C69,CHAR(160),""))),0))=0,IF(U69&lt;&gt;"",0,""),_xlfn.IFS(TRIM(SUBSTITUTE(T69,CHAR(160),""))="Devis 1",IFERROR(VALUE(TRIM(SUBSTITUTE(L69,CHAR(160),""))),0),TRIM(SUBSTITUTE(T69,CHAR(160),""))="Devis 2",IFERROR(VALUE(TRIM(SUBSTITUTE(O69,CHAR(160),""))),0),TRIM(SUBSTITUTE(T69,CHAR(160),""))="Devis 3",IFERROR(VALUE(TRIM(SUBSTITUTE(R69,CHAR(160),""))),0),TRUE,0)*IFERROR(VALUE(TRIM(SUBSTITUTE(C69,CHAR(160),""))),0))</f>
        <v/>
      </c>
      <c r="W69" s="112" t="str">
        <f t="shared" si="31"/>
        <v/>
      </c>
      <c r="X69" s="103"/>
      <c r="Y69" s="86" t="str">
        <f t="shared" si="54"/>
        <v/>
      </c>
      <c r="Z69" s="90" t="str">
        <f t="shared" si="55"/>
        <v/>
      </c>
      <c r="AA69" s="86" t="str">
        <f t="shared" si="56"/>
        <v/>
      </c>
      <c r="AB69" s="22" t="str">
        <f t="shared" si="57"/>
        <v/>
      </c>
      <c r="AC69" s="22" t="str">
        <f t="shared" si="58"/>
        <v/>
      </c>
      <c r="AD69" s="5" t="str">
        <f t="shared" si="58"/>
        <v/>
      </c>
      <c r="AE69" s="22" t="str">
        <f t="shared" si="59"/>
        <v/>
      </c>
      <c r="AF69" s="22" t="str">
        <f t="shared" si="60"/>
        <v/>
      </c>
      <c r="AG69" s="87" t="str">
        <f t="shared" si="61"/>
        <v/>
      </c>
      <c r="AH69" s="59" t="str">
        <f t="shared" si="62"/>
        <v/>
      </c>
      <c r="AI69" s="29" t="str">
        <f t="shared" si="63"/>
        <v/>
      </c>
      <c r="AJ69" s="53" t="str">
        <f t="shared" si="42"/>
        <v/>
      </c>
      <c r="AK69" s="60" t="str">
        <f t="shared" si="64"/>
        <v/>
      </c>
      <c r="AL69" s="29" t="str">
        <f t="shared" si="65"/>
        <v/>
      </c>
      <c r="AM69" s="53" t="str">
        <f t="shared" si="45"/>
        <v/>
      </c>
      <c r="AN69" s="61" t="str">
        <f t="shared" si="66"/>
        <v/>
      </c>
      <c r="AO69" s="29" t="str">
        <f t="shared" si="67"/>
        <v/>
      </c>
      <c r="AP69" s="62" t="str">
        <f t="shared" si="47"/>
        <v/>
      </c>
      <c r="AQ69" s="55" t="str">
        <f t="shared" si="68"/>
        <v/>
      </c>
      <c r="AR69" s="493"/>
      <c r="AS69" s="63" t="str">
        <f t="shared" si="48"/>
        <v/>
      </c>
      <c r="AT69" s="63" t="str">
        <f t="shared" si="49"/>
        <v/>
      </c>
      <c r="AU69" s="63" t="str">
        <f t="shared" si="50"/>
        <v/>
      </c>
      <c r="AV69" s="110" t="str" cm="1">
        <f t="array" ref="AV69">IF($Z69="","",IF((IFERROR(_xlfn.IFS($AQ69="Devis 1",(IFERROR(VALUE(TRIM(SUBSTITUTE(AH69,CHAR(160),""))),0)),$AQ69="Devis 2",(IFERROR(VALUE(TRIM(SUBSTITUTE(AK69,CHAR(160),""))),0)),$AQ69="Devis 3",(IFERROR(VALUE(TRIM(SUBSTITUTE(AN69,CHAR(160),""))),0))),0))*(IFERROR(VALUE(TRIM(SUBSTITUTE($Z69,CHAR(160),""))),0))=0,"",(IFERROR(_xlfn.IFS($AQ69="Devis 1",(IFERROR(VALUE(TRIM(SUBSTITUTE(AH69,CHAR(160),""))),0)),$AQ69="Devis 2",(IFERROR(VALUE(TRIM(SUBSTITUTE(AK69,CHAR(160),""))),0)),$AQ69="Devis 3",(IFERROR(VALUE(TRIM(SUBSTITUTE(AN69,CHAR(160),""))),0))),0))*(IFERROR(VALUE(TRIM(SUBSTITUTE($Z69,CHAR(160),""))),0))))</f>
        <v/>
      </c>
      <c r="AW69" s="110" t="str" cm="1">
        <f t="array" ref="AW69">IF($Z69="","",IF(IFERROR(_xlfn.IFS(TRIM(SUBSTITUTE($AQ69,CHAR(160),""))="Devis 1",IFERROR(VALUE(TRIM(SUBSTITUTE(AI69,CHAR(160),""))),0),TRIM(SUBSTITUTE($AQ69,CHAR(160),""))="Devis 2",IFERROR(VALUE(TRIM(SUBSTITUTE(AL69,CHAR(160),""))),0),TRIM(SUBSTITUTE($AQ69,CHAR(160),""))="Devis 3",IFERROR(VALUE(TRIM(SUBSTITUTE(AO69,CHAR(160),""))),0)),0)*IFERROR(VALUE(TRIM(SUBSTITUTE($Z69,CHAR(160),""))),0)=0,IF(AV69&lt;&gt;"",0,""),IFERROR(_xlfn.IFS(TRIM(SUBSTITUTE($AQ69,CHAR(160),""))="Devis 1",IFERROR(VALUE(TRIM(SUBSTITUTE(AI69,CHAR(160),""))),0),TRIM(SUBSTITUTE($AQ69,CHAR(160),""))="Devis 2",IFERROR(VALUE(TRIM(SUBSTITUTE(AL69,CHAR(160),""))),0),TRIM(SUBSTITUTE($AQ69,CHAR(160),""))="Devis 3",IFERROR(VALUE(TRIM(SUBSTITUTE(AO69,CHAR(160),""))),0)),0)*IFERROR(VALUE(TRIM(SUBSTITUTE($Z69,CHAR(160),""))),0)))</f>
        <v/>
      </c>
      <c r="AX69" s="110" t="str" cm="1">
        <f t="array" ref="AX69">IF($Z69="","",IF((IFERROR(_xlfn.IFS($AQ69="Devis 1",(IFERROR(VALUE(TRIM(SUBSTITUTE(AJ69,CHAR(160),""))),0)),$AQ69="Devis 2",(IFERROR(VALUE(TRIM(SUBSTITUTE(AM69,CHAR(160),""))),0)),$AQ69="Devis 3",(IFERROR(VALUE(TRIM(SUBSTITUTE(AP69,CHAR(160),""))),0))),0))*(IFERROR(VALUE(TRIM(SUBSTITUTE($Z69,CHAR(160),""))),0))=0,"",(IFERROR(_xlfn.IFS($AQ69="Devis 1",(IFERROR(VALUE(TRIM(SUBSTITUTE(AJ69,CHAR(160),""))),0)),$AQ69="Devis 2",(IFERROR(VALUE(TRIM(SUBSTITUTE(AM69,CHAR(160),""))),0)),$AQ69="Devis 3",(IFERROR(VALUE(TRIM(SUBSTITUTE(AP69,CHAR(160),""))),0))),0))*(IFERROR(VALUE(TRIM(SUBSTITUTE($Z69,CHAR(160),""))),0))))</f>
        <v/>
      </c>
      <c r="AY69" s="89"/>
      <c r="AZ69" s="21" t="str" cm="1">
        <f t="array" ref="AZ69">IF(OR(AX69="",AU69="",AV69="",AS69="",AW69="",AT69=""),"",_xlfn.IFS((IFERROR(VALUE(TRIM(SUBSTITUTE(AX69,CHAR(160),""))),0))&gt;(IFERROR(VALUE(TRIM(SUBSTITUTE(AU69,CHAR(160),""))),0)),"KO : Le montant retenu TTC est supérieur au montant raisonnable TTC. Merci de revoir la ligne de dépense ou plafonner son montant.",(IFERROR(VALUE(TRIM(SUBSTITUTE(AV69,CHAR(160),""))),0))&gt;(IFERROR(VALUE(TRIM(SUBSTITUTE(AS69,CHAR(160),""))),0)),"Attention : Le montant retenu HT est supérieur au montant HT raisonnable. Merci de revoir la ligne de dépense, plafonner son montant, ou justifier la reventillation HT / TVA.",(IFERROR(VALUE(TRIM(SUBSTITUTE(AW69,CHAR(160),""))),0))&gt;(IFERROR(VALUE(TRIM(SUBSTITUTE(AT69,CHAR(160),""))),0)),"Attention : Le montant TVA retenu est supérieur au montant TVA raisonnable. Merci de revoir la ligne de dépense, plafonner son montant, ou justifier la reventillation HT / TVA.",(IFERROR(VALUE(TRIM(SUBSTITUTE(AX69,CHAR(160),""))),0))=0,"",(IFERROR(VALUE(TRIM(SUBSTITUTE(AU69,CHAR(160),""))),0))=(IFERROR(VALUE(TRIM(SUBSTITUTE(AX69,CHAR(160),""))),0)),"OK",(IFERROR(VALUE(TRIM(SUBSTITUTE(AU69,CHAR(160),""))),0))&gt;(IFERROR(VALUE(TRIM(SUBSTITUTE(AX69,CHAR(160),""))),0))," OK : Montant instruit inférieur au montant raisonnable.",TRUE,""))</f>
        <v/>
      </c>
      <c r="BA69" s="6" t="str" cm="1">
        <f t="array" ref="BA69">IF(
   OR(AX69="",W69="",AV69="",U69="",AW69="",V69=""),
   "",
   _xlfn.IFS(
      (IFERROR(VALUE(TRIM(SUBSTITUTE(AX69,CHAR(160),""))),0))=0,
         "Attention montant présenté entièrement écarté",
      (IFERROR(VALUE(TRIM(SUBSTITUTE(AX69,CHAR(160),""))),0))&gt;
         (IFERROR(VALUE(TRIM(SUBSTITUTE(W69,CHAR(160),""))),0)),
         "KO : Le montant retenu TTC est supérieur au montant présenté TTC. Merci de revoir la ligne de dépense ou plafonner son montant.",
      (IFERROR(VALUE(TRIM(SUBSTITUTE(AV69,CHAR(160),""))),0))&gt;
         (IFERROR(VALUE(TRIM(SUBSTITUTE(U69,CHAR(160),""))),0)),
         "Attention : Le montant retenu HT est supérieur au montant HT présenté. Merci de revoir la ligne de dépense, plafonner son montant, ou justifier la reventilation HT / TVA.",
      (IFERROR(VALUE(TRIM(SUBSTITUTE(AW69,CHAR(160),""))),0))&gt;
         (IFERROR(VALUE(TRIM(SUBSTITUTE(V69,CHAR(160),""))),0)),
         "Attention : Le montant TVA retenu est supérieur au montant TVA présenté. Merci de revoir la ligne de dépense, plafonner son montant, ou justifier la reventilation HT / TVA.",
      (IFERROR(VALUE(TRIM(SUBSTITUTE(W69,CHAR(160),""))),0))=0,
         "",
      (IFERROR(VALUE(TRIM(SUBSTITUTE(AX69,CHAR(160),""))),0))=
         (IFERROR(VALUE(TRIM(SUBSTITUTE(W69,CHAR(160),""))),0)),
         "OK",
      (IFERROR(VALUE(TRIM(SUBSTITUTE(AX69,CHAR(160),""))),0))&lt;
         (IFERROR(VALUE(TRIM(SUBSTITUTE(W69,CHAR(160),""))),0)),
         "Attention : montant présenté partiellement écarté.",
      TRUE,
         ""
   )
)</f>
        <v/>
      </c>
      <c r="BB69" s="63" t="str">
        <f t="shared" si="69"/>
        <v/>
      </c>
      <c r="BC69" s="63" t="str">
        <f t="shared" si="70"/>
        <v/>
      </c>
      <c r="BD69" s="63" t="str">
        <f t="shared" si="71"/>
        <v/>
      </c>
    </row>
    <row r="70" spans="1:56" ht="15" customHeight="1">
      <c r="A70" s="100">
        <v>61</v>
      </c>
      <c r="B70" s="7"/>
      <c r="C70" s="8"/>
      <c r="D70" s="7"/>
      <c r="E70" s="7"/>
      <c r="F70" s="27"/>
      <c r="G70" s="33"/>
      <c r="H70" s="31"/>
      <c r="I70" s="32"/>
      <c r="J70" s="17"/>
      <c r="K70" s="10"/>
      <c r="L70" s="9"/>
      <c r="M70" s="53" t="str">
        <f t="shared" si="28"/>
        <v/>
      </c>
      <c r="N70" s="13"/>
      <c r="O70" s="9"/>
      <c r="P70" s="53" t="str">
        <f t="shared" si="29"/>
        <v/>
      </c>
      <c r="Q70" s="16"/>
      <c r="R70" s="9"/>
      <c r="S70" s="54" t="str">
        <f t="shared" si="30"/>
        <v/>
      </c>
      <c r="T70" s="23"/>
      <c r="U70" s="111" t="str" cm="1">
        <f t="array" ref="U70">IF((_xlfn.IFS(TRIM(SUBSTITUTE(T70,CHAR(160),""))="Devis 1",IFERROR(VALUE(TRIM(SUBSTITUTE(K70,CHAR(160),""))),0),TRIM(SUBSTITUTE(T70,CHAR(160),""))="Devis 2",IFERROR(VALUE(TRIM(SUBSTITUTE(N70,CHAR(160),""))),0),TRIM(SUBSTITUTE(T70,CHAR(160),""))="Devis 3",IFERROR(VALUE(TRIM(SUBSTITUTE(Q70,CHAR(160),""))),0),TRUE,0)*IFERROR(VALUE(TRIM(SUBSTITUTE(C70,CHAR(160),""))),0))=0,"",_xlfn.IFS(TRIM(SUBSTITUTE(T70,CHAR(160),""))="Devis 1",IFERROR(VALUE(TRIM(SUBSTITUTE(K70,CHAR(160),""))),0),TRIM(SUBSTITUTE(T70,CHAR(160),""))="Devis 2",IFERROR(VALUE(TRIM(SUBSTITUTE(N70,CHAR(160),""))),0),TRIM(SUBSTITUTE(T70,CHAR(160),""))="Devis 3",IFERROR(VALUE(TRIM(SUBSTITUTE(Q70,CHAR(160),""))),0),TRUE,0)*IFERROR(VALUE(TRIM(SUBSTITUTE(C70,CHAR(160),""))),0))</f>
        <v/>
      </c>
      <c r="V70" s="109" t="str" cm="1">
        <f t="array" ref="V70">IF((_xlfn.IFS(TRIM(SUBSTITUTE(T70,CHAR(160),""))="Devis 1",IFERROR(VALUE(TRIM(SUBSTITUTE(L70,CHAR(160),""))),0),TRIM(SUBSTITUTE(T70,CHAR(160),""))="Devis 2",IFERROR(VALUE(TRIM(SUBSTITUTE(O70,CHAR(160),""))),0),TRIM(SUBSTITUTE(T70,CHAR(160),""))="Devis 3",IFERROR(VALUE(TRIM(SUBSTITUTE(R70,CHAR(160),""))),0),TRUE,0)*IFERROR(VALUE(TRIM(SUBSTITUTE(C70,CHAR(160),""))),0))=0,IF(U70&lt;&gt;"",0,""),_xlfn.IFS(TRIM(SUBSTITUTE(T70,CHAR(160),""))="Devis 1",IFERROR(VALUE(TRIM(SUBSTITUTE(L70,CHAR(160),""))),0),TRIM(SUBSTITUTE(T70,CHAR(160),""))="Devis 2",IFERROR(VALUE(TRIM(SUBSTITUTE(O70,CHAR(160),""))),0),TRIM(SUBSTITUTE(T70,CHAR(160),""))="Devis 3",IFERROR(VALUE(TRIM(SUBSTITUTE(R70,CHAR(160),""))),0),TRUE,0)*IFERROR(VALUE(TRIM(SUBSTITUTE(C70,CHAR(160),""))),0))</f>
        <v/>
      </c>
      <c r="W70" s="112" t="str">
        <f t="shared" si="31"/>
        <v/>
      </c>
      <c r="X70" s="103"/>
      <c r="Y70" s="86" t="str">
        <f t="shared" si="54"/>
        <v/>
      </c>
      <c r="Z70" s="90" t="str">
        <f t="shared" si="55"/>
        <v/>
      </c>
      <c r="AA70" s="86" t="str">
        <f t="shared" si="56"/>
        <v/>
      </c>
      <c r="AB70" s="22" t="str">
        <f t="shared" si="57"/>
        <v/>
      </c>
      <c r="AC70" s="22" t="str">
        <f t="shared" si="58"/>
        <v/>
      </c>
      <c r="AD70" s="5" t="str">
        <f t="shared" si="58"/>
        <v/>
      </c>
      <c r="AE70" s="22" t="str">
        <f t="shared" si="59"/>
        <v/>
      </c>
      <c r="AF70" s="22" t="str">
        <f t="shared" si="60"/>
        <v/>
      </c>
      <c r="AG70" s="87" t="str">
        <f t="shared" si="61"/>
        <v/>
      </c>
      <c r="AH70" s="59" t="str">
        <f t="shared" si="62"/>
        <v/>
      </c>
      <c r="AI70" s="29" t="str">
        <f t="shared" si="63"/>
        <v/>
      </c>
      <c r="AJ70" s="53" t="str">
        <f t="shared" si="42"/>
        <v/>
      </c>
      <c r="AK70" s="60" t="str">
        <f t="shared" si="64"/>
        <v/>
      </c>
      <c r="AL70" s="29" t="str">
        <f t="shared" si="65"/>
        <v/>
      </c>
      <c r="AM70" s="53" t="str">
        <f t="shared" si="45"/>
        <v/>
      </c>
      <c r="AN70" s="61" t="str">
        <f t="shared" si="66"/>
        <v/>
      </c>
      <c r="AO70" s="29" t="str">
        <f t="shared" si="67"/>
        <v/>
      </c>
      <c r="AP70" s="62" t="str">
        <f t="shared" si="47"/>
        <v/>
      </c>
      <c r="AQ70" s="55" t="str">
        <f t="shared" si="68"/>
        <v/>
      </c>
      <c r="AR70" s="493"/>
      <c r="AS70" s="63" t="str">
        <f t="shared" si="48"/>
        <v/>
      </c>
      <c r="AT70" s="63" t="str">
        <f t="shared" si="49"/>
        <v/>
      </c>
      <c r="AU70" s="63" t="str">
        <f t="shared" si="50"/>
        <v/>
      </c>
      <c r="AV70" s="110" t="str" cm="1">
        <f t="array" ref="AV70">IF($Z70="","",IF((IFERROR(_xlfn.IFS($AQ70="Devis 1",(IFERROR(VALUE(TRIM(SUBSTITUTE(AH70,CHAR(160),""))),0)),$AQ70="Devis 2",(IFERROR(VALUE(TRIM(SUBSTITUTE(AK70,CHAR(160),""))),0)),$AQ70="Devis 3",(IFERROR(VALUE(TRIM(SUBSTITUTE(AN70,CHAR(160),""))),0))),0))*(IFERROR(VALUE(TRIM(SUBSTITUTE($Z70,CHAR(160),""))),0))=0,"",(IFERROR(_xlfn.IFS($AQ70="Devis 1",(IFERROR(VALUE(TRIM(SUBSTITUTE(AH70,CHAR(160),""))),0)),$AQ70="Devis 2",(IFERROR(VALUE(TRIM(SUBSTITUTE(AK70,CHAR(160),""))),0)),$AQ70="Devis 3",(IFERROR(VALUE(TRIM(SUBSTITUTE(AN70,CHAR(160),""))),0))),0))*(IFERROR(VALUE(TRIM(SUBSTITUTE($Z70,CHAR(160),""))),0))))</f>
        <v/>
      </c>
      <c r="AW70" s="110" t="str" cm="1">
        <f t="array" ref="AW70">IF($Z70="","",IF(IFERROR(_xlfn.IFS(TRIM(SUBSTITUTE($AQ70,CHAR(160),""))="Devis 1",IFERROR(VALUE(TRIM(SUBSTITUTE(AI70,CHAR(160),""))),0),TRIM(SUBSTITUTE($AQ70,CHAR(160),""))="Devis 2",IFERROR(VALUE(TRIM(SUBSTITUTE(AL70,CHAR(160),""))),0),TRIM(SUBSTITUTE($AQ70,CHAR(160),""))="Devis 3",IFERROR(VALUE(TRIM(SUBSTITUTE(AO70,CHAR(160),""))),0)),0)*IFERROR(VALUE(TRIM(SUBSTITUTE($Z70,CHAR(160),""))),0)=0,IF(AV70&lt;&gt;"",0,""),IFERROR(_xlfn.IFS(TRIM(SUBSTITUTE($AQ70,CHAR(160),""))="Devis 1",IFERROR(VALUE(TRIM(SUBSTITUTE(AI70,CHAR(160),""))),0),TRIM(SUBSTITUTE($AQ70,CHAR(160),""))="Devis 2",IFERROR(VALUE(TRIM(SUBSTITUTE(AL70,CHAR(160),""))),0),TRIM(SUBSTITUTE($AQ70,CHAR(160),""))="Devis 3",IFERROR(VALUE(TRIM(SUBSTITUTE(AO70,CHAR(160),""))),0)),0)*IFERROR(VALUE(TRIM(SUBSTITUTE($Z70,CHAR(160),""))),0)))</f>
        <v/>
      </c>
      <c r="AX70" s="110" t="str" cm="1">
        <f t="array" ref="AX70">IF($Z70="","",IF((IFERROR(_xlfn.IFS($AQ70="Devis 1",(IFERROR(VALUE(TRIM(SUBSTITUTE(AJ70,CHAR(160),""))),0)),$AQ70="Devis 2",(IFERROR(VALUE(TRIM(SUBSTITUTE(AM70,CHAR(160),""))),0)),$AQ70="Devis 3",(IFERROR(VALUE(TRIM(SUBSTITUTE(AP70,CHAR(160),""))),0))),0))*(IFERROR(VALUE(TRIM(SUBSTITUTE($Z70,CHAR(160),""))),0))=0,"",(IFERROR(_xlfn.IFS($AQ70="Devis 1",(IFERROR(VALUE(TRIM(SUBSTITUTE(AJ70,CHAR(160),""))),0)),$AQ70="Devis 2",(IFERROR(VALUE(TRIM(SUBSTITUTE(AM70,CHAR(160),""))),0)),$AQ70="Devis 3",(IFERROR(VALUE(TRIM(SUBSTITUTE(AP70,CHAR(160),""))),0))),0))*(IFERROR(VALUE(TRIM(SUBSTITUTE($Z70,CHAR(160),""))),0))))</f>
        <v/>
      </c>
      <c r="AY70" s="89"/>
      <c r="AZ70" s="21" t="str" cm="1">
        <f t="array" ref="AZ70">IF(OR(AX70="",AU70="",AV70="",AS70="",AW70="",AT70=""),"",_xlfn.IFS((IFERROR(VALUE(TRIM(SUBSTITUTE(AX70,CHAR(160),""))),0))&gt;(IFERROR(VALUE(TRIM(SUBSTITUTE(AU70,CHAR(160),""))),0)),"KO : Le montant retenu TTC est supérieur au montant raisonnable TTC. Merci de revoir la ligne de dépense ou plafonner son montant.",(IFERROR(VALUE(TRIM(SUBSTITUTE(AV70,CHAR(160),""))),0))&gt;(IFERROR(VALUE(TRIM(SUBSTITUTE(AS70,CHAR(160),""))),0)),"Attention : Le montant retenu HT est supérieur au montant HT raisonnable. Merci de revoir la ligne de dépense, plafonner son montant, ou justifier la reventillation HT / TVA.",(IFERROR(VALUE(TRIM(SUBSTITUTE(AW70,CHAR(160),""))),0))&gt;(IFERROR(VALUE(TRIM(SUBSTITUTE(AT70,CHAR(160),""))),0)),"Attention : Le montant TVA retenu est supérieur au montant TVA raisonnable. Merci de revoir la ligne de dépense, plafonner son montant, ou justifier la reventillation HT / TVA.",(IFERROR(VALUE(TRIM(SUBSTITUTE(AX70,CHAR(160),""))),0))=0,"",(IFERROR(VALUE(TRIM(SUBSTITUTE(AU70,CHAR(160),""))),0))=(IFERROR(VALUE(TRIM(SUBSTITUTE(AX70,CHAR(160),""))),0)),"OK",(IFERROR(VALUE(TRIM(SUBSTITUTE(AU70,CHAR(160),""))),0))&gt;(IFERROR(VALUE(TRIM(SUBSTITUTE(AX70,CHAR(160),""))),0))," OK : Montant instruit inférieur au montant raisonnable.",TRUE,""))</f>
        <v/>
      </c>
      <c r="BA70" s="6" t="str" cm="1">
        <f t="array" ref="BA70">IF(
   OR(AX70="",W70="",AV70="",U70="",AW70="",V70=""),
   "",
   _xlfn.IFS(
      (IFERROR(VALUE(TRIM(SUBSTITUTE(AX70,CHAR(160),""))),0))=0,
         "Attention montant présenté entièrement écarté",
      (IFERROR(VALUE(TRIM(SUBSTITUTE(AX70,CHAR(160),""))),0))&gt;
         (IFERROR(VALUE(TRIM(SUBSTITUTE(W70,CHAR(160),""))),0)),
         "KO : Le montant retenu TTC est supérieur au montant présenté TTC. Merci de revoir la ligne de dépense ou plafonner son montant.",
      (IFERROR(VALUE(TRIM(SUBSTITUTE(AV70,CHAR(160),""))),0))&gt;
         (IFERROR(VALUE(TRIM(SUBSTITUTE(U70,CHAR(160),""))),0)),
         "Attention : Le montant retenu HT est supérieur au montant HT présenté. Merci de revoir la ligne de dépense, plafonner son montant, ou justifier la reventilation HT / TVA.",
      (IFERROR(VALUE(TRIM(SUBSTITUTE(AW70,CHAR(160),""))),0))&gt;
         (IFERROR(VALUE(TRIM(SUBSTITUTE(V70,CHAR(160),""))),0)),
         "Attention : Le montant TVA retenu est supérieur au montant TVA présenté. Merci de revoir la ligne de dépense, plafonner son montant, ou justifier la reventilation HT / TVA.",
      (IFERROR(VALUE(TRIM(SUBSTITUTE(W70,CHAR(160),""))),0))=0,
         "",
      (IFERROR(VALUE(TRIM(SUBSTITUTE(AX70,CHAR(160),""))),0))=
         (IFERROR(VALUE(TRIM(SUBSTITUTE(W70,CHAR(160),""))),0)),
         "OK",
      (IFERROR(VALUE(TRIM(SUBSTITUTE(AX70,CHAR(160),""))),0))&lt;
         (IFERROR(VALUE(TRIM(SUBSTITUTE(W70,CHAR(160),""))),0)),
         "Attention : montant présenté partiellement écarté.",
      TRUE,
         ""
   )
)</f>
        <v/>
      </c>
      <c r="BB70" s="63" t="str">
        <f t="shared" si="69"/>
        <v/>
      </c>
      <c r="BC70" s="63" t="str">
        <f t="shared" si="70"/>
        <v/>
      </c>
      <c r="BD70" s="63" t="str">
        <f t="shared" si="71"/>
        <v/>
      </c>
    </row>
    <row r="71" spans="1:56" ht="15" customHeight="1">
      <c r="A71" s="100">
        <v>62</v>
      </c>
      <c r="B71" s="7"/>
      <c r="C71" s="8"/>
      <c r="D71" s="7"/>
      <c r="E71" s="7"/>
      <c r="F71" s="27"/>
      <c r="G71" s="33"/>
      <c r="H71" s="31"/>
      <c r="I71" s="32"/>
      <c r="J71" s="17"/>
      <c r="K71" s="10"/>
      <c r="L71" s="9"/>
      <c r="M71" s="53" t="str">
        <f t="shared" si="28"/>
        <v/>
      </c>
      <c r="N71" s="13"/>
      <c r="O71" s="9"/>
      <c r="P71" s="53" t="str">
        <f t="shared" si="29"/>
        <v/>
      </c>
      <c r="Q71" s="16"/>
      <c r="R71" s="9"/>
      <c r="S71" s="54" t="str">
        <f t="shared" si="30"/>
        <v/>
      </c>
      <c r="T71" s="23"/>
      <c r="U71" s="111" t="str" cm="1">
        <f t="array" ref="U71">IF((_xlfn.IFS(TRIM(SUBSTITUTE(T71,CHAR(160),""))="Devis 1",IFERROR(VALUE(TRIM(SUBSTITUTE(K71,CHAR(160),""))),0),TRIM(SUBSTITUTE(T71,CHAR(160),""))="Devis 2",IFERROR(VALUE(TRIM(SUBSTITUTE(N71,CHAR(160),""))),0),TRIM(SUBSTITUTE(T71,CHAR(160),""))="Devis 3",IFERROR(VALUE(TRIM(SUBSTITUTE(Q71,CHAR(160),""))),0),TRUE,0)*IFERROR(VALUE(TRIM(SUBSTITUTE(C71,CHAR(160),""))),0))=0,"",_xlfn.IFS(TRIM(SUBSTITUTE(T71,CHAR(160),""))="Devis 1",IFERROR(VALUE(TRIM(SUBSTITUTE(K71,CHAR(160),""))),0),TRIM(SUBSTITUTE(T71,CHAR(160),""))="Devis 2",IFERROR(VALUE(TRIM(SUBSTITUTE(N71,CHAR(160),""))),0),TRIM(SUBSTITUTE(T71,CHAR(160),""))="Devis 3",IFERROR(VALUE(TRIM(SUBSTITUTE(Q71,CHAR(160),""))),0),TRUE,0)*IFERROR(VALUE(TRIM(SUBSTITUTE(C71,CHAR(160),""))),0))</f>
        <v/>
      </c>
      <c r="V71" s="109" t="str" cm="1">
        <f t="array" ref="V71">IF((_xlfn.IFS(TRIM(SUBSTITUTE(T71,CHAR(160),""))="Devis 1",IFERROR(VALUE(TRIM(SUBSTITUTE(L71,CHAR(160),""))),0),TRIM(SUBSTITUTE(T71,CHAR(160),""))="Devis 2",IFERROR(VALUE(TRIM(SUBSTITUTE(O71,CHAR(160),""))),0),TRIM(SUBSTITUTE(T71,CHAR(160),""))="Devis 3",IFERROR(VALUE(TRIM(SUBSTITUTE(R71,CHAR(160),""))),0),TRUE,0)*IFERROR(VALUE(TRIM(SUBSTITUTE(C71,CHAR(160),""))),0))=0,IF(U71&lt;&gt;"",0,""),_xlfn.IFS(TRIM(SUBSTITUTE(T71,CHAR(160),""))="Devis 1",IFERROR(VALUE(TRIM(SUBSTITUTE(L71,CHAR(160),""))),0),TRIM(SUBSTITUTE(T71,CHAR(160),""))="Devis 2",IFERROR(VALUE(TRIM(SUBSTITUTE(O71,CHAR(160),""))),0),TRIM(SUBSTITUTE(T71,CHAR(160),""))="Devis 3",IFERROR(VALUE(TRIM(SUBSTITUTE(R71,CHAR(160),""))),0),TRUE,0)*IFERROR(VALUE(TRIM(SUBSTITUTE(C71,CHAR(160),""))),0))</f>
        <v/>
      </c>
      <c r="W71" s="112" t="str">
        <f t="shared" si="31"/>
        <v/>
      </c>
      <c r="X71" s="103"/>
      <c r="Y71" s="86" t="str">
        <f t="shared" si="54"/>
        <v/>
      </c>
      <c r="Z71" s="90" t="str">
        <f t="shared" si="55"/>
        <v/>
      </c>
      <c r="AA71" s="86" t="str">
        <f t="shared" si="56"/>
        <v/>
      </c>
      <c r="AB71" s="22" t="str">
        <f t="shared" si="57"/>
        <v/>
      </c>
      <c r="AC71" s="22" t="str">
        <f t="shared" si="58"/>
        <v/>
      </c>
      <c r="AD71" s="5" t="str">
        <f t="shared" si="58"/>
        <v/>
      </c>
      <c r="AE71" s="22" t="str">
        <f t="shared" si="59"/>
        <v/>
      </c>
      <c r="AF71" s="22" t="str">
        <f t="shared" si="60"/>
        <v/>
      </c>
      <c r="AG71" s="87" t="str">
        <f t="shared" si="61"/>
        <v/>
      </c>
      <c r="AH71" s="59" t="str">
        <f t="shared" si="62"/>
        <v/>
      </c>
      <c r="AI71" s="29" t="str">
        <f t="shared" si="63"/>
        <v/>
      </c>
      <c r="AJ71" s="53" t="str">
        <f t="shared" si="42"/>
        <v/>
      </c>
      <c r="AK71" s="60" t="str">
        <f t="shared" si="64"/>
        <v/>
      </c>
      <c r="AL71" s="29" t="str">
        <f t="shared" si="65"/>
        <v/>
      </c>
      <c r="AM71" s="53" t="str">
        <f t="shared" si="45"/>
        <v/>
      </c>
      <c r="AN71" s="61" t="str">
        <f t="shared" si="66"/>
        <v/>
      </c>
      <c r="AO71" s="29" t="str">
        <f t="shared" si="67"/>
        <v/>
      </c>
      <c r="AP71" s="62" t="str">
        <f t="shared" si="47"/>
        <v/>
      </c>
      <c r="AQ71" s="55" t="str">
        <f t="shared" si="68"/>
        <v/>
      </c>
      <c r="AR71" s="493"/>
      <c r="AS71" s="63" t="str">
        <f t="shared" si="48"/>
        <v/>
      </c>
      <c r="AT71" s="63" t="str">
        <f t="shared" si="49"/>
        <v/>
      </c>
      <c r="AU71" s="63" t="str">
        <f t="shared" si="50"/>
        <v/>
      </c>
      <c r="AV71" s="110" t="str" cm="1">
        <f t="array" ref="AV71">IF($Z71="","",IF((IFERROR(_xlfn.IFS($AQ71="Devis 1",(IFERROR(VALUE(TRIM(SUBSTITUTE(AH71,CHAR(160),""))),0)),$AQ71="Devis 2",(IFERROR(VALUE(TRIM(SUBSTITUTE(AK71,CHAR(160),""))),0)),$AQ71="Devis 3",(IFERROR(VALUE(TRIM(SUBSTITUTE(AN71,CHAR(160),""))),0))),0))*(IFERROR(VALUE(TRIM(SUBSTITUTE($Z71,CHAR(160),""))),0))=0,"",(IFERROR(_xlfn.IFS($AQ71="Devis 1",(IFERROR(VALUE(TRIM(SUBSTITUTE(AH71,CHAR(160),""))),0)),$AQ71="Devis 2",(IFERROR(VALUE(TRIM(SUBSTITUTE(AK71,CHAR(160),""))),0)),$AQ71="Devis 3",(IFERROR(VALUE(TRIM(SUBSTITUTE(AN71,CHAR(160),""))),0))),0))*(IFERROR(VALUE(TRIM(SUBSTITUTE($Z71,CHAR(160),""))),0))))</f>
        <v/>
      </c>
      <c r="AW71" s="110" t="str" cm="1">
        <f t="array" ref="AW71">IF($Z71="","",IF(IFERROR(_xlfn.IFS(TRIM(SUBSTITUTE($AQ71,CHAR(160),""))="Devis 1",IFERROR(VALUE(TRIM(SUBSTITUTE(AI71,CHAR(160),""))),0),TRIM(SUBSTITUTE($AQ71,CHAR(160),""))="Devis 2",IFERROR(VALUE(TRIM(SUBSTITUTE(AL71,CHAR(160),""))),0),TRIM(SUBSTITUTE($AQ71,CHAR(160),""))="Devis 3",IFERROR(VALUE(TRIM(SUBSTITUTE(AO71,CHAR(160),""))),0)),0)*IFERROR(VALUE(TRIM(SUBSTITUTE($Z71,CHAR(160),""))),0)=0,IF(AV71&lt;&gt;"",0,""),IFERROR(_xlfn.IFS(TRIM(SUBSTITUTE($AQ71,CHAR(160),""))="Devis 1",IFERROR(VALUE(TRIM(SUBSTITUTE(AI71,CHAR(160),""))),0),TRIM(SUBSTITUTE($AQ71,CHAR(160),""))="Devis 2",IFERROR(VALUE(TRIM(SUBSTITUTE(AL71,CHAR(160),""))),0),TRIM(SUBSTITUTE($AQ71,CHAR(160),""))="Devis 3",IFERROR(VALUE(TRIM(SUBSTITUTE(AO71,CHAR(160),""))),0)),0)*IFERROR(VALUE(TRIM(SUBSTITUTE($Z71,CHAR(160),""))),0)))</f>
        <v/>
      </c>
      <c r="AX71" s="110" t="str" cm="1">
        <f t="array" ref="AX71">IF($Z71="","",IF((IFERROR(_xlfn.IFS($AQ71="Devis 1",(IFERROR(VALUE(TRIM(SUBSTITUTE(AJ71,CHAR(160),""))),0)),$AQ71="Devis 2",(IFERROR(VALUE(TRIM(SUBSTITUTE(AM71,CHAR(160),""))),0)),$AQ71="Devis 3",(IFERROR(VALUE(TRIM(SUBSTITUTE(AP71,CHAR(160),""))),0))),0))*(IFERROR(VALUE(TRIM(SUBSTITUTE($Z71,CHAR(160),""))),0))=0,"",(IFERROR(_xlfn.IFS($AQ71="Devis 1",(IFERROR(VALUE(TRIM(SUBSTITUTE(AJ71,CHAR(160),""))),0)),$AQ71="Devis 2",(IFERROR(VALUE(TRIM(SUBSTITUTE(AM71,CHAR(160),""))),0)),$AQ71="Devis 3",(IFERROR(VALUE(TRIM(SUBSTITUTE(AP71,CHAR(160),""))),0))),0))*(IFERROR(VALUE(TRIM(SUBSTITUTE($Z71,CHAR(160),""))),0))))</f>
        <v/>
      </c>
      <c r="AY71" s="89"/>
      <c r="AZ71" s="21" t="str" cm="1">
        <f t="array" ref="AZ71">IF(OR(AX71="",AU71="",AV71="",AS71="",AW71="",AT71=""),"",_xlfn.IFS((IFERROR(VALUE(TRIM(SUBSTITUTE(AX71,CHAR(160),""))),0))&gt;(IFERROR(VALUE(TRIM(SUBSTITUTE(AU71,CHAR(160),""))),0)),"KO : Le montant retenu TTC est supérieur au montant raisonnable TTC. Merci de revoir la ligne de dépense ou plafonner son montant.",(IFERROR(VALUE(TRIM(SUBSTITUTE(AV71,CHAR(160),""))),0))&gt;(IFERROR(VALUE(TRIM(SUBSTITUTE(AS71,CHAR(160),""))),0)),"Attention : Le montant retenu HT est supérieur au montant HT raisonnable. Merci de revoir la ligne de dépense, plafonner son montant, ou justifier la reventillation HT / TVA.",(IFERROR(VALUE(TRIM(SUBSTITUTE(AW71,CHAR(160),""))),0))&gt;(IFERROR(VALUE(TRIM(SUBSTITUTE(AT71,CHAR(160),""))),0)),"Attention : Le montant TVA retenu est supérieur au montant TVA raisonnable. Merci de revoir la ligne de dépense, plafonner son montant, ou justifier la reventillation HT / TVA.",(IFERROR(VALUE(TRIM(SUBSTITUTE(AX71,CHAR(160),""))),0))=0,"",(IFERROR(VALUE(TRIM(SUBSTITUTE(AU71,CHAR(160),""))),0))=(IFERROR(VALUE(TRIM(SUBSTITUTE(AX71,CHAR(160),""))),0)),"OK",(IFERROR(VALUE(TRIM(SUBSTITUTE(AU71,CHAR(160),""))),0))&gt;(IFERROR(VALUE(TRIM(SUBSTITUTE(AX71,CHAR(160),""))),0))," OK : Montant instruit inférieur au montant raisonnable.",TRUE,""))</f>
        <v/>
      </c>
      <c r="BA71" s="6" t="str" cm="1">
        <f t="array" ref="BA71">IF(
   OR(AX71="",W71="",AV71="",U71="",AW71="",V71=""),
   "",
   _xlfn.IFS(
      (IFERROR(VALUE(TRIM(SUBSTITUTE(AX71,CHAR(160),""))),0))=0,
         "Attention montant présenté entièrement écarté",
      (IFERROR(VALUE(TRIM(SUBSTITUTE(AX71,CHAR(160),""))),0))&gt;
         (IFERROR(VALUE(TRIM(SUBSTITUTE(W71,CHAR(160),""))),0)),
         "KO : Le montant retenu TTC est supérieur au montant présenté TTC. Merci de revoir la ligne de dépense ou plafonner son montant.",
      (IFERROR(VALUE(TRIM(SUBSTITUTE(AV71,CHAR(160),""))),0))&gt;
         (IFERROR(VALUE(TRIM(SUBSTITUTE(U71,CHAR(160),""))),0)),
         "Attention : Le montant retenu HT est supérieur au montant HT présenté. Merci de revoir la ligne de dépense, plafonner son montant, ou justifier la reventilation HT / TVA.",
      (IFERROR(VALUE(TRIM(SUBSTITUTE(AW71,CHAR(160),""))),0))&gt;
         (IFERROR(VALUE(TRIM(SUBSTITUTE(V71,CHAR(160),""))),0)),
         "Attention : Le montant TVA retenu est supérieur au montant TVA présenté. Merci de revoir la ligne de dépense, plafonner son montant, ou justifier la reventilation HT / TVA.",
      (IFERROR(VALUE(TRIM(SUBSTITUTE(W71,CHAR(160),""))),0))=0,
         "",
      (IFERROR(VALUE(TRIM(SUBSTITUTE(AX71,CHAR(160),""))),0))=
         (IFERROR(VALUE(TRIM(SUBSTITUTE(W71,CHAR(160),""))),0)),
         "OK",
      (IFERROR(VALUE(TRIM(SUBSTITUTE(AX71,CHAR(160),""))),0))&lt;
         (IFERROR(VALUE(TRIM(SUBSTITUTE(W71,CHAR(160),""))),0)),
         "Attention : montant présenté partiellement écarté.",
      TRUE,
         ""
   )
)</f>
        <v/>
      </c>
      <c r="BB71" s="63" t="str">
        <f t="shared" si="69"/>
        <v/>
      </c>
      <c r="BC71" s="63" t="str">
        <f t="shared" si="70"/>
        <v/>
      </c>
      <c r="BD71" s="63" t="str">
        <f t="shared" si="71"/>
        <v/>
      </c>
    </row>
    <row r="72" spans="1:56" ht="15" customHeight="1">
      <c r="A72" s="100">
        <v>63</v>
      </c>
      <c r="B72" s="7"/>
      <c r="C72" s="8"/>
      <c r="D72" s="7"/>
      <c r="E72" s="7"/>
      <c r="F72" s="27"/>
      <c r="G72" s="33"/>
      <c r="H72" s="31"/>
      <c r="I72" s="32"/>
      <c r="J72" s="17"/>
      <c r="K72" s="10"/>
      <c r="L72" s="9"/>
      <c r="M72" s="53" t="str">
        <f t="shared" si="28"/>
        <v/>
      </c>
      <c r="N72" s="13"/>
      <c r="O72" s="9"/>
      <c r="P72" s="53" t="str">
        <f t="shared" si="29"/>
        <v/>
      </c>
      <c r="Q72" s="16"/>
      <c r="R72" s="9"/>
      <c r="S72" s="54" t="str">
        <f t="shared" si="30"/>
        <v/>
      </c>
      <c r="T72" s="23"/>
      <c r="U72" s="111" t="str" cm="1">
        <f t="array" ref="U72">IF((_xlfn.IFS(TRIM(SUBSTITUTE(T72,CHAR(160),""))="Devis 1",IFERROR(VALUE(TRIM(SUBSTITUTE(K72,CHAR(160),""))),0),TRIM(SUBSTITUTE(T72,CHAR(160),""))="Devis 2",IFERROR(VALUE(TRIM(SUBSTITUTE(N72,CHAR(160),""))),0),TRIM(SUBSTITUTE(T72,CHAR(160),""))="Devis 3",IFERROR(VALUE(TRIM(SUBSTITUTE(Q72,CHAR(160),""))),0),TRUE,0)*IFERROR(VALUE(TRIM(SUBSTITUTE(C72,CHAR(160),""))),0))=0,"",_xlfn.IFS(TRIM(SUBSTITUTE(T72,CHAR(160),""))="Devis 1",IFERROR(VALUE(TRIM(SUBSTITUTE(K72,CHAR(160),""))),0),TRIM(SUBSTITUTE(T72,CHAR(160),""))="Devis 2",IFERROR(VALUE(TRIM(SUBSTITUTE(N72,CHAR(160),""))),0),TRIM(SUBSTITUTE(T72,CHAR(160),""))="Devis 3",IFERROR(VALUE(TRIM(SUBSTITUTE(Q72,CHAR(160),""))),0),TRUE,0)*IFERROR(VALUE(TRIM(SUBSTITUTE(C72,CHAR(160),""))),0))</f>
        <v/>
      </c>
      <c r="V72" s="109" t="str" cm="1">
        <f t="array" ref="V72">IF((_xlfn.IFS(TRIM(SUBSTITUTE(T72,CHAR(160),""))="Devis 1",IFERROR(VALUE(TRIM(SUBSTITUTE(L72,CHAR(160),""))),0),TRIM(SUBSTITUTE(T72,CHAR(160),""))="Devis 2",IFERROR(VALUE(TRIM(SUBSTITUTE(O72,CHAR(160),""))),0),TRIM(SUBSTITUTE(T72,CHAR(160),""))="Devis 3",IFERROR(VALUE(TRIM(SUBSTITUTE(R72,CHAR(160),""))),0),TRUE,0)*IFERROR(VALUE(TRIM(SUBSTITUTE(C72,CHAR(160),""))),0))=0,IF(U72&lt;&gt;"",0,""),_xlfn.IFS(TRIM(SUBSTITUTE(T72,CHAR(160),""))="Devis 1",IFERROR(VALUE(TRIM(SUBSTITUTE(L72,CHAR(160),""))),0),TRIM(SUBSTITUTE(T72,CHAR(160),""))="Devis 2",IFERROR(VALUE(TRIM(SUBSTITUTE(O72,CHAR(160),""))),0),TRIM(SUBSTITUTE(T72,CHAR(160),""))="Devis 3",IFERROR(VALUE(TRIM(SUBSTITUTE(R72,CHAR(160),""))),0),TRUE,0)*IFERROR(VALUE(TRIM(SUBSTITUTE(C72,CHAR(160),""))),0))</f>
        <v/>
      </c>
      <c r="W72" s="112" t="str">
        <f t="shared" si="31"/>
        <v/>
      </c>
      <c r="X72" s="103"/>
      <c r="Y72" s="86" t="str">
        <f t="shared" si="54"/>
        <v/>
      </c>
      <c r="Z72" s="90" t="str">
        <f t="shared" si="55"/>
        <v/>
      </c>
      <c r="AA72" s="86" t="str">
        <f t="shared" si="56"/>
        <v/>
      </c>
      <c r="AB72" s="22" t="str">
        <f t="shared" si="57"/>
        <v/>
      </c>
      <c r="AC72" s="22" t="str">
        <f t="shared" si="58"/>
        <v/>
      </c>
      <c r="AD72" s="5" t="str">
        <f t="shared" si="58"/>
        <v/>
      </c>
      <c r="AE72" s="22" t="str">
        <f t="shared" si="59"/>
        <v/>
      </c>
      <c r="AF72" s="22" t="str">
        <f t="shared" si="60"/>
        <v/>
      </c>
      <c r="AG72" s="87" t="str">
        <f t="shared" si="61"/>
        <v/>
      </c>
      <c r="AH72" s="59" t="str">
        <f t="shared" si="62"/>
        <v/>
      </c>
      <c r="AI72" s="29" t="str">
        <f t="shared" si="63"/>
        <v/>
      </c>
      <c r="AJ72" s="53" t="str">
        <f t="shared" si="42"/>
        <v/>
      </c>
      <c r="AK72" s="60" t="str">
        <f t="shared" si="64"/>
        <v/>
      </c>
      <c r="AL72" s="29" t="str">
        <f t="shared" si="65"/>
        <v/>
      </c>
      <c r="AM72" s="53" t="str">
        <f t="shared" si="45"/>
        <v/>
      </c>
      <c r="AN72" s="61" t="str">
        <f t="shared" si="66"/>
        <v/>
      </c>
      <c r="AO72" s="29" t="str">
        <f t="shared" si="67"/>
        <v/>
      </c>
      <c r="AP72" s="62" t="str">
        <f t="shared" si="47"/>
        <v/>
      </c>
      <c r="AQ72" s="55" t="str">
        <f t="shared" si="68"/>
        <v/>
      </c>
      <c r="AR72" s="493"/>
      <c r="AS72" s="63" t="str">
        <f t="shared" si="48"/>
        <v/>
      </c>
      <c r="AT72" s="63" t="str">
        <f t="shared" si="49"/>
        <v/>
      </c>
      <c r="AU72" s="63" t="str">
        <f t="shared" si="50"/>
        <v/>
      </c>
      <c r="AV72" s="110" t="str" cm="1">
        <f t="array" ref="AV72">IF($Z72="","",IF((IFERROR(_xlfn.IFS($AQ72="Devis 1",(IFERROR(VALUE(TRIM(SUBSTITUTE(AH72,CHAR(160),""))),0)),$AQ72="Devis 2",(IFERROR(VALUE(TRIM(SUBSTITUTE(AK72,CHAR(160),""))),0)),$AQ72="Devis 3",(IFERROR(VALUE(TRIM(SUBSTITUTE(AN72,CHAR(160),""))),0))),0))*(IFERROR(VALUE(TRIM(SUBSTITUTE($Z72,CHAR(160),""))),0))=0,"",(IFERROR(_xlfn.IFS($AQ72="Devis 1",(IFERROR(VALUE(TRIM(SUBSTITUTE(AH72,CHAR(160),""))),0)),$AQ72="Devis 2",(IFERROR(VALUE(TRIM(SUBSTITUTE(AK72,CHAR(160),""))),0)),$AQ72="Devis 3",(IFERROR(VALUE(TRIM(SUBSTITUTE(AN72,CHAR(160),""))),0))),0))*(IFERROR(VALUE(TRIM(SUBSTITUTE($Z72,CHAR(160),""))),0))))</f>
        <v/>
      </c>
      <c r="AW72" s="110" t="str" cm="1">
        <f t="array" ref="AW72">IF($Z72="","",IF(IFERROR(_xlfn.IFS(TRIM(SUBSTITUTE($AQ72,CHAR(160),""))="Devis 1",IFERROR(VALUE(TRIM(SUBSTITUTE(AI72,CHAR(160),""))),0),TRIM(SUBSTITUTE($AQ72,CHAR(160),""))="Devis 2",IFERROR(VALUE(TRIM(SUBSTITUTE(AL72,CHAR(160),""))),0),TRIM(SUBSTITUTE($AQ72,CHAR(160),""))="Devis 3",IFERROR(VALUE(TRIM(SUBSTITUTE(AO72,CHAR(160),""))),0)),0)*IFERROR(VALUE(TRIM(SUBSTITUTE($Z72,CHAR(160),""))),0)=0,IF(AV72&lt;&gt;"",0,""),IFERROR(_xlfn.IFS(TRIM(SUBSTITUTE($AQ72,CHAR(160),""))="Devis 1",IFERROR(VALUE(TRIM(SUBSTITUTE(AI72,CHAR(160),""))),0),TRIM(SUBSTITUTE($AQ72,CHAR(160),""))="Devis 2",IFERROR(VALUE(TRIM(SUBSTITUTE(AL72,CHAR(160),""))),0),TRIM(SUBSTITUTE($AQ72,CHAR(160),""))="Devis 3",IFERROR(VALUE(TRIM(SUBSTITUTE(AO72,CHAR(160),""))),0)),0)*IFERROR(VALUE(TRIM(SUBSTITUTE($Z72,CHAR(160),""))),0)))</f>
        <v/>
      </c>
      <c r="AX72" s="110" t="str" cm="1">
        <f t="array" ref="AX72">IF($Z72="","",IF((IFERROR(_xlfn.IFS($AQ72="Devis 1",(IFERROR(VALUE(TRIM(SUBSTITUTE(AJ72,CHAR(160),""))),0)),$AQ72="Devis 2",(IFERROR(VALUE(TRIM(SUBSTITUTE(AM72,CHAR(160),""))),0)),$AQ72="Devis 3",(IFERROR(VALUE(TRIM(SUBSTITUTE(AP72,CHAR(160),""))),0))),0))*(IFERROR(VALUE(TRIM(SUBSTITUTE($Z72,CHAR(160),""))),0))=0,"",(IFERROR(_xlfn.IFS($AQ72="Devis 1",(IFERROR(VALUE(TRIM(SUBSTITUTE(AJ72,CHAR(160),""))),0)),$AQ72="Devis 2",(IFERROR(VALUE(TRIM(SUBSTITUTE(AM72,CHAR(160),""))),0)),$AQ72="Devis 3",(IFERROR(VALUE(TRIM(SUBSTITUTE(AP72,CHAR(160),""))),0))),0))*(IFERROR(VALUE(TRIM(SUBSTITUTE($Z72,CHAR(160),""))),0))))</f>
        <v/>
      </c>
      <c r="AY72" s="89"/>
      <c r="AZ72" s="21" t="str" cm="1">
        <f t="array" ref="AZ72">IF(OR(AX72="",AU72="",AV72="",AS72="",AW72="",AT72=""),"",_xlfn.IFS((IFERROR(VALUE(TRIM(SUBSTITUTE(AX72,CHAR(160),""))),0))&gt;(IFERROR(VALUE(TRIM(SUBSTITUTE(AU72,CHAR(160),""))),0)),"KO : Le montant retenu TTC est supérieur au montant raisonnable TTC. Merci de revoir la ligne de dépense ou plafonner son montant.",(IFERROR(VALUE(TRIM(SUBSTITUTE(AV72,CHAR(160),""))),0))&gt;(IFERROR(VALUE(TRIM(SUBSTITUTE(AS72,CHAR(160),""))),0)),"Attention : Le montant retenu HT est supérieur au montant HT raisonnable. Merci de revoir la ligne de dépense, plafonner son montant, ou justifier la reventillation HT / TVA.",(IFERROR(VALUE(TRIM(SUBSTITUTE(AW72,CHAR(160),""))),0))&gt;(IFERROR(VALUE(TRIM(SUBSTITUTE(AT72,CHAR(160),""))),0)),"Attention : Le montant TVA retenu est supérieur au montant TVA raisonnable. Merci de revoir la ligne de dépense, plafonner son montant, ou justifier la reventillation HT / TVA.",(IFERROR(VALUE(TRIM(SUBSTITUTE(AX72,CHAR(160),""))),0))=0,"",(IFERROR(VALUE(TRIM(SUBSTITUTE(AU72,CHAR(160),""))),0))=(IFERROR(VALUE(TRIM(SUBSTITUTE(AX72,CHAR(160),""))),0)),"OK",(IFERROR(VALUE(TRIM(SUBSTITUTE(AU72,CHAR(160),""))),0))&gt;(IFERROR(VALUE(TRIM(SUBSTITUTE(AX72,CHAR(160),""))),0))," OK : Montant instruit inférieur au montant raisonnable.",TRUE,""))</f>
        <v/>
      </c>
      <c r="BA72" s="6" t="str" cm="1">
        <f t="array" ref="BA72">IF(
   OR(AX72="",W72="",AV72="",U72="",AW72="",V72=""),
   "",
   _xlfn.IFS(
      (IFERROR(VALUE(TRIM(SUBSTITUTE(AX72,CHAR(160),""))),0))=0,
         "Attention montant présenté entièrement écarté",
      (IFERROR(VALUE(TRIM(SUBSTITUTE(AX72,CHAR(160),""))),0))&gt;
         (IFERROR(VALUE(TRIM(SUBSTITUTE(W72,CHAR(160),""))),0)),
         "KO : Le montant retenu TTC est supérieur au montant présenté TTC. Merci de revoir la ligne de dépense ou plafonner son montant.",
      (IFERROR(VALUE(TRIM(SUBSTITUTE(AV72,CHAR(160),""))),0))&gt;
         (IFERROR(VALUE(TRIM(SUBSTITUTE(U72,CHAR(160),""))),0)),
         "Attention : Le montant retenu HT est supérieur au montant HT présenté. Merci de revoir la ligne de dépense, plafonner son montant, ou justifier la reventilation HT / TVA.",
      (IFERROR(VALUE(TRIM(SUBSTITUTE(AW72,CHAR(160),""))),0))&gt;
         (IFERROR(VALUE(TRIM(SUBSTITUTE(V72,CHAR(160),""))),0)),
         "Attention : Le montant TVA retenu est supérieur au montant TVA présenté. Merci de revoir la ligne de dépense, plafonner son montant, ou justifier la reventilation HT / TVA.",
      (IFERROR(VALUE(TRIM(SUBSTITUTE(W72,CHAR(160),""))),0))=0,
         "",
      (IFERROR(VALUE(TRIM(SUBSTITUTE(AX72,CHAR(160),""))),0))=
         (IFERROR(VALUE(TRIM(SUBSTITUTE(W72,CHAR(160),""))),0)),
         "OK",
      (IFERROR(VALUE(TRIM(SUBSTITUTE(AX72,CHAR(160),""))),0))&lt;
         (IFERROR(VALUE(TRIM(SUBSTITUTE(W72,CHAR(160),""))),0)),
         "Attention : montant présenté partiellement écarté.",
      TRUE,
         ""
   )
)</f>
        <v/>
      </c>
      <c r="BB72" s="63" t="str">
        <f t="shared" si="69"/>
        <v/>
      </c>
      <c r="BC72" s="63" t="str">
        <f t="shared" si="70"/>
        <v/>
      </c>
      <c r="BD72" s="63" t="str">
        <f t="shared" si="71"/>
        <v/>
      </c>
    </row>
    <row r="73" spans="1:56" ht="15" customHeight="1">
      <c r="A73" s="100">
        <v>64</v>
      </c>
      <c r="B73" s="7"/>
      <c r="C73" s="8"/>
      <c r="D73" s="7"/>
      <c r="E73" s="7"/>
      <c r="F73" s="27"/>
      <c r="G73" s="33"/>
      <c r="H73" s="31"/>
      <c r="I73" s="32"/>
      <c r="J73" s="17"/>
      <c r="K73" s="10"/>
      <c r="L73" s="9"/>
      <c r="M73" s="53" t="str">
        <f t="shared" si="28"/>
        <v/>
      </c>
      <c r="N73" s="13"/>
      <c r="O73" s="9"/>
      <c r="P73" s="53" t="str">
        <f t="shared" si="29"/>
        <v/>
      </c>
      <c r="Q73" s="16"/>
      <c r="R73" s="9"/>
      <c r="S73" s="54" t="str">
        <f t="shared" si="30"/>
        <v/>
      </c>
      <c r="T73" s="23"/>
      <c r="U73" s="111" t="str" cm="1">
        <f t="array" ref="U73">IF((_xlfn.IFS(TRIM(SUBSTITUTE(T73,CHAR(160),""))="Devis 1",IFERROR(VALUE(TRIM(SUBSTITUTE(K73,CHAR(160),""))),0),TRIM(SUBSTITUTE(T73,CHAR(160),""))="Devis 2",IFERROR(VALUE(TRIM(SUBSTITUTE(N73,CHAR(160),""))),0),TRIM(SUBSTITUTE(T73,CHAR(160),""))="Devis 3",IFERROR(VALUE(TRIM(SUBSTITUTE(Q73,CHAR(160),""))),0),TRUE,0)*IFERROR(VALUE(TRIM(SUBSTITUTE(C73,CHAR(160),""))),0))=0,"",_xlfn.IFS(TRIM(SUBSTITUTE(T73,CHAR(160),""))="Devis 1",IFERROR(VALUE(TRIM(SUBSTITUTE(K73,CHAR(160),""))),0),TRIM(SUBSTITUTE(T73,CHAR(160),""))="Devis 2",IFERROR(VALUE(TRIM(SUBSTITUTE(N73,CHAR(160),""))),0),TRIM(SUBSTITUTE(T73,CHAR(160),""))="Devis 3",IFERROR(VALUE(TRIM(SUBSTITUTE(Q73,CHAR(160),""))),0),TRUE,0)*IFERROR(VALUE(TRIM(SUBSTITUTE(C73,CHAR(160),""))),0))</f>
        <v/>
      </c>
      <c r="V73" s="109" t="str" cm="1">
        <f t="array" ref="V73">IF((_xlfn.IFS(TRIM(SUBSTITUTE(T73,CHAR(160),""))="Devis 1",IFERROR(VALUE(TRIM(SUBSTITUTE(L73,CHAR(160),""))),0),TRIM(SUBSTITUTE(T73,CHAR(160),""))="Devis 2",IFERROR(VALUE(TRIM(SUBSTITUTE(O73,CHAR(160),""))),0),TRIM(SUBSTITUTE(T73,CHAR(160),""))="Devis 3",IFERROR(VALUE(TRIM(SUBSTITUTE(R73,CHAR(160),""))),0),TRUE,0)*IFERROR(VALUE(TRIM(SUBSTITUTE(C73,CHAR(160),""))),0))=0,IF(U73&lt;&gt;"",0,""),_xlfn.IFS(TRIM(SUBSTITUTE(T73,CHAR(160),""))="Devis 1",IFERROR(VALUE(TRIM(SUBSTITUTE(L73,CHAR(160),""))),0),TRIM(SUBSTITUTE(T73,CHAR(160),""))="Devis 2",IFERROR(VALUE(TRIM(SUBSTITUTE(O73,CHAR(160),""))),0),TRIM(SUBSTITUTE(T73,CHAR(160),""))="Devis 3",IFERROR(VALUE(TRIM(SUBSTITUTE(R73,CHAR(160),""))),0),TRUE,0)*IFERROR(VALUE(TRIM(SUBSTITUTE(C73,CHAR(160),""))),0))</f>
        <v/>
      </c>
      <c r="W73" s="112" t="str">
        <f t="shared" si="31"/>
        <v/>
      </c>
      <c r="X73" s="103"/>
      <c r="Y73" s="86" t="str">
        <f t="shared" si="54"/>
        <v/>
      </c>
      <c r="Z73" s="90" t="str">
        <f t="shared" si="55"/>
        <v/>
      </c>
      <c r="AA73" s="86" t="str">
        <f t="shared" si="56"/>
        <v/>
      </c>
      <c r="AB73" s="22" t="str">
        <f t="shared" si="57"/>
        <v/>
      </c>
      <c r="AC73" s="22" t="str">
        <f t="shared" si="58"/>
        <v/>
      </c>
      <c r="AD73" s="5" t="str">
        <f t="shared" si="58"/>
        <v/>
      </c>
      <c r="AE73" s="22" t="str">
        <f t="shared" si="59"/>
        <v/>
      </c>
      <c r="AF73" s="22" t="str">
        <f t="shared" si="60"/>
        <v/>
      </c>
      <c r="AG73" s="87" t="str">
        <f t="shared" si="61"/>
        <v/>
      </c>
      <c r="AH73" s="59" t="str">
        <f t="shared" si="62"/>
        <v/>
      </c>
      <c r="AI73" s="29" t="str">
        <f t="shared" si="63"/>
        <v/>
      </c>
      <c r="AJ73" s="53" t="str">
        <f t="shared" si="42"/>
        <v/>
      </c>
      <c r="AK73" s="60" t="str">
        <f t="shared" si="64"/>
        <v/>
      </c>
      <c r="AL73" s="29" t="str">
        <f t="shared" si="65"/>
        <v/>
      </c>
      <c r="AM73" s="53" t="str">
        <f t="shared" si="45"/>
        <v/>
      </c>
      <c r="AN73" s="61" t="str">
        <f t="shared" si="66"/>
        <v/>
      </c>
      <c r="AO73" s="29" t="str">
        <f t="shared" si="67"/>
        <v/>
      </c>
      <c r="AP73" s="62" t="str">
        <f t="shared" si="47"/>
        <v/>
      </c>
      <c r="AQ73" s="55" t="str">
        <f t="shared" si="68"/>
        <v/>
      </c>
      <c r="AR73" s="493"/>
      <c r="AS73" s="63" t="str">
        <f t="shared" si="48"/>
        <v/>
      </c>
      <c r="AT73" s="63" t="str">
        <f t="shared" si="49"/>
        <v/>
      </c>
      <c r="AU73" s="63" t="str">
        <f t="shared" si="50"/>
        <v/>
      </c>
      <c r="AV73" s="110" t="str" cm="1">
        <f t="array" ref="AV73">IF($Z73="","",IF((IFERROR(_xlfn.IFS($AQ73="Devis 1",(IFERROR(VALUE(TRIM(SUBSTITUTE(AH73,CHAR(160),""))),0)),$AQ73="Devis 2",(IFERROR(VALUE(TRIM(SUBSTITUTE(AK73,CHAR(160),""))),0)),$AQ73="Devis 3",(IFERROR(VALUE(TRIM(SUBSTITUTE(AN73,CHAR(160),""))),0))),0))*(IFERROR(VALUE(TRIM(SUBSTITUTE($Z73,CHAR(160),""))),0))=0,"",(IFERROR(_xlfn.IFS($AQ73="Devis 1",(IFERROR(VALUE(TRIM(SUBSTITUTE(AH73,CHAR(160),""))),0)),$AQ73="Devis 2",(IFERROR(VALUE(TRIM(SUBSTITUTE(AK73,CHAR(160),""))),0)),$AQ73="Devis 3",(IFERROR(VALUE(TRIM(SUBSTITUTE(AN73,CHAR(160),""))),0))),0))*(IFERROR(VALUE(TRIM(SUBSTITUTE($Z73,CHAR(160),""))),0))))</f>
        <v/>
      </c>
      <c r="AW73" s="110" t="str" cm="1">
        <f t="array" ref="AW73">IF($Z73="","",IF(IFERROR(_xlfn.IFS(TRIM(SUBSTITUTE($AQ73,CHAR(160),""))="Devis 1",IFERROR(VALUE(TRIM(SUBSTITUTE(AI73,CHAR(160),""))),0),TRIM(SUBSTITUTE($AQ73,CHAR(160),""))="Devis 2",IFERROR(VALUE(TRIM(SUBSTITUTE(AL73,CHAR(160),""))),0),TRIM(SUBSTITUTE($AQ73,CHAR(160),""))="Devis 3",IFERROR(VALUE(TRIM(SUBSTITUTE(AO73,CHAR(160),""))),0)),0)*IFERROR(VALUE(TRIM(SUBSTITUTE($Z73,CHAR(160),""))),0)=0,IF(AV73&lt;&gt;"",0,""),IFERROR(_xlfn.IFS(TRIM(SUBSTITUTE($AQ73,CHAR(160),""))="Devis 1",IFERROR(VALUE(TRIM(SUBSTITUTE(AI73,CHAR(160),""))),0),TRIM(SUBSTITUTE($AQ73,CHAR(160),""))="Devis 2",IFERROR(VALUE(TRIM(SUBSTITUTE(AL73,CHAR(160),""))),0),TRIM(SUBSTITUTE($AQ73,CHAR(160),""))="Devis 3",IFERROR(VALUE(TRIM(SUBSTITUTE(AO73,CHAR(160),""))),0)),0)*IFERROR(VALUE(TRIM(SUBSTITUTE($Z73,CHAR(160),""))),0)))</f>
        <v/>
      </c>
      <c r="AX73" s="110" t="str" cm="1">
        <f t="array" ref="AX73">IF($Z73="","",IF((IFERROR(_xlfn.IFS($AQ73="Devis 1",(IFERROR(VALUE(TRIM(SUBSTITUTE(AJ73,CHAR(160),""))),0)),$AQ73="Devis 2",(IFERROR(VALUE(TRIM(SUBSTITUTE(AM73,CHAR(160),""))),0)),$AQ73="Devis 3",(IFERROR(VALUE(TRIM(SUBSTITUTE(AP73,CHAR(160),""))),0))),0))*(IFERROR(VALUE(TRIM(SUBSTITUTE($Z73,CHAR(160),""))),0))=0,"",(IFERROR(_xlfn.IFS($AQ73="Devis 1",(IFERROR(VALUE(TRIM(SUBSTITUTE(AJ73,CHAR(160),""))),0)),$AQ73="Devis 2",(IFERROR(VALUE(TRIM(SUBSTITUTE(AM73,CHAR(160),""))),0)),$AQ73="Devis 3",(IFERROR(VALUE(TRIM(SUBSTITUTE(AP73,CHAR(160),""))),0))),0))*(IFERROR(VALUE(TRIM(SUBSTITUTE($Z73,CHAR(160),""))),0))))</f>
        <v/>
      </c>
      <c r="AY73" s="89"/>
      <c r="AZ73" s="21" t="str" cm="1">
        <f t="array" ref="AZ73">IF(OR(AX73="",AU73="",AV73="",AS73="",AW73="",AT73=""),"",_xlfn.IFS((IFERROR(VALUE(TRIM(SUBSTITUTE(AX73,CHAR(160),""))),0))&gt;(IFERROR(VALUE(TRIM(SUBSTITUTE(AU73,CHAR(160),""))),0)),"KO : Le montant retenu TTC est supérieur au montant raisonnable TTC. Merci de revoir la ligne de dépense ou plafonner son montant.",(IFERROR(VALUE(TRIM(SUBSTITUTE(AV73,CHAR(160),""))),0))&gt;(IFERROR(VALUE(TRIM(SUBSTITUTE(AS73,CHAR(160),""))),0)),"Attention : Le montant retenu HT est supérieur au montant HT raisonnable. Merci de revoir la ligne de dépense, plafonner son montant, ou justifier la reventillation HT / TVA.",(IFERROR(VALUE(TRIM(SUBSTITUTE(AW73,CHAR(160),""))),0))&gt;(IFERROR(VALUE(TRIM(SUBSTITUTE(AT73,CHAR(160),""))),0)),"Attention : Le montant TVA retenu est supérieur au montant TVA raisonnable. Merci de revoir la ligne de dépense, plafonner son montant, ou justifier la reventillation HT / TVA.",(IFERROR(VALUE(TRIM(SUBSTITUTE(AX73,CHAR(160),""))),0))=0,"",(IFERROR(VALUE(TRIM(SUBSTITUTE(AU73,CHAR(160),""))),0))=(IFERROR(VALUE(TRIM(SUBSTITUTE(AX73,CHAR(160),""))),0)),"OK",(IFERROR(VALUE(TRIM(SUBSTITUTE(AU73,CHAR(160),""))),0))&gt;(IFERROR(VALUE(TRIM(SUBSTITUTE(AX73,CHAR(160),""))),0))," OK : Montant instruit inférieur au montant raisonnable.",TRUE,""))</f>
        <v/>
      </c>
      <c r="BA73" s="6" t="str" cm="1">
        <f t="array" ref="BA73">IF(
   OR(AX73="",W73="",AV73="",U73="",AW73="",V73=""),
   "",
   _xlfn.IFS(
      (IFERROR(VALUE(TRIM(SUBSTITUTE(AX73,CHAR(160),""))),0))=0,
         "Attention montant présenté entièrement écarté",
      (IFERROR(VALUE(TRIM(SUBSTITUTE(AX73,CHAR(160),""))),0))&gt;
         (IFERROR(VALUE(TRIM(SUBSTITUTE(W73,CHAR(160),""))),0)),
         "KO : Le montant retenu TTC est supérieur au montant présenté TTC. Merci de revoir la ligne de dépense ou plafonner son montant.",
      (IFERROR(VALUE(TRIM(SUBSTITUTE(AV73,CHAR(160),""))),0))&gt;
         (IFERROR(VALUE(TRIM(SUBSTITUTE(U73,CHAR(160),""))),0)),
         "Attention : Le montant retenu HT est supérieur au montant HT présenté. Merci de revoir la ligne de dépense, plafonner son montant, ou justifier la reventilation HT / TVA.",
      (IFERROR(VALUE(TRIM(SUBSTITUTE(AW73,CHAR(160),""))),0))&gt;
         (IFERROR(VALUE(TRIM(SUBSTITUTE(V73,CHAR(160),""))),0)),
         "Attention : Le montant TVA retenu est supérieur au montant TVA présenté. Merci de revoir la ligne de dépense, plafonner son montant, ou justifier la reventilation HT / TVA.",
      (IFERROR(VALUE(TRIM(SUBSTITUTE(W73,CHAR(160),""))),0))=0,
         "",
      (IFERROR(VALUE(TRIM(SUBSTITUTE(AX73,CHAR(160),""))),0))=
         (IFERROR(VALUE(TRIM(SUBSTITUTE(W73,CHAR(160),""))),0)),
         "OK",
      (IFERROR(VALUE(TRIM(SUBSTITUTE(AX73,CHAR(160),""))),0))&lt;
         (IFERROR(VALUE(TRIM(SUBSTITUTE(W73,CHAR(160),""))),0)),
         "Attention : montant présenté partiellement écarté.",
      TRUE,
         ""
   )
)</f>
        <v/>
      </c>
      <c r="BB73" s="63" t="str">
        <f t="shared" si="69"/>
        <v/>
      </c>
      <c r="BC73" s="63" t="str">
        <f t="shared" si="70"/>
        <v/>
      </c>
      <c r="BD73" s="63" t="str">
        <f t="shared" si="71"/>
        <v/>
      </c>
    </row>
    <row r="74" spans="1:56" ht="15" customHeight="1">
      <c r="A74" s="100">
        <v>65</v>
      </c>
      <c r="B74" s="7"/>
      <c r="C74" s="8"/>
      <c r="D74" s="7"/>
      <c r="E74" s="7"/>
      <c r="F74" s="27"/>
      <c r="G74" s="33"/>
      <c r="H74" s="31"/>
      <c r="I74" s="32"/>
      <c r="J74" s="17"/>
      <c r="K74" s="10"/>
      <c r="L74" s="9"/>
      <c r="M74" s="53" t="str">
        <f t="shared" si="28"/>
        <v/>
      </c>
      <c r="N74" s="13"/>
      <c r="O74" s="9"/>
      <c r="P74" s="53" t="str">
        <f t="shared" si="29"/>
        <v/>
      </c>
      <c r="Q74" s="16"/>
      <c r="R74" s="9"/>
      <c r="S74" s="54" t="str">
        <f t="shared" si="30"/>
        <v/>
      </c>
      <c r="T74" s="23"/>
      <c r="U74" s="111" t="str" cm="1">
        <f t="array" ref="U74">IF((_xlfn.IFS(TRIM(SUBSTITUTE(T74,CHAR(160),""))="Devis 1",IFERROR(VALUE(TRIM(SUBSTITUTE(K74,CHAR(160),""))),0),TRIM(SUBSTITUTE(T74,CHAR(160),""))="Devis 2",IFERROR(VALUE(TRIM(SUBSTITUTE(N74,CHAR(160),""))),0),TRIM(SUBSTITUTE(T74,CHAR(160),""))="Devis 3",IFERROR(VALUE(TRIM(SUBSTITUTE(Q74,CHAR(160),""))),0),TRUE,0)*IFERROR(VALUE(TRIM(SUBSTITUTE(C74,CHAR(160),""))),0))=0,"",_xlfn.IFS(TRIM(SUBSTITUTE(T74,CHAR(160),""))="Devis 1",IFERROR(VALUE(TRIM(SUBSTITUTE(K74,CHAR(160),""))),0),TRIM(SUBSTITUTE(T74,CHAR(160),""))="Devis 2",IFERROR(VALUE(TRIM(SUBSTITUTE(N74,CHAR(160),""))),0),TRIM(SUBSTITUTE(T74,CHAR(160),""))="Devis 3",IFERROR(VALUE(TRIM(SUBSTITUTE(Q74,CHAR(160),""))),0),TRUE,0)*IFERROR(VALUE(TRIM(SUBSTITUTE(C74,CHAR(160),""))),0))</f>
        <v/>
      </c>
      <c r="V74" s="109" t="str" cm="1">
        <f t="array" ref="V74">IF((_xlfn.IFS(TRIM(SUBSTITUTE(T74,CHAR(160),""))="Devis 1",IFERROR(VALUE(TRIM(SUBSTITUTE(L74,CHAR(160),""))),0),TRIM(SUBSTITUTE(T74,CHAR(160),""))="Devis 2",IFERROR(VALUE(TRIM(SUBSTITUTE(O74,CHAR(160),""))),0),TRIM(SUBSTITUTE(T74,CHAR(160),""))="Devis 3",IFERROR(VALUE(TRIM(SUBSTITUTE(R74,CHAR(160),""))),0),TRUE,0)*IFERROR(VALUE(TRIM(SUBSTITUTE(C74,CHAR(160),""))),0))=0,IF(U74&lt;&gt;"",0,""),_xlfn.IFS(TRIM(SUBSTITUTE(T74,CHAR(160),""))="Devis 1",IFERROR(VALUE(TRIM(SUBSTITUTE(L74,CHAR(160),""))),0),TRIM(SUBSTITUTE(T74,CHAR(160),""))="Devis 2",IFERROR(VALUE(TRIM(SUBSTITUTE(O74,CHAR(160),""))),0),TRIM(SUBSTITUTE(T74,CHAR(160),""))="Devis 3",IFERROR(VALUE(TRIM(SUBSTITUTE(R74,CHAR(160),""))),0),TRUE,0)*IFERROR(VALUE(TRIM(SUBSTITUTE(C74,CHAR(160),""))),0))</f>
        <v/>
      </c>
      <c r="W74" s="112" t="str">
        <f t="shared" si="31"/>
        <v/>
      </c>
      <c r="X74" s="103"/>
      <c r="Y74" s="86" t="str">
        <f t="shared" ref="Y74:Y109" si="72">IF(B74="","",B74)</f>
        <v/>
      </c>
      <c r="Z74" s="90" t="str">
        <f t="shared" ref="Z74:Z109" si="73">IF(C74="","",C74)</f>
        <v/>
      </c>
      <c r="AA74" s="86" t="str">
        <f t="shared" ref="AA74:AA109" si="74">IF(D74="","",D74)</f>
        <v/>
      </c>
      <c r="AB74" s="22" t="str">
        <f t="shared" ref="AB74:AB109" si="75">IF(E74="","",E74)</f>
        <v/>
      </c>
      <c r="AC74" s="22" t="str">
        <f t="shared" ref="AC74:AD109" si="76">IF(F74="","",F74)</f>
        <v/>
      </c>
      <c r="AD74" s="5" t="str">
        <f t="shared" si="76"/>
        <v/>
      </c>
      <c r="AE74" s="22" t="str">
        <f t="shared" ref="AE74:AE109" si="77">IF(H74="","",H74)</f>
        <v/>
      </c>
      <c r="AF74" s="22" t="str">
        <f t="shared" ref="AF74:AF109" si="78">IF(I74="","",I74)</f>
        <v/>
      </c>
      <c r="AG74" s="87" t="str">
        <f t="shared" ref="AG74:AG109" si="79">IF(J74="","",J74)</f>
        <v/>
      </c>
      <c r="AH74" s="59" t="str">
        <f t="shared" ref="AH74:AH109" si="80">IF(K74="","",K74)</f>
        <v/>
      </c>
      <c r="AI74" s="29" t="str">
        <f t="shared" ref="AI74:AI109" si="81">IF(L74="","",L74)</f>
        <v/>
      </c>
      <c r="AJ74" s="53" t="str">
        <f t="shared" si="42"/>
        <v/>
      </c>
      <c r="AK74" s="60" t="str">
        <f t="shared" ref="AK74:AK109" si="82">IF(N74="","",N74)</f>
        <v/>
      </c>
      <c r="AL74" s="29" t="str">
        <f t="shared" ref="AL74:AL109" si="83">IF(O74="","",O74)</f>
        <v/>
      </c>
      <c r="AM74" s="53" t="str">
        <f t="shared" si="45"/>
        <v/>
      </c>
      <c r="AN74" s="61" t="str">
        <f t="shared" ref="AN74:AN109" si="84">IF(Q74="","",Q74)</f>
        <v/>
      </c>
      <c r="AO74" s="29" t="str">
        <f t="shared" ref="AO74:AO109" si="85">IF(R74="","",R74)</f>
        <v/>
      </c>
      <c r="AP74" s="62" t="str">
        <f t="shared" si="47"/>
        <v/>
      </c>
      <c r="AQ74" s="55" t="str">
        <f t="shared" ref="AQ74:AQ89" si="86">IF(T74="","",T74)</f>
        <v/>
      </c>
      <c r="AR74" s="493"/>
      <c r="AS74" s="63" t="str">
        <f t="shared" si="48"/>
        <v/>
      </c>
      <c r="AT74" s="63" t="str">
        <f t="shared" si="49"/>
        <v/>
      </c>
      <c r="AU74" s="63" t="str">
        <f t="shared" si="50"/>
        <v/>
      </c>
      <c r="AV74" s="110" t="str" cm="1">
        <f t="array" ref="AV74">IF($Z74="","",IF((IFERROR(_xlfn.IFS($AQ74="Devis 1",(IFERROR(VALUE(TRIM(SUBSTITUTE(AH74,CHAR(160),""))),0)),$AQ74="Devis 2",(IFERROR(VALUE(TRIM(SUBSTITUTE(AK74,CHAR(160),""))),0)),$AQ74="Devis 3",(IFERROR(VALUE(TRIM(SUBSTITUTE(AN74,CHAR(160),""))),0))),0))*(IFERROR(VALUE(TRIM(SUBSTITUTE($Z74,CHAR(160),""))),0))=0,"",(IFERROR(_xlfn.IFS($AQ74="Devis 1",(IFERROR(VALUE(TRIM(SUBSTITUTE(AH74,CHAR(160),""))),0)),$AQ74="Devis 2",(IFERROR(VALUE(TRIM(SUBSTITUTE(AK74,CHAR(160),""))),0)),$AQ74="Devis 3",(IFERROR(VALUE(TRIM(SUBSTITUTE(AN74,CHAR(160),""))),0))),0))*(IFERROR(VALUE(TRIM(SUBSTITUTE($Z74,CHAR(160),""))),0))))</f>
        <v/>
      </c>
      <c r="AW74" s="110" t="str" cm="1">
        <f t="array" ref="AW74">IF($Z74="","",IF(IFERROR(_xlfn.IFS(TRIM(SUBSTITUTE($AQ74,CHAR(160),""))="Devis 1",IFERROR(VALUE(TRIM(SUBSTITUTE(AI74,CHAR(160),""))),0),TRIM(SUBSTITUTE($AQ74,CHAR(160),""))="Devis 2",IFERROR(VALUE(TRIM(SUBSTITUTE(AL74,CHAR(160),""))),0),TRIM(SUBSTITUTE($AQ74,CHAR(160),""))="Devis 3",IFERROR(VALUE(TRIM(SUBSTITUTE(AO74,CHAR(160),""))),0)),0)*IFERROR(VALUE(TRIM(SUBSTITUTE($Z74,CHAR(160),""))),0)=0,IF(AV74&lt;&gt;"",0,""),IFERROR(_xlfn.IFS(TRIM(SUBSTITUTE($AQ74,CHAR(160),""))="Devis 1",IFERROR(VALUE(TRIM(SUBSTITUTE(AI74,CHAR(160),""))),0),TRIM(SUBSTITUTE($AQ74,CHAR(160),""))="Devis 2",IFERROR(VALUE(TRIM(SUBSTITUTE(AL74,CHAR(160),""))),0),TRIM(SUBSTITUTE($AQ74,CHAR(160),""))="Devis 3",IFERROR(VALUE(TRIM(SUBSTITUTE(AO74,CHAR(160),""))),0)),0)*IFERROR(VALUE(TRIM(SUBSTITUTE($Z74,CHAR(160),""))),0)))</f>
        <v/>
      </c>
      <c r="AX74" s="110" t="str" cm="1">
        <f t="array" ref="AX74">IF($Z74="","",IF((IFERROR(_xlfn.IFS($AQ74="Devis 1",(IFERROR(VALUE(TRIM(SUBSTITUTE(AJ74,CHAR(160),""))),0)),$AQ74="Devis 2",(IFERROR(VALUE(TRIM(SUBSTITUTE(AM74,CHAR(160),""))),0)),$AQ74="Devis 3",(IFERROR(VALUE(TRIM(SUBSTITUTE(AP74,CHAR(160),""))),0))),0))*(IFERROR(VALUE(TRIM(SUBSTITUTE($Z74,CHAR(160),""))),0))=0,"",(IFERROR(_xlfn.IFS($AQ74="Devis 1",(IFERROR(VALUE(TRIM(SUBSTITUTE(AJ74,CHAR(160),""))),0)),$AQ74="Devis 2",(IFERROR(VALUE(TRIM(SUBSTITUTE(AM74,CHAR(160),""))),0)),$AQ74="Devis 3",(IFERROR(VALUE(TRIM(SUBSTITUTE(AP74,CHAR(160),""))),0))),0))*(IFERROR(VALUE(TRIM(SUBSTITUTE($Z74,CHAR(160),""))),0))))</f>
        <v/>
      </c>
      <c r="AY74" s="89"/>
      <c r="AZ74" s="21" t="str" cm="1">
        <f t="array" ref="AZ74">IF(OR(AX74="",AU74="",AV74="",AS74="",AW74="",AT74=""),"",_xlfn.IFS((IFERROR(VALUE(TRIM(SUBSTITUTE(AX74,CHAR(160),""))),0))&gt;(IFERROR(VALUE(TRIM(SUBSTITUTE(AU74,CHAR(160),""))),0)),"KO : Le montant retenu TTC est supérieur au montant raisonnable TTC. Merci de revoir la ligne de dépense ou plafonner son montant.",(IFERROR(VALUE(TRIM(SUBSTITUTE(AV74,CHAR(160),""))),0))&gt;(IFERROR(VALUE(TRIM(SUBSTITUTE(AS74,CHAR(160),""))),0)),"Attention : Le montant retenu HT est supérieur au montant HT raisonnable. Merci de revoir la ligne de dépense, plafonner son montant, ou justifier la reventillation HT / TVA.",(IFERROR(VALUE(TRIM(SUBSTITUTE(AW74,CHAR(160),""))),0))&gt;(IFERROR(VALUE(TRIM(SUBSTITUTE(AT74,CHAR(160),""))),0)),"Attention : Le montant TVA retenu est supérieur au montant TVA raisonnable. Merci de revoir la ligne de dépense, plafonner son montant, ou justifier la reventillation HT / TVA.",(IFERROR(VALUE(TRIM(SUBSTITUTE(AX74,CHAR(160),""))),0))=0,"",(IFERROR(VALUE(TRIM(SUBSTITUTE(AU74,CHAR(160),""))),0))=(IFERROR(VALUE(TRIM(SUBSTITUTE(AX74,CHAR(160),""))),0)),"OK",(IFERROR(VALUE(TRIM(SUBSTITUTE(AU74,CHAR(160),""))),0))&gt;(IFERROR(VALUE(TRIM(SUBSTITUTE(AX74,CHAR(160),""))),0))," OK : Montant instruit inférieur au montant raisonnable.",TRUE,""))</f>
        <v/>
      </c>
      <c r="BA74" s="6" t="str" cm="1">
        <f t="array" ref="BA74">IF(
   OR(AX74="",W74="",AV74="",U74="",AW74="",V74=""),
   "",
   _xlfn.IFS(
      (IFERROR(VALUE(TRIM(SUBSTITUTE(AX74,CHAR(160),""))),0))=0,
         "Attention montant présenté entièrement écarté",
      (IFERROR(VALUE(TRIM(SUBSTITUTE(AX74,CHAR(160),""))),0))&gt;
         (IFERROR(VALUE(TRIM(SUBSTITUTE(W74,CHAR(160),""))),0)),
         "KO : Le montant retenu TTC est supérieur au montant présenté TTC. Merci de revoir la ligne de dépense ou plafonner son montant.",
      (IFERROR(VALUE(TRIM(SUBSTITUTE(AV74,CHAR(160),""))),0))&gt;
         (IFERROR(VALUE(TRIM(SUBSTITUTE(U74,CHAR(160),""))),0)),
         "Attention : Le montant retenu HT est supérieur au montant HT présenté. Merci de revoir la ligne de dépense, plafonner son montant, ou justifier la reventilation HT / TVA.",
      (IFERROR(VALUE(TRIM(SUBSTITUTE(AW74,CHAR(160),""))),0))&gt;
         (IFERROR(VALUE(TRIM(SUBSTITUTE(V74,CHAR(160),""))),0)),
         "Attention : Le montant TVA retenu est supérieur au montant TVA présenté. Merci de revoir la ligne de dépense, plafonner son montant, ou justifier la reventilation HT / TVA.",
      (IFERROR(VALUE(TRIM(SUBSTITUTE(W74,CHAR(160),""))),0))=0,
         "",
      (IFERROR(VALUE(TRIM(SUBSTITUTE(AX74,CHAR(160),""))),0))=
         (IFERROR(VALUE(TRIM(SUBSTITUTE(W74,CHAR(160),""))),0)),
         "OK",
      (IFERROR(VALUE(TRIM(SUBSTITUTE(AX74,CHAR(160),""))),0))&lt;
         (IFERROR(VALUE(TRIM(SUBSTITUTE(W74,CHAR(160),""))),0)),
         "Attention : montant présenté partiellement écarté.",
      TRUE,
         ""
   )
)</f>
        <v/>
      </c>
      <c r="BB74" s="63" t="str">
        <f t="shared" ref="BB74:BB109" si="87">IF(OR(U74="",AV74=""),"",(IFERROR(VALUE(TRIM(SUBSTITUTE(U74,CHAR(160),""))),0))-(IFERROR(VALUE(TRIM(SUBSTITUTE(AV74,CHAR(160),""))),0)))</f>
        <v/>
      </c>
      <c r="BC74" s="63" t="str">
        <f t="shared" ref="BC74:BC109" si="88">IF(OR(V74="",AW74=""),"",(IFERROR(VALUE(TRIM(SUBSTITUTE(V74,CHAR(160),""))),0))-(IFERROR(VALUE(TRIM(SUBSTITUTE(AW74,CHAR(160),""))),0)))</f>
        <v/>
      </c>
      <c r="BD74" s="63" t="str">
        <f t="shared" ref="BD74:BD109" si="89">IF(OR(W74="",AX74=""),"",(IFERROR(VALUE(TRIM(SUBSTITUTE(W74,CHAR(160),""))),0))-(IFERROR(VALUE(TRIM(SUBSTITUTE(AX74,CHAR(160),""))),0)))</f>
        <v/>
      </c>
    </row>
    <row r="75" spans="1:56" ht="15" customHeight="1">
      <c r="A75" s="100">
        <v>66</v>
      </c>
      <c r="B75" s="7"/>
      <c r="C75" s="8"/>
      <c r="D75" s="7"/>
      <c r="E75" s="7"/>
      <c r="F75" s="27"/>
      <c r="G75" s="33"/>
      <c r="H75" s="31"/>
      <c r="I75" s="32"/>
      <c r="J75" s="17"/>
      <c r="K75" s="10"/>
      <c r="L75" s="9"/>
      <c r="M75" s="53" t="str">
        <f t="shared" ref="M75:M109" si="90">IF(OR(K75="", L75=""), "", IFERROR(VALUE(TRIM(SUBSTITUTE(K75,CHAR(160),""))),0) + IFERROR(VALUE(TRIM(SUBSTITUTE(L75,CHAR(160),""))),0))</f>
        <v/>
      </c>
      <c r="N75" s="13"/>
      <c r="O75" s="9"/>
      <c r="P75" s="53" t="str">
        <f t="shared" ref="P75:P109" si="91">IF(OR(N75="", O75=""), "", IFERROR(VALUE(TRIM(SUBSTITUTE(N75,CHAR(160),""))),0) + IFERROR(VALUE(TRIM(SUBSTITUTE(O75,CHAR(160),""))),0))</f>
        <v/>
      </c>
      <c r="Q75" s="16"/>
      <c r="R75" s="9"/>
      <c r="S75" s="54" t="str">
        <f t="shared" ref="S75:S109" si="92">IF(OR(Q75="", R75=""), "", IFERROR(VALUE(TRIM(SUBSTITUTE(Q75,CHAR(160),""))),0) + IFERROR(VALUE(TRIM(SUBSTITUTE(R75,CHAR(160),""))),0))</f>
        <v/>
      </c>
      <c r="T75" s="23"/>
      <c r="U75" s="111" t="str" cm="1">
        <f t="array" ref="U75">IF((_xlfn.IFS(TRIM(SUBSTITUTE(T75,CHAR(160),""))="Devis 1",IFERROR(VALUE(TRIM(SUBSTITUTE(K75,CHAR(160),""))),0),TRIM(SUBSTITUTE(T75,CHAR(160),""))="Devis 2",IFERROR(VALUE(TRIM(SUBSTITUTE(N75,CHAR(160),""))),0),TRIM(SUBSTITUTE(T75,CHAR(160),""))="Devis 3",IFERROR(VALUE(TRIM(SUBSTITUTE(Q75,CHAR(160),""))),0),TRUE,0)*IFERROR(VALUE(TRIM(SUBSTITUTE(C75,CHAR(160),""))),0))=0,"",_xlfn.IFS(TRIM(SUBSTITUTE(T75,CHAR(160),""))="Devis 1",IFERROR(VALUE(TRIM(SUBSTITUTE(K75,CHAR(160),""))),0),TRIM(SUBSTITUTE(T75,CHAR(160),""))="Devis 2",IFERROR(VALUE(TRIM(SUBSTITUTE(N75,CHAR(160),""))),0),TRIM(SUBSTITUTE(T75,CHAR(160),""))="Devis 3",IFERROR(VALUE(TRIM(SUBSTITUTE(Q75,CHAR(160),""))),0),TRUE,0)*IFERROR(VALUE(TRIM(SUBSTITUTE(C75,CHAR(160),""))),0))</f>
        <v/>
      </c>
      <c r="V75" s="109" t="str" cm="1">
        <f t="array" ref="V75">IF((_xlfn.IFS(TRIM(SUBSTITUTE(T75,CHAR(160),""))="Devis 1",IFERROR(VALUE(TRIM(SUBSTITUTE(L75,CHAR(160),""))),0),TRIM(SUBSTITUTE(T75,CHAR(160),""))="Devis 2",IFERROR(VALUE(TRIM(SUBSTITUTE(O75,CHAR(160),""))),0),TRIM(SUBSTITUTE(T75,CHAR(160),""))="Devis 3",IFERROR(VALUE(TRIM(SUBSTITUTE(R75,CHAR(160),""))),0),TRUE,0)*IFERROR(VALUE(TRIM(SUBSTITUTE(C75,CHAR(160),""))),0))=0,IF(U75&lt;&gt;"",0,""),_xlfn.IFS(TRIM(SUBSTITUTE(T75,CHAR(160),""))="Devis 1",IFERROR(VALUE(TRIM(SUBSTITUTE(L75,CHAR(160),""))),0),TRIM(SUBSTITUTE(T75,CHAR(160),""))="Devis 2",IFERROR(VALUE(TRIM(SUBSTITUTE(O75,CHAR(160),""))),0),TRIM(SUBSTITUTE(T75,CHAR(160),""))="Devis 3",IFERROR(VALUE(TRIM(SUBSTITUTE(R75,CHAR(160),""))),0),TRUE,0)*IFERROR(VALUE(TRIM(SUBSTITUTE(C75,CHAR(160),""))),0))</f>
        <v/>
      </c>
      <c r="W75" s="112" t="str">
        <f t="shared" ref="W75:W109" si="93">IF(OR(U75="", V75=""), "", IFERROR(VALUE(TRIM(SUBSTITUTE(U75,CHAR(160),""))),0) + IFERROR(VALUE(TRIM(SUBSTITUTE(V75,CHAR(160),""))),0))</f>
        <v/>
      </c>
      <c r="X75" s="103"/>
      <c r="Y75" s="86" t="str">
        <f t="shared" si="72"/>
        <v/>
      </c>
      <c r="Z75" s="90" t="str">
        <f t="shared" si="73"/>
        <v/>
      </c>
      <c r="AA75" s="86" t="str">
        <f t="shared" si="74"/>
        <v/>
      </c>
      <c r="AB75" s="22" t="str">
        <f t="shared" si="75"/>
        <v/>
      </c>
      <c r="AC75" s="22" t="str">
        <f t="shared" si="76"/>
        <v/>
      </c>
      <c r="AD75" s="5" t="str">
        <f t="shared" si="76"/>
        <v/>
      </c>
      <c r="AE75" s="22" t="str">
        <f t="shared" si="77"/>
        <v/>
      </c>
      <c r="AF75" s="22" t="str">
        <f t="shared" si="78"/>
        <v/>
      </c>
      <c r="AG75" s="87" t="str">
        <f t="shared" si="79"/>
        <v/>
      </c>
      <c r="AH75" s="59" t="str">
        <f t="shared" si="80"/>
        <v/>
      </c>
      <c r="AI75" s="29" t="str">
        <f t="shared" si="81"/>
        <v/>
      </c>
      <c r="AJ75" s="53" t="str">
        <f t="shared" ref="AJ75:AJ109" si="94">IF(OR(AH75="", AI75=""), "", IFERROR(VALUE(TRIM(SUBSTITUTE(AH75,CHAR(160),""))),0) + IFERROR(VALUE(TRIM(SUBSTITUTE(AI75,CHAR(160),""))),0))</f>
        <v/>
      </c>
      <c r="AK75" s="60" t="str">
        <f t="shared" si="82"/>
        <v/>
      </c>
      <c r="AL75" s="29" t="str">
        <f t="shared" si="83"/>
        <v/>
      </c>
      <c r="AM75" s="53" t="str">
        <f t="shared" ref="AM75:AM109" si="95">IF(OR(AK75="",AL75=""),"",IFERROR(VALUE(TRIM(SUBSTITUTE(AK75,CHAR(160),""))),0)+IFERROR(VALUE(TRIM(SUBSTITUTE(AL75,CHAR(160),""))),0))</f>
        <v/>
      </c>
      <c r="AN75" s="61" t="str">
        <f t="shared" si="84"/>
        <v/>
      </c>
      <c r="AO75" s="29" t="str">
        <f t="shared" si="85"/>
        <v/>
      </c>
      <c r="AP75" s="62" t="str">
        <f t="shared" ref="AP75:AP109" si="96">IF(OR(AN75="",AO75=""),"",IFERROR(VALUE(TRIM(SUBSTITUTE(AN75,CHAR(160),""))),0)+IFERROR(VALUE(TRIM(SUBSTITUTE(AO75,CHAR(160),""))),0))</f>
        <v/>
      </c>
      <c r="AQ75" s="55" t="str">
        <f t="shared" si="86"/>
        <v/>
      </c>
      <c r="AR75" s="493"/>
      <c r="AS75" s="63" t="str">
        <f t="shared" ref="AS75:AS109" si="97">IF((1.15*MIN(IF((IFERROR(VALUE(TRIM(SUBSTITUTE(AH75,CHAR(160),""))),0))=0,1E+30,(IFERROR(VALUE(TRIM(SUBSTITUTE(AH75,CHAR(160),""))),0))),IF((IFERROR(VALUE(TRIM(SUBSTITUTE(AK75,CHAR(160),""))),0))=0,1E+30,(IFERROR(VALUE(TRIM(SUBSTITUTE(AK75,CHAR(160),""))),0))),IF((IFERROR(VALUE(TRIM(SUBSTITUTE(AN75,CHAR(160),""))),0))=0,1E+30,(IFERROR(VALUE(TRIM(SUBSTITUTE(AN75,CHAR(160),""))),0))))*(IFERROR(VALUE(TRIM(SUBSTITUTE(Z75,CHAR(160),""))),0)))=0,"",(1.15*MIN(IF((IFERROR(VALUE(TRIM(SUBSTITUTE(AH75,CHAR(160),""))),0))=0,1E+30,(IFERROR(VALUE(TRIM(SUBSTITUTE(AH75,CHAR(160),""))),0))),IF((IFERROR(VALUE(TRIM(SUBSTITUTE(AK75,CHAR(160),""))),0))=0,1E+30,(IFERROR(VALUE(TRIM(SUBSTITUTE(AK75,CHAR(160),""))),0))),IF((IFERROR(VALUE(TRIM(SUBSTITUTE(AN75,CHAR(160),""))),0))=0,1E+30,(IFERROR(VALUE(TRIM(SUBSTITUTE(AN75,CHAR(160),""))),0))))*(IFERROR(VALUE(TRIM(SUBSTITUTE(Z75,CHAR(160),""))),0))))</f>
        <v/>
      </c>
      <c r="AT75" s="63" t="str">
        <f t="shared" ref="AT75:AT109" si="98">IF(AS75="","",IF(AND(IFERROR(VALUE(TRIM(SUBSTITUTE(AI75,CHAR(160),""))),0)=0,IFERROR(VALUE(TRIM(SUBSTITUTE(AL75,CHAR(160),""))),0)=0,IFERROR(VALUE(TRIM(SUBSTITUTE(AO75,CHAR(160),""))),0)=0),0,1.15*MIN(IF(IFERROR(VALUE(TRIM(SUBSTITUTE(AI75,CHAR(160),""))),0)=0,1E+30,IFERROR(VALUE(TRIM(SUBSTITUTE(AI75,CHAR(160),""))),0)),IF(IFERROR(VALUE(TRIM(SUBSTITUTE(AL75,CHAR(160),""))),0)=0,1E+30,IFERROR(VALUE(TRIM(SUBSTITUTE(AL75,CHAR(160),""))),0)),IF(IFERROR(VALUE(TRIM(SUBSTITUTE(AO75,CHAR(160),""))),0)=0,1E+30,IFERROR(VALUE(TRIM(SUBSTITUTE(AO75,CHAR(160),""))),0)))*IFERROR(VALUE(TRIM(SUBSTITUTE(Z75,CHAR(160),""))),0)))</f>
        <v/>
      </c>
      <c r="AU75" s="63" t="str">
        <f t="shared" ref="AU75:AU109" si="99">IF(AS75="","",AS75+AT75)</f>
        <v/>
      </c>
      <c r="AV75" s="110" t="str" cm="1">
        <f t="array" ref="AV75">IF($Z75="","",IF((IFERROR(_xlfn.IFS($AQ75="Devis 1",(IFERROR(VALUE(TRIM(SUBSTITUTE(AH75,CHAR(160),""))),0)),$AQ75="Devis 2",(IFERROR(VALUE(TRIM(SUBSTITUTE(AK75,CHAR(160),""))),0)),$AQ75="Devis 3",(IFERROR(VALUE(TRIM(SUBSTITUTE(AN75,CHAR(160),""))),0))),0))*(IFERROR(VALUE(TRIM(SUBSTITUTE($Z75,CHAR(160),""))),0))=0,"",(IFERROR(_xlfn.IFS($AQ75="Devis 1",(IFERROR(VALUE(TRIM(SUBSTITUTE(AH75,CHAR(160),""))),0)),$AQ75="Devis 2",(IFERROR(VALUE(TRIM(SUBSTITUTE(AK75,CHAR(160),""))),0)),$AQ75="Devis 3",(IFERROR(VALUE(TRIM(SUBSTITUTE(AN75,CHAR(160),""))),0))),0))*(IFERROR(VALUE(TRIM(SUBSTITUTE($Z75,CHAR(160),""))),0))))</f>
        <v/>
      </c>
      <c r="AW75" s="110" t="str" cm="1">
        <f t="array" ref="AW75">IF($Z75="","",IF(IFERROR(_xlfn.IFS(TRIM(SUBSTITUTE($AQ75,CHAR(160),""))="Devis 1",IFERROR(VALUE(TRIM(SUBSTITUTE(AI75,CHAR(160),""))),0),TRIM(SUBSTITUTE($AQ75,CHAR(160),""))="Devis 2",IFERROR(VALUE(TRIM(SUBSTITUTE(AL75,CHAR(160),""))),0),TRIM(SUBSTITUTE($AQ75,CHAR(160),""))="Devis 3",IFERROR(VALUE(TRIM(SUBSTITUTE(AO75,CHAR(160),""))),0)),0)*IFERROR(VALUE(TRIM(SUBSTITUTE($Z75,CHAR(160),""))),0)=0,IF(AV75&lt;&gt;"",0,""),IFERROR(_xlfn.IFS(TRIM(SUBSTITUTE($AQ75,CHAR(160),""))="Devis 1",IFERROR(VALUE(TRIM(SUBSTITUTE(AI75,CHAR(160),""))),0),TRIM(SUBSTITUTE($AQ75,CHAR(160),""))="Devis 2",IFERROR(VALUE(TRIM(SUBSTITUTE(AL75,CHAR(160),""))),0),TRIM(SUBSTITUTE($AQ75,CHAR(160),""))="Devis 3",IFERROR(VALUE(TRIM(SUBSTITUTE(AO75,CHAR(160),""))),0)),0)*IFERROR(VALUE(TRIM(SUBSTITUTE($Z75,CHAR(160),""))),0)))</f>
        <v/>
      </c>
      <c r="AX75" s="110" t="str" cm="1">
        <f t="array" ref="AX75">IF($Z75="","",IF((IFERROR(_xlfn.IFS($AQ75="Devis 1",(IFERROR(VALUE(TRIM(SUBSTITUTE(AJ75,CHAR(160),""))),0)),$AQ75="Devis 2",(IFERROR(VALUE(TRIM(SUBSTITUTE(AM75,CHAR(160),""))),0)),$AQ75="Devis 3",(IFERROR(VALUE(TRIM(SUBSTITUTE(AP75,CHAR(160),""))),0))),0))*(IFERROR(VALUE(TRIM(SUBSTITUTE($Z75,CHAR(160),""))),0))=0,"",(IFERROR(_xlfn.IFS($AQ75="Devis 1",(IFERROR(VALUE(TRIM(SUBSTITUTE(AJ75,CHAR(160),""))),0)),$AQ75="Devis 2",(IFERROR(VALUE(TRIM(SUBSTITUTE(AM75,CHAR(160),""))),0)),$AQ75="Devis 3",(IFERROR(VALUE(TRIM(SUBSTITUTE(AP75,CHAR(160),""))),0))),0))*(IFERROR(VALUE(TRIM(SUBSTITUTE($Z75,CHAR(160),""))),0))))</f>
        <v/>
      </c>
      <c r="AY75" s="89"/>
      <c r="AZ75" s="21" t="str" cm="1">
        <f t="array" ref="AZ75">IF(OR(AX75="",AU75="",AV75="",AS75="",AW75="",AT75=""),"",_xlfn.IFS((IFERROR(VALUE(TRIM(SUBSTITUTE(AX75,CHAR(160),""))),0))&gt;(IFERROR(VALUE(TRIM(SUBSTITUTE(AU75,CHAR(160),""))),0)),"KO : Le montant retenu TTC est supérieur au montant raisonnable TTC. Merci de revoir la ligne de dépense ou plafonner son montant.",(IFERROR(VALUE(TRIM(SUBSTITUTE(AV75,CHAR(160),""))),0))&gt;(IFERROR(VALUE(TRIM(SUBSTITUTE(AS75,CHAR(160),""))),0)),"Attention : Le montant retenu HT est supérieur au montant HT raisonnable. Merci de revoir la ligne de dépense, plafonner son montant, ou justifier la reventillation HT / TVA.",(IFERROR(VALUE(TRIM(SUBSTITUTE(AW75,CHAR(160),""))),0))&gt;(IFERROR(VALUE(TRIM(SUBSTITUTE(AT75,CHAR(160),""))),0)),"Attention : Le montant TVA retenu est supérieur au montant TVA raisonnable. Merci de revoir la ligne de dépense, plafonner son montant, ou justifier la reventillation HT / TVA.",(IFERROR(VALUE(TRIM(SUBSTITUTE(AX75,CHAR(160),""))),0))=0,"",(IFERROR(VALUE(TRIM(SUBSTITUTE(AU75,CHAR(160),""))),0))=(IFERROR(VALUE(TRIM(SUBSTITUTE(AX75,CHAR(160),""))),0)),"OK",(IFERROR(VALUE(TRIM(SUBSTITUTE(AU75,CHAR(160),""))),0))&gt;(IFERROR(VALUE(TRIM(SUBSTITUTE(AX75,CHAR(160),""))),0))," OK : Montant instruit inférieur au montant raisonnable.",TRUE,""))</f>
        <v/>
      </c>
      <c r="BA75" s="6" t="str" cm="1">
        <f t="array" ref="BA75">IF(
   OR(AX75="",W75="",AV75="",U75="",AW75="",V75=""),
   "",
   _xlfn.IFS(
      (IFERROR(VALUE(TRIM(SUBSTITUTE(AX75,CHAR(160),""))),0))=0,
         "Attention montant présenté entièrement écarté",
      (IFERROR(VALUE(TRIM(SUBSTITUTE(AX75,CHAR(160),""))),0))&gt;
         (IFERROR(VALUE(TRIM(SUBSTITUTE(W75,CHAR(160),""))),0)),
         "KO : Le montant retenu TTC est supérieur au montant présenté TTC. Merci de revoir la ligne de dépense ou plafonner son montant.",
      (IFERROR(VALUE(TRIM(SUBSTITUTE(AV75,CHAR(160),""))),0))&gt;
         (IFERROR(VALUE(TRIM(SUBSTITUTE(U75,CHAR(160),""))),0)),
         "Attention : Le montant retenu HT est supérieur au montant HT présenté. Merci de revoir la ligne de dépense, plafonner son montant, ou justifier la reventilation HT / TVA.",
      (IFERROR(VALUE(TRIM(SUBSTITUTE(AW75,CHAR(160),""))),0))&gt;
         (IFERROR(VALUE(TRIM(SUBSTITUTE(V75,CHAR(160),""))),0)),
         "Attention : Le montant TVA retenu est supérieur au montant TVA présenté. Merci de revoir la ligne de dépense, plafonner son montant, ou justifier la reventilation HT / TVA.",
      (IFERROR(VALUE(TRIM(SUBSTITUTE(W75,CHAR(160),""))),0))=0,
         "",
      (IFERROR(VALUE(TRIM(SUBSTITUTE(AX75,CHAR(160),""))),0))=
         (IFERROR(VALUE(TRIM(SUBSTITUTE(W75,CHAR(160),""))),0)),
         "OK",
      (IFERROR(VALUE(TRIM(SUBSTITUTE(AX75,CHAR(160),""))),0))&lt;
         (IFERROR(VALUE(TRIM(SUBSTITUTE(W75,CHAR(160),""))),0)),
         "Attention : montant présenté partiellement écarté.",
      TRUE,
         ""
   )
)</f>
        <v/>
      </c>
      <c r="BB75" s="63" t="str">
        <f t="shared" si="87"/>
        <v/>
      </c>
      <c r="BC75" s="63" t="str">
        <f t="shared" si="88"/>
        <v/>
      </c>
      <c r="BD75" s="63" t="str">
        <f t="shared" si="89"/>
        <v/>
      </c>
    </row>
    <row r="76" spans="1:56" ht="15" customHeight="1">
      <c r="A76" s="100">
        <v>67</v>
      </c>
      <c r="B76" s="7"/>
      <c r="C76" s="8"/>
      <c r="D76" s="7"/>
      <c r="E76" s="7"/>
      <c r="F76" s="27"/>
      <c r="G76" s="33"/>
      <c r="H76" s="31"/>
      <c r="I76" s="32"/>
      <c r="J76" s="17"/>
      <c r="K76" s="10"/>
      <c r="L76" s="9"/>
      <c r="M76" s="53" t="str">
        <f t="shared" si="90"/>
        <v/>
      </c>
      <c r="N76" s="13"/>
      <c r="O76" s="9"/>
      <c r="P76" s="53" t="str">
        <f t="shared" si="91"/>
        <v/>
      </c>
      <c r="Q76" s="16"/>
      <c r="R76" s="9"/>
      <c r="S76" s="54" t="str">
        <f t="shared" si="92"/>
        <v/>
      </c>
      <c r="T76" s="23"/>
      <c r="U76" s="111" t="str" cm="1">
        <f t="array" ref="U76">IF((_xlfn.IFS(TRIM(SUBSTITUTE(T76,CHAR(160),""))="Devis 1",IFERROR(VALUE(TRIM(SUBSTITUTE(K76,CHAR(160),""))),0),TRIM(SUBSTITUTE(T76,CHAR(160),""))="Devis 2",IFERROR(VALUE(TRIM(SUBSTITUTE(N76,CHAR(160),""))),0),TRIM(SUBSTITUTE(T76,CHAR(160),""))="Devis 3",IFERROR(VALUE(TRIM(SUBSTITUTE(Q76,CHAR(160),""))),0),TRUE,0)*IFERROR(VALUE(TRIM(SUBSTITUTE(C76,CHAR(160),""))),0))=0,"",_xlfn.IFS(TRIM(SUBSTITUTE(T76,CHAR(160),""))="Devis 1",IFERROR(VALUE(TRIM(SUBSTITUTE(K76,CHAR(160),""))),0),TRIM(SUBSTITUTE(T76,CHAR(160),""))="Devis 2",IFERROR(VALUE(TRIM(SUBSTITUTE(N76,CHAR(160),""))),0),TRIM(SUBSTITUTE(T76,CHAR(160),""))="Devis 3",IFERROR(VALUE(TRIM(SUBSTITUTE(Q76,CHAR(160),""))),0),TRUE,0)*IFERROR(VALUE(TRIM(SUBSTITUTE(C76,CHAR(160),""))),0))</f>
        <v/>
      </c>
      <c r="V76" s="109" t="str" cm="1">
        <f t="array" ref="V76">IF((_xlfn.IFS(TRIM(SUBSTITUTE(T76,CHAR(160),""))="Devis 1",IFERROR(VALUE(TRIM(SUBSTITUTE(L76,CHAR(160),""))),0),TRIM(SUBSTITUTE(T76,CHAR(160),""))="Devis 2",IFERROR(VALUE(TRIM(SUBSTITUTE(O76,CHAR(160),""))),0),TRIM(SUBSTITUTE(T76,CHAR(160),""))="Devis 3",IFERROR(VALUE(TRIM(SUBSTITUTE(R76,CHAR(160),""))),0),TRUE,0)*IFERROR(VALUE(TRIM(SUBSTITUTE(C76,CHAR(160),""))),0))=0,IF(U76&lt;&gt;"",0,""),_xlfn.IFS(TRIM(SUBSTITUTE(T76,CHAR(160),""))="Devis 1",IFERROR(VALUE(TRIM(SUBSTITUTE(L76,CHAR(160),""))),0),TRIM(SUBSTITUTE(T76,CHAR(160),""))="Devis 2",IFERROR(VALUE(TRIM(SUBSTITUTE(O76,CHAR(160),""))),0),TRIM(SUBSTITUTE(T76,CHAR(160),""))="Devis 3",IFERROR(VALUE(TRIM(SUBSTITUTE(R76,CHAR(160),""))),0),TRUE,0)*IFERROR(VALUE(TRIM(SUBSTITUTE(C76,CHAR(160),""))),0))</f>
        <v/>
      </c>
      <c r="W76" s="112" t="str">
        <f t="shared" si="93"/>
        <v/>
      </c>
      <c r="X76" s="103"/>
      <c r="Y76" s="86" t="str">
        <f t="shared" si="72"/>
        <v/>
      </c>
      <c r="Z76" s="90" t="str">
        <f t="shared" si="73"/>
        <v/>
      </c>
      <c r="AA76" s="86" t="str">
        <f t="shared" si="74"/>
        <v/>
      </c>
      <c r="AB76" s="22" t="str">
        <f t="shared" si="75"/>
        <v/>
      </c>
      <c r="AC76" s="22" t="str">
        <f t="shared" si="76"/>
        <v/>
      </c>
      <c r="AD76" s="5" t="str">
        <f t="shared" si="76"/>
        <v/>
      </c>
      <c r="AE76" s="22" t="str">
        <f t="shared" si="77"/>
        <v/>
      </c>
      <c r="AF76" s="22" t="str">
        <f t="shared" si="78"/>
        <v/>
      </c>
      <c r="AG76" s="87" t="str">
        <f t="shared" si="79"/>
        <v/>
      </c>
      <c r="AH76" s="59" t="str">
        <f t="shared" si="80"/>
        <v/>
      </c>
      <c r="AI76" s="29" t="str">
        <f t="shared" si="81"/>
        <v/>
      </c>
      <c r="AJ76" s="53" t="str">
        <f t="shared" si="94"/>
        <v/>
      </c>
      <c r="AK76" s="60" t="str">
        <f t="shared" si="82"/>
        <v/>
      </c>
      <c r="AL76" s="29" t="str">
        <f t="shared" si="83"/>
        <v/>
      </c>
      <c r="AM76" s="53" t="str">
        <f t="shared" si="95"/>
        <v/>
      </c>
      <c r="AN76" s="61" t="str">
        <f t="shared" si="84"/>
        <v/>
      </c>
      <c r="AO76" s="29" t="str">
        <f t="shared" si="85"/>
        <v/>
      </c>
      <c r="AP76" s="62" t="str">
        <f t="shared" si="96"/>
        <v/>
      </c>
      <c r="AQ76" s="55" t="str">
        <f t="shared" si="86"/>
        <v/>
      </c>
      <c r="AR76" s="493"/>
      <c r="AS76" s="63" t="str">
        <f t="shared" si="97"/>
        <v/>
      </c>
      <c r="AT76" s="63" t="str">
        <f t="shared" si="98"/>
        <v/>
      </c>
      <c r="AU76" s="63" t="str">
        <f t="shared" si="99"/>
        <v/>
      </c>
      <c r="AV76" s="110" t="str" cm="1">
        <f t="array" ref="AV76">IF($Z76="","",IF((IFERROR(_xlfn.IFS($AQ76="Devis 1",(IFERROR(VALUE(TRIM(SUBSTITUTE(AH76,CHAR(160),""))),0)),$AQ76="Devis 2",(IFERROR(VALUE(TRIM(SUBSTITUTE(AK76,CHAR(160),""))),0)),$AQ76="Devis 3",(IFERROR(VALUE(TRIM(SUBSTITUTE(AN76,CHAR(160),""))),0))),0))*(IFERROR(VALUE(TRIM(SUBSTITUTE($Z76,CHAR(160),""))),0))=0,"",(IFERROR(_xlfn.IFS($AQ76="Devis 1",(IFERROR(VALUE(TRIM(SUBSTITUTE(AH76,CHAR(160),""))),0)),$AQ76="Devis 2",(IFERROR(VALUE(TRIM(SUBSTITUTE(AK76,CHAR(160),""))),0)),$AQ76="Devis 3",(IFERROR(VALUE(TRIM(SUBSTITUTE(AN76,CHAR(160),""))),0))),0))*(IFERROR(VALUE(TRIM(SUBSTITUTE($Z76,CHAR(160),""))),0))))</f>
        <v/>
      </c>
      <c r="AW76" s="110" t="str" cm="1">
        <f t="array" ref="AW76">IF($Z76="","",IF(IFERROR(_xlfn.IFS(TRIM(SUBSTITUTE($AQ76,CHAR(160),""))="Devis 1",IFERROR(VALUE(TRIM(SUBSTITUTE(AI76,CHAR(160),""))),0),TRIM(SUBSTITUTE($AQ76,CHAR(160),""))="Devis 2",IFERROR(VALUE(TRIM(SUBSTITUTE(AL76,CHAR(160),""))),0),TRIM(SUBSTITUTE($AQ76,CHAR(160),""))="Devis 3",IFERROR(VALUE(TRIM(SUBSTITUTE(AO76,CHAR(160),""))),0)),0)*IFERROR(VALUE(TRIM(SUBSTITUTE($Z76,CHAR(160),""))),0)=0,IF(AV76&lt;&gt;"",0,""),IFERROR(_xlfn.IFS(TRIM(SUBSTITUTE($AQ76,CHAR(160),""))="Devis 1",IFERROR(VALUE(TRIM(SUBSTITUTE(AI76,CHAR(160),""))),0),TRIM(SUBSTITUTE($AQ76,CHAR(160),""))="Devis 2",IFERROR(VALUE(TRIM(SUBSTITUTE(AL76,CHAR(160),""))),0),TRIM(SUBSTITUTE($AQ76,CHAR(160),""))="Devis 3",IFERROR(VALUE(TRIM(SUBSTITUTE(AO76,CHAR(160),""))),0)),0)*IFERROR(VALUE(TRIM(SUBSTITUTE($Z76,CHAR(160),""))),0)))</f>
        <v/>
      </c>
      <c r="AX76" s="110" t="str" cm="1">
        <f t="array" ref="AX76">IF($Z76="","",IF((IFERROR(_xlfn.IFS($AQ76="Devis 1",(IFERROR(VALUE(TRIM(SUBSTITUTE(AJ76,CHAR(160),""))),0)),$AQ76="Devis 2",(IFERROR(VALUE(TRIM(SUBSTITUTE(AM76,CHAR(160),""))),0)),$AQ76="Devis 3",(IFERROR(VALUE(TRIM(SUBSTITUTE(AP76,CHAR(160),""))),0))),0))*(IFERROR(VALUE(TRIM(SUBSTITUTE($Z76,CHAR(160),""))),0))=0,"",(IFERROR(_xlfn.IFS($AQ76="Devis 1",(IFERROR(VALUE(TRIM(SUBSTITUTE(AJ76,CHAR(160),""))),0)),$AQ76="Devis 2",(IFERROR(VALUE(TRIM(SUBSTITUTE(AM76,CHAR(160),""))),0)),$AQ76="Devis 3",(IFERROR(VALUE(TRIM(SUBSTITUTE(AP76,CHAR(160),""))),0))),0))*(IFERROR(VALUE(TRIM(SUBSTITUTE($Z76,CHAR(160),""))),0))))</f>
        <v/>
      </c>
      <c r="AY76" s="89"/>
      <c r="AZ76" s="21" t="str" cm="1">
        <f t="array" ref="AZ76">IF(OR(AX76="",AU76="",AV76="",AS76="",AW76="",AT76=""),"",_xlfn.IFS((IFERROR(VALUE(TRIM(SUBSTITUTE(AX76,CHAR(160),""))),0))&gt;(IFERROR(VALUE(TRIM(SUBSTITUTE(AU76,CHAR(160),""))),0)),"KO : Le montant retenu TTC est supérieur au montant raisonnable TTC. Merci de revoir la ligne de dépense ou plafonner son montant.",(IFERROR(VALUE(TRIM(SUBSTITUTE(AV76,CHAR(160),""))),0))&gt;(IFERROR(VALUE(TRIM(SUBSTITUTE(AS76,CHAR(160),""))),0)),"Attention : Le montant retenu HT est supérieur au montant HT raisonnable. Merci de revoir la ligne de dépense, plafonner son montant, ou justifier la reventillation HT / TVA.",(IFERROR(VALUE(TRIM(SUBSTITUTE(AW76,CHAR(160),""))),0))&gt;(IFERROR(VALUE(TRIM(SUBSTITUTE(AT76,CHAR(160),""))),0)),"Attention : Le montant TVA retenu est supérieur au montant TVA raisonnable. Merci de revoir la ligne de dépense, plafonner son montant, ou justifier la reventillation HT / TVA.",(IFERROR(VALUE(TRIM(SUBSTITUTE(AX76,CHAR(160),""))),0))=0,"",(IFERROR(VALUE(TRIM(SUBSTITUTE(AU76,CHAR(160),""))),0))=(IFERROR(VALUE(TRIM(SUBSTITUTE(AX76,CHAR(160),""))),0)),"OK",(IFERROR(VALUE(TRIM(SUBSTITUTE(AU76,CHAR(160),""))),0))&gt;(IFERROR(VALUE(TRIM(SUBSTITUTE(AX76,CHAR(160),""))),0))," OK : Montant instruit inférieur au montant raisonnable.",TRUE,""))</f>
        <v/>
      </c>
      <c r="BA76" s="6" t="str" cm="1">
        <f t="array" ref="BA76">IF(
   OR(AX76="",W76="",AV76="",U76="",AW76="",V76=""),
   "",
   _xlfn.IFS(
      (IFERROR(VALUE(TRIM(SUBSTITUTE(AX76,CHAR(160),""))),0))=0,
         "Attention montant présenté entièrement écarté",
      (IFERROR(VALUE(TRIM(SUBSTITUTE(AX76,CHAR(160),""))),0))&gt;
         (IFERROR(VALUE(TRIM(SUBSTITUTE(W76,CHAR(160),""))),0)),
         "KO : Le montant retenu TTC est supérieur au montant présenté TTC. Merci de revoir la ligne de dépense ou plafonner son montant.",
      (IFERROR(VALUE(TRIM(SUBSTITUTE(AV76,CHAR(160),""))),0))&gt;
         (IFERROR(VALUE(TRIM(SUBSTITUTE(U76,CHAR(160),""))),0)),
         "Attention : Le montant retenu HT est supérieur au montant HT présenté. Merci de revoir la ligne de dépense, plafonner son montant, ou justifier la reventilation HT / TVA.",
      (IFERROR(VALUE(TRIM(SUBSTITUTE(AW76,CHAR(160),""))),0))&gt;
         (IFERROR(VALUE(TRIM(SUBSTITUTE(V76,CHAR(160),""))),0)),
         "Attention : Le montant TVA retenu est supérieur au montant TVA présenté. Merci de revoir la ligne de dépense, plafonner son montant, ou justifier la reventilation HT / TVA.",
      (IFERROR(VALUE(TRIM(SUBSTITUTE(W76,CHAR(160),""))),0))=0,
         "",
      (IFERROR(VALUE(TRIM(SUBSTITUTE(AX76,CHAR(160),""))),0))=
         (IFERROR(VALUE(TRIM(SUBSTITUTE(W76,CHAR(160),""))),0)),
         "OK",
      (IFERROR(VALUE(TRIM(SUBSTITUTE(AX76,CHAR(160),""))),0))&lt;
         (IFERROR(VALUE(TRIM(SUBSTITUTE(W76,CHAR(160),""))),0)),
         "Attention : montant présenté partiellement écarté.",
      TRUE,
         ""
   )
)</f>
        <v/>
      </c>
      <c r="BB76" s="63" t="str">
        <f t="shared" si="87"/>
        <v/>
      </c>
      <c r="BC76" s="63" t="str">
        <f t="shared" si="88"/>
        <v/>
      </c>
      <c r="BD76" s="63" t="str">
        <f t="shared" si="89"/>
        <v/>
      </c>
    </row>
    <row r="77" spans="1:56" ht="15" customHeight="1">
      <c r="A77" s="100">
        <v>68</v>
      </c>
      <c r="B77" s="7"/>
      <c r="C77" s="8"/>
      <c r="D77" s="7"/>
      <c r="E77" s="7"/>
      <c r="F77" s="27"/>
      <c r="G77" s="33"/>
      <c r="H77" s="31"/>
      <c r="I77" s="32"/>
      <c r="J77" s="17"/>
      <c r="K77" s="10"/>
      <c r="L77" s="9"/>
      <c r="M77" s="53" t="str">
        <f t="shared" si="90"/>
        <v/>
      </c>
      <c r="N77" s="13"/>
      <c r="O77" s="9"/>
      <c r="P77" s="53" t="str">
        <f t="shared" si="91"/>
        <v/>
      </c>
      <c r="Q77" s="16"/>
      <c r="R77" s="9"/>
      <c r="S77" s="54" t="str">
        <f t="shared" si="92"/>
        <v/>
      </c>
      <c r="T77" s="23"/>
      <c r="U77" s="111" t="str" cm="1">
        <f t="array" ref="U77">IF((_xlfn.IFS(TRIM(SUBSTITUTE(T77,CHAR(160),""))="Devis 1",IFERROR(VALUE(TRIM(SUBSTITUTE(K77,CHAR(160),""))),0),TRIM(SUBSTITUTE(T77,CHAR(160),""))="Devis 2",IFERROR(VALUE(TRIM(SUBSTITUTE(N77,CHAR(160),""))),0),TRIM(SUBSTITUTE(T77,CHAR(160),""))="Devis 3",IFERROR(VALUE(TRIM(SUBSTITUTE(Q77,CHAR(160),""))),0),TRUE,0)*IFERROR(VALUE(TRIM(SUBSTITUTE(C77,CHAR(160),""))),0))=0,"",_xlfn.IFS(TRIM(SUBSTITUTE(T77,CHAR(160),""))="Devis 1",IFERROR(VALUE(TRIM(SUBSTITUTE(K77,CHAR(160),""))),0),TRIM(SUBSTITUTE(T77,CHAR(160),""))="Devis 2",IFERROR(VALUE(TRIM(SUBSTITUTE(N77,CHAR(160),""))),0),TRIM(SUBSTITUTE(T77,CHAR(160),""))="Devis 3",IFERROR(VALUE(TRIM(SUBSTITUTE(Q77,CHAR(160),""))),0),TRUE,0)*IFERROR(VALUE(TRIM(SUBSTITUTE(C77,CHAR(160),""))),0))</f>
        <v/>
      </c>
      <c r="V77" s="109" t="str" cm="1">
        <f t="array" ref="V77">IF((_xlfn.IFS(TRIM(SUBSTITUTE(T77,CHAR(160),""))="Devis 1",IFERROR(VALUE(TRIM(SUBSTITUTE(L77,CHAR(160),""))),0),TRIM(SUBSTITUTE(T77,CHAR(160),""))="Devis 2",IFERROR(VALUE(TRIM(SUBSTITUTE(O77,CHAR(160),""))),0),TRIM(SUBSTITUTE(T77,CHAR(160),""))="Devis 3",IFERROR(VALUE(TRIM(SUBSTITUTE(R77,CHAR(160),""))),0),TRUE,0)*IFERROR(VALUE(TRIM(SUBSTITUTE(C77,CHAR(160),""))),0))=0,IF(U77&lt;&gt;"",0,""),_xlfn.IFS(TRIM(SUBSTITUTE(T77,CHAR(160),""))="Devis 1",IFERROR(VALUE(TRIM(SUBSTITUTE(L77,CHAR(160),""))),0),TRIM(SUBSTITUTE(T77,CHAR(160),""))="Devis 2",IFERROR(VALUE(TRIM(SUBSTITUTE(O77,CHAR(160),""))),0),TRIM(SUBSTITUTE(T77,CHAR(160),""))="Devis 3",IFERROR(VALUE(TRIM(SUBSTITUTE(R77,CHAR(160),""))),0),TRUE,0)*IFERROR(VALUE(TRIM(SUBSTITUTE(C77,CHAR(160),""))),0))</f>
        <v/>
      </c>
      <c r="W77" s="112" t="str">
        <f t="shared" si="93"/>
        <v/>
      </c>
      <c r="X77" s="103"/>
      <c r="Y77" s="86" t="str">
        <f t="shared" si="72"/>
        <v/>
      </c>
      <c r="Z77" s="90" t="str">
        <f t="shared" si="73"/>
        <v/>
      </c>
      <c r="AA77" s="86" t="str">
        <f t="shared" si="74"/>
        <v/>
      </c>
      <c r="AB77" s="22" t="str">
        <f t="shared" si="75"/>
        <v/>
      </c>
      <c r="AC77" s="22" t="str">
        <f t="shared" si="76"/>
        <v/>
      </c>
      <c r="AD77" s="5" t="str">
        <f t="shared" si="76"/>
        <v/>
      </c>
      <c r="AE77" s="22" t="str">
        <f t="shared" si="77"/>
        <v/>
      </c>
      <c r="AF77" s="22" t="str">
        <f t="shared" si="78"/>
        <v/>
      </c>
      <c r="AG77" s="87" t="str">
        <f t="shared" si="79"/>
        <v/>
      </c>
      <c r="AH77" s="59" t="str">
        <f t="shared" si="80"/>
        <v/>
      </c>
      <c r="AI77" s="29" t="str">
        <f t="shared" si="81"/>
        <v/>
      </c>
      <c r="AJ77" s="53" t="str">
        <f t="shared" si="94"/>
        <v/>
      </c>
      <c r="AK77" s="60" t="str">
        <f t="shared" si="82"/>
        <v/>
      </c>
      <c r="AL77" s="29" t="str">
        <f t="shared" si="83"/>
        <v/>
      </c>
      <c r="AM77" s="53" t="str">
        <f t="shared" si="95"/>
        <v/>
      </c>
      <c r="AN77" s="61" t="str">
        <f t="shared" si="84"/>
        <v/>
      </c>
      <c r="AO77" s="29" t="str">
        <f t="shared" si="85"/>
        <v/>
      </c>
      <c r="AP77" s="62" t="str">
        <f t="shared" si="96"/>
        <v/>
      </c>
      <c r="AQ77" s="55" t="str">
        <f t="shared" si="86"/>
        <v/>
      </c>
      <c r="AR77" s="493"/>
      <c r="AS77" s="63" t="str">
        <f t="shared" si="97"/>
        <v/>
      </c>
      <c r="AT77" s="63" t="str">
        <f t="shared" si="98"/>
        <v/>
      </c>
      <c r="AU77" s="63" t="str">
        <f t="shared" si="99"/>
        <v/>
      </c>
      <c r="AV77" s="110" t="str" cm="1">
        <f t="array" ref="AV77">IF($Z77="","",IF((IFERROR(_xlfn.IFS($AQ77="Devis 1",(IFERROR(VALUE(TRIM(SUBSTITUTE(AH77,CHAR(160),""))),0)),$AQ77="Devis 2",(IFERROR(VALUE(TRIM(SUBSTITUTE(AK77,CHAR(160),""))),0)),$AQ77="Devis 3",(IFERROR(VALUE(TRIM(SUBSTITUTE(AN77,CHAR(160),""))),0))),0))*(IFERROR(VALUE(TRIM(SUBSTITUTE($Z77,CHAR(160),""))),0))=0,"",(IFERROR(_xlfn.IFS($AQ77="Devis 1",(IFERROR(VALUE(TRIM(SUBSTITUTE(AH77,CHAR(160),""))),0)),$AQ77="Devis 2",(IFERROR(VALUE(TRIM(SUBSTITUTE(AK77,CHAR(160),""))),0)),$AQ77="Devis 3",(IFERROR(VALUE(TRIM(SUBSTITUTE(AN77,CHAR(160),""))),0))),0))*(IFERROR(VALUE(TRIM(SUBSTITUTE($Z77,CHAR(160),""))),0))))</f>
        <v/>
      </c>
      <c r="AW77" s="110" t="str" cm="1">
        <f t="array" ref="AW77">IF($Z77="","",IF(IFERROR(_xlfn.IFS(TRIM(SUBSTITUTE($AQ77,CHAR(160),""))="Devis 1",IFERROR(VALUE(TRIM(SUBSTITUTE(AI77,CHAR(160),""))),0),TRIM(SUBSTITUTE($AQ77,CHAR(160),""))="Devis 2",IFERROR(VALUE(TRIM(SUBSTITUTE(AL77,CHAR(160),""))),0),TRIM(SUBSTITUTE($AQ77,CHAR(160),""))="Devis 3",IFERROR(VALUE(TRIM(SUBSTITUTE(AO77,CHAR(160),""))),0)),0)*IFERROR(VALUE(TRIM(SUBSTITUTE($Z77,CHAR(160),""))),0)=0,IF(AV77&lt;&gt;"",0,""),IFERROR(_xlfn.IFS(TRIM(SUBSTITUTE($AQ77,CHAR(160),""))="Devis 1",IFERROR(VALUE(TRIM(SUBSTITUTE(AI77,CHAR(160),""))),0),TRIM(SUBSTITUTE($AQ77,CHAR(160),""))="Devis 2",IFERROR(VALUE(TRIM(SUBSTITUTE(AL77,CHAR(160),""))),0),TRIM(SUBSTITUTE($AQ77,CHAR(160),""))="Devis 3",IFERROR(VALUE(TRIM(SUBSTITUTE(AO77,CHAR(160),""))),0)),0)*IFERROR(VALUE(TRIM(SUBSTITUTE($Z77,CHAR(160),""))),0)))</f>
        <v/>
      </c>
      <c r="AX77" s="110" t="str" cm="1">
        <f t="array" ref="AX77">IF($Z77="","",IF((IFERROR(_xlfn.IFS($AQ77="Devis 1",(IFERROR(VALUE(TRIM(SUBSTITUTE(AJ77,CHAR(160),""))),0)),$AQ77="Devis 2",(IFERROR(VALUE(TRIM(SUBSTITUTE(AM77,CHAR(160),""))),0)),$AQ77="Devis 3",(IFERROR(VALUE(TRIM(SUBSTITUTE(AP77,CHAR(160),""))),0))),0))*(IFERROR(VALUE(TRIM(SUBSTITUTE($Z77,CHAR(160),""))),0))=0,"",(IFERROR(_xlfn.IFS($AQ77="Devis 1",(IFERROR(VALUE(TRIM(SUBSTITUTE(AJ77,CHAR(160),""))),0)),$AQ77="Devis 2",(IFERROR(VALUE(TRIM(SUBSTITUTE(AM77,CHAR(160),""))),0)),$AQ77="Devis 3",(IFERROR(VALUE(TRIM(SUBSTITUTE(AP77,CHAR(160),""))),0))),0))*(IFERROR(VALUE(TRIM(SUBSTITUTE($Z77,CHAR(160),""))),0))))</f>
        <v/>
      </c>
      <c r="AY77" s="89"/>
      <c r="AZ77" s="21" t="str" cm="1">
        <f t="array" ref="AZ77">IF(OR(AX77="",AU77="",AV77="",AS77="",AW77="",AT77=""),"",_xlfn.IFS((IFERROR(VALUE(TRIM(SUBSTITUTE(AX77,CHAR(160),""))),0))&gt;(IFERROR(VALUE(TRIM(SUBSTITUTE(AU77,CHAR(160),""))),0)),"KO : Le montant retenu TTC est supérieur au montant raisonnable TTC. Merci de revoir la ligne de dépense ou plafonner son montant.",(IFERROR(VALUE(TRIM(SUBSTITUTE(AV77,CHAR(160),""))),0))&gt;(IFERROR(VALUE(TRIM(SUBSTITUTE(AS77,CHAR(160),""))),0)),"Attention : Le montant retenu HT est supérieur au montant HT raisonnable. Merci de revoir la ligne de dépense, plafonner son montant, ou justifier la reventillation HT / TVA.",(IFERROR(VALUE(TRIM(SUBSTITUTE(AW77,CHAR(160),""))),0))&gt;(IFERROR(VALUE(TRIM(SUBSTITUTE(AT77,CHAR(160),""))),0)),"Attention : Le montant TVA retenu est supérieur au montant TVA raisonnable. Merci de revoir la ligne de dépense, plafonner son montant, ou justifier la reventillation HT / TVA.",(IFERROR(VALUE(TRIM(SUBSTITUTE(AX77,CHAR(160),""))),0))=0,"",(IFERROR(VALUE(TRIM(SUBSTITUTE(AU77,CHAR(160),""))),0))=(IFERROR(VALUE(TRIM(SUBSTITUTE(AX77,CHAR(160),""))),0)),"OK",(IFERROR(VALUE(TRIM(SUBSTITUTE(AU77,CHAR(160),""))),0))&gt;(IFERROR(VALUE(TRIM(SUBSTITUTE(AX77,CHAR(160),""))),0))," OK : Montant instruit inférieur au montant raisonnable.",TRUE,""))</f>
        <v/>
      </c>
      <c r="BA77" s="6" t="str" cm="1">
        <f t="array" ref="BA77">IF(
   OR(AX77="",W77="",AV77="",U77="",AW77="",V77=""),
   "",
   _xlfn.IFS(
      (IFERROR(VALUE(TRIM(SUBSTITUTE(AX77,CHAR(160),""))),0))=0,
         "Attention montant présenté entièrement écarté",
      (IFERROR(VALUE(TRIM(SUBSTITUTE(AX77,CHAR(160),""))),0))&gt;
         (IFERROR(VALUE(TRIM(SUBSTITUTE(W77,CHAR(160),""))),0)),
         "KO : Le montant retenu TTC est supérieur au montant présenté TTC. Merci de revoir la ligne de dépense ou plafonner son montant.",
      (IFERROR(VALUE(TRIM(SUBSTITUTE(AV77,CHAR(160),""))),0))&gt;
         (IFERROR(VALUE(TRIM(SUBSTITUTE(U77,CHAR(160),""))),0)),
         "Attention : Le montant retenu HT est supérieur au montant HT présenté. Merci de revoir la ligne de dépense, plafonner son montant, ou justifier la reventilation HT / TVA.",
      (IFERROR(VALUE(TRIM(SUBSTITUTE(AW77,CHAR(160),""))),0))&gt;
         (IFERROR(VALUE(TRIM(SUBSTITUTE(V77,CHAR(160),""))),0)),
         "Attention : Le montant TVA retenu est supérieur au montant TVA présenté. Merci de revoir la ligne de dépense, plafonner son montant, ou justifier la reventilation HT / TVA.",
      (IFERROR(VALUE(TRIM(SUBSTITUTE(W77,CHAR(160),""))),0))=0,
         "",
      (IFERROR(VALUE(TRIM(SUBSTITUTE(AX77,CHAR(160),""))),0))=
         (IFERROR(VALUE(TRIM(SUBSTITUTE(W77,CHAR(160),""))),0)),
         "OK",
      (IFERROR(VALUE(TRIM(SUBSTITUTE(AX77,CHAR(160),""))),0))&lt;
         (IFERROR(VALUE(TRIM(SUBSTITUTE(W77,CHAR(160),""))),0)),
         "Attention : montant présenté partiellement écarté.",
      TRUE,
         ""
   )
)</f>
        <v/>
      </c>
      <c r="BB77" s="63" t="str">
        <f t="shared" si="87"/>
        <v/>
      </c>
      <c r="BC77" s="63" t="str">
        <f t="shared" si="88"/>
        <v/>
      </c>
      <c r="BD77" s="63" t="str">
        <f t="shared" si="89"/>
        <v/>
      </c>
    </row>
    <row r="78" spans="1:56" ht="15" customHeight="1">
      <c r="A78" s="100">
        <v>69</v>
      </c>
      <c r="B78" s="7"/>
      <c r="C78" s="8"/>
      <c r="D78" s="7"/>
      <c r="E78" s="7"/>
      <c r="F78" s="27"/>
      <c r="G78" s="33"/>
      <c r="H78" s="31"/>
      <c r="I78" s="32"/>
      <c r="J78" s="17"/>
      <c r="K78" s="10"/>
      <c r="L78" s="9"/>
      <c r="M78" s="53" t="str">
        <f t="shared" si="90"/>
        <v/>
      </c>
      <c r="N78" s="13"/>
      <c r="O78" s="9"/>
      <c r="P78" s="53" t="str">
        <f t="shared" si="91"/>
        <v/>
      </c>
      <c r="Q78" s="16"/>
      <c r="R78" s="9"/>
      <c r="S78" s="54" t="str">
        <f t="shared" si="92"/>
        <v/>
      </c>
      <c r="T78" s="23"/>
      <c r="U78" s="111" t="str" cm="1">
        <f t="array" ref="U78">IF((_xlfn.IFS(TRIM(SUBSTITUTE(T78,CHAR(160),""))="Devis 1",IFERROR(VALUE(TRIM(SUBSTITUTE(K78,CHAR(160),""))),0),TRIM(SUBSTITUTE(T78,CHAR(160),""))="Devis 2",IFERROR(VALUE(TRIM(SUBSTITUTE(N78,CHAR(160),""))),0),TRIM(SUBSTITUTE(T78,CHAR(160),""))="Devis 3",IFERROR(VALUE(TRIM(SUBSTITUTE(Q78,CHAR(160),""))),0),TRUE,0)*IFERROR(VALUE(TRIM(SUBSTITUTE(C78,CHAR(160),""))),0))=0,"",_xlfn.IFS(TRIM(SUBSTITUTE(T78,CHAR(160),""))="Devis 1",IFERROR(VALUE(TRIM(SUBSTITUTE(K78,CHAR(160),""))),0),TRIM(SUBSTITUTE(T78,CHAR(160),""))="Devis 2",IFERROR(VALUE(TRIM(SUBSTITUTE(N78,CHAR(160),""))),0),TRIM(SUBSTITUTE(T78,CHAR(160),""))="Devis 3",IFERROR(VALUE(TRIM(SUBSTITUTE(Q78,CHAR(160),""))),0),TRUE,0)*IFERROR(VALUE(TRIM(SUBSTITUTE(C78,CHAR(160),""))),0))</f>
        <v/>
      </c>
      <c r="V78" s="109" t="str" cm="1">
        <f t="array" ref="V78">IF((_xlfn.IFS(TRIM(SUBSTITUTE(T78,CHAR(160),""))="Devis 1",IFERROR(VALUE(TRIM(SUBSTITUTE(L78,CHAR(160),""))),0),TRIM(SUBSTITUTE(T78,CHAR(160),""))="Devis 2",IFERROR(VALUE(TRIM(SUBSTITUTE(O78,CHAR(160),""))),0),TRIM(SUBSTITUTE(T78,CHAR(160),""))="Devis 3",IFERROR(VALUE(TRIM(SUBSTITUTE(R78,CHAR(160),""))),0),TRUE,0)*IFERROR(VALUE(TRIM(SUBSTITUTE(C78,CHAR(160),""))),0))=0,IF(U78&lt;&gt;"",0,""),_xlfn.IFS(TRIM(SUBSTITUTE(T78,CHAR(160),""))="Devis 1",IFERROR(VALUE(TRIM(SUBSTITUTE(L78,CHAR(160),""))),0),TRIM(SUBSTITUTE(T78,CHAR(160),""))="Devis 2",IFERROR(VALUE(TRIM(SUBSTITUTE(O78,CHAR(160),""))),0),TRIM(SUBSTITUTE(T78,CHAR(160),""))="Devis 3",IFERROR(VALUE(TRIM(SUBSTITUTE(R78,CHAR(160),""))),0),TRUE,0)*IFERROR(VALUE(TRIM(SUBSTITUTE(C78,CHAR(160),""))),0))</f>
        <v/>
      </c>
      <c r="W78" s="112" t="str">
        <f t="shared" si="93"/>
        <v/>
      </c>
      <c r="X78" s="103"/>
      <c r="Y78" s="86" t="str">
        <f t="shared" si="72"/>
        <v/>
      </c>
      <c r="Z78" s="90" t="str">
        <f t="shared" si="73"/>
        <v/>
      </c>
      <c r="AA78" s="86" t="str">
        <f t="shared" si="74"/>
        <v/>
      </c>
      <c r="AB78" s="22" t="str">
        <f t="shared" si="75"/>
        <v/>
      </c>
      <c r="AC78" s="22" t="str">
        <f t="shared" si="76"/>
        <v/>
      </c>
      <c r="AD78" s="5" t="str">
        <f t="shared" si="76"/>
        <v/>
      </c>
      <c r="AE78" s="22" t="str">
        <f t="shared" si="77"/>
        <v/>
      </c>
      <c r="AF78" s="22" t="str">
        <f t="shared" si="78"/>
        <v/>
      </c>
      <c r="AG78" s="87" t="str">
        <f t="shared" si="79"/>
        <v/>
      </c>
      <c r="AH78" s="59" t="str">
        <f t="shared" si="80"/>
        <v/>
      </c>
      <c r="AI78" s="29" t="str">
        <f t="shared" si="81"/>
        <v/>
      </c>
      <c r="AJ78" s="53" t="str">
        <f t="shared" si="94"/>
        <v/>
      </c>
      <c r="AK78" s="60" t="str">
        <f t="shared" si="82"/>
        <v/>
      </c>
      <c r="AL78" s="29" t="str">
        <f t="shared" si="83"/>
        <v/>
      </c>
      <c r="AM78" s="53" t="str">
        <f t="shared" si="95"/>
        <v/>
      </c>
      <c r="AN78" s="61" t="str">
        <f t="shared" si="84"/>
        <v/>
      </c>
      <c r="AO78" s="29" t="str">
        <f t="shared" si="85"/>
        <v/>
      </c>
      <c r="AP78" s="62" t="str">
        <f t="shared" si="96"/>
        <v/>
      </c>
      <c r="AQ78" s="55" t="str">
        <f t="shared" si="86"/>
        <v/>
      </c>
      <c r="AR78" s="493"/>
      <c r="AS78" s="63" t="str">
        <f t="shared" si="97"/>
        <v/>
      </c>
      <c r="AT78" s="63" t="str">
        <f t="shared" si="98"/>
        <v/>
      </c>
      <c r="AU78" s="63" t="str">
        <f t="shared" si="99"/>
        <v/>
      </c>
      <c r="AV78" s="110" t="str" cm="1">
        <f t="array" ref="AV78">IF($Z78="","",IF((IFERROR(_xlfn.IFS($AQ78="Devis 1",(IFERROR(VALUE(TRIM(SUBSTITUTE(AH78,CHAR(160),""))),0)),$AQ78="Devis 2",(IFERROR(VALUE(TRIM(SUBSTITUTE(AK78,CHAR(160),""))),0)),$AQ78="Devis 3",(IFERROR(VALUE(TRIM(SUBSTITUTE(AN78,CHAR(160),""))),0))),0))*(IFERROR(VALUE(TRIM(SUBSTITUTE($Z78,CHAR(160),""))),0))=0,"",(IFERROR(_xlfn.IFS($AQ78="Devis 1",(IFERROR(VALUE(TRIM(SUBSTITUTE(AH78,CHAR(160),""))),0)),$AQ78="Devis 2",(IFERROR(VALUE(TRIM(SUBSTITUTE(AK78,CHAR(160),""))),0)),$AQ78="Devis 3",(IFERROR(VALUE(TRIM(SUBSTITUTE(AN78,CHAR(160),""))),0))),0))*(IFERROR(VALUE(TRIM(SUBSTITUTE($Z78,CHAR(160),""))),0))))</f>
        <v/>
      </c>
      <c r="AW78" s="110" t="str" cm="1">
        <f t="array" ref="AW78">IF($Z78="","",IF(IFERROR(_xlfn.IFS(TRIM(SUBSTITUTE($AQ78,CHAR(160),""))="Devis 1",IFERROR(VALUE(TRIM(SUBSTITUTE(AI78,CHAR(160),""))),0),TRIM(SUBSTITUTE($AQ78,CHAR(160),""))="Devis 2",IFERROR(VALUE(TRIM(SUBSTITUTE(AL78,CHAR(160),""))),0),TRIM(SUBSTITUTE($AQ78,CHAR(160),""))="Devis 3",IFERROR(VALUE(TRIM(SUBSTITUTE(AO78,CHAR(160),""))),0)),0)*IFERROR(VALUE(TRIM(SUBSTITUTE($Z78,CHAR(160),""))),0)=0,IF(AV78&lt;&gt;"",0,""),IFERROR(_xlfn.IFS(TRIM(SUBSTITUTE($AQ78,CHAR(160),""))="Devis 1",IFERROR(VALUE(TRIM(SUBSTITUTE(AI78,CHAR(160),""))),0),TRIM(SUBSTITUTE($AQ78,CHAR(160),""))="Devis 2",IFERROR(VALUE(TRIM(SUBSTITUTE(AL78,CHAR(160),""))),0),TRIM(SUBSTITUTE($AQ78,CHAR(160),""))="Devis 3",IFERROR(VALUE(TRIM(SUBSTITUTE(AO78,CHAR(160),""))),0)),0)*IFERROR(VALUE(TRIM(SUBSTITUTE($Z78,CHAR(160),""))),0)))</f>
        <v/>
      </c>
      <c r="AX78" s="110" t="str" cm="1">
        <f t="array" ref="AX78">IF($Z78="","",IF((IFERROR(_xlfn.IFS($AQ78="Devis 1",(IFERROR(VALUE(TRIM(SUBSTITUTE(AJ78,CHAR(160),""))),0)),$AQ78="Devis 2",(IFERROR(VALUE(TRIM(SUBSTITUTE(AM78,CHAR(160),""))),0)),$AQ78="Devis 3",(IFERROR(VALUE(TRIM(SUBSTITUTE(AP78,CHAR(160),""))),0))),0))*(IFERROR(VALUE(TRIM(SUBSTITUTE($Z78,CHAR(160),""))),0))=0,"",(IFERROR(_xlfn.IFS($AQ78="Devis 1",(IFERROR(VALUE(TRIM(SUBSTITUTE(AJ78,CHAR(160),""))),0)),$AQ78="Devis 2",(IFERROR(VALUE(TRIM(SUBSTITUTE(AM78,CHAR(160),""))),0)),$AQ78="Devis 3",(IFERROR(VALUE(TRIM(SUBSTITUTE(AP78,CHAR(160),""))),0))),0))*(IFERROR(VALUE(TRIM(SUBSTITUTE($Z78,CHAR(160),""))),0))))</f>
        <v/>
      </c>
      <c r="AY78" s="89"/>
      <c r="AZ78" s="21" t="str" cm="1">
        <f t="array" ref="AZ78">IF(OR(AX78="",AU78="",AV78="",AS78="",AW78="",AT78=""),"",_xlfn.IFS((IFERROR(VALUE(TRIM(SUBSTITUTE(AX78,CHAR(160),""))),0))&gt;(IFERROR(VALUE(TRIM(SUBSTITUTE(AU78,CHAR(160),""))),0)),"KO : Le montant retenu TTC est supérieur au montant raisonnable TTC. Merci de revoir la ligne de dépense ou plafonner son montant.",(IFERROR(VALUE(TRIM(SUBSTITUTE(AV78,CHAR(160),""))),0))&gt;(IFERROR(VALUE(TRIM(SUBSTITUTE(AS78,CHAR(160),""))),0)),"Attention : Le montant retenu HT est supérieur au montant HT raisonnable. Merci de revoir la ligne de dépense, plafonner son montant, ou justifier la reventillation HT / TVA.",(IFERROR(VALUE(TRIM(SUBSTITUTE(AW78,CHAR(160),""))),0))&gt;(IFERROR(VALUE(TRIM(SUBSTITUTE(AT78,CHAR(160),""))),0)),"Attention : Le montant TVA retenu est supérieur au montant TVA raisonnable. Merci de revoir la ligne de dépense, plafonner son montant, ou justifier la reventillation HT / TVA.",(IFERROR(VALUE(TRIM(SUBSTITUTE(AX78,CHAR(160),""))),0))=0,"",(IFERROR(VALUE(TRIM(SUBSTITUTE(AU78,CHAR(160),""))),0))=(IFERROR(VALUE(TRIM(SUBSTITUTE(AX78,CHAR(160),""))),0)),"OK",(IFERROR(VALUE(TRIM(SUBSTITUTE(AU78,CHAR(160),""))),0))&gt;(IFERROR(VALUE(TRIM(SUBSTITUTE(AX78,CHAR(160),""))),0))," OK : Montant instruit inférieur au montant raisonnable.",TRUE,""))</f>
        <v/>
      </c>
      <c r="BA78" s="6" t="str" cm="1">
        <f t="array" ref="BA78">IF(
   OR(AX78="",W78="",AV78="",U78="",AW78="",V78=""),
   "",
   _xlfn.IFS(
      (IFERROR(VALUE(TRIM(SUBSTITUTE(AX78,CHAR(160),""))),0))=0,
         "Attention montant présenté entièrement écarté",
      (IFERROR(VALUE(TRIM(SUBSTITUTE(AX78,CHAR(160),""))),0))&gt;
         (IFERROR(VALUE(TRIM(SUBSTITUTE(W78,CHAR(160),""))),0)),
         "KO : Le montant retenu TTC est supérieur au montant présenté TTC. Merci de revoir la ligne de dépense ou plafonner son montant.",
      (IFERROR(VALUE(TRIM(SUBSTITUTE(AV78,CHAR(160),""))),0))&gt;
         (IFERROR(VALUE(TRIM(SUBSTITUTE(U78,CHAR(160),""))),0)),
         "Attention : Le montant retenu HT est supérieur au montant HT présenté. Merci de revoir la ligne de dépense, plafonner son montant, ou justifier la reventilation HT / TVA.",
      (IFERROR(VALUE(TRIM(SUBSTITUTE(AW78,CHAR(160),""))),0))&gt;
         (IFERROR(VALUE(TRIM(SUBSTITUTE(V78,CHAR(160),""))),0)),
         "Attention : Le montant TVA retenu est supérieur au montant TVA présenté. Merci de revoir la ligne de dépense, plafonner son montant, ou justifier la reventilation HT / TVA.",
      (IFERROR(VALUE(TRIM(SUBSTITUTE(W78,CHAR(160),""))),0))=0,
         "",
      (IFERROR(VALUE(TRIM(SUBSTITUTE(AX78,CHAR(160),""))),0))=
         (IFERROR(VALUE(TRIM(SUBSTITUTE(W78,CHAR(160),""))),0)),
         "OK",
      (IFERROR(VALUE(TRIM(SUBSTITUTE(AX78,CHAR(160),""))),0))&lt;
         (IFERROR(VALUE(TRIM(SUBSTITUTE(W78,CHAR(160),""))),0)),
         "Attention : montant présenté partiellement écarté.",
      TRUE,
         ""
   )
)</f>
        <v/>
      </c>
      <c r="BB78" s="63" t="str">
        <f t="shared" si="87"/>
        <v/>
      </c>
      <c r="BC78" s="63" t="str">
        <f t="shared" si="88"/>
        <v/>
      </c>
      <c r="BD78" s="63" t="str">
        <f t="shared" si="89"/>
        <v/>
      </c>
    </row>
    <row r="79" spans="1:56" ht="15" customHeight="1">
      <c r="A79" s="100">
        <v>70</v>
      </c>
      <c r="B79" s="7"/>
      <c r="C79" s="8"/>
      <c r="D79" s="7"/>
      <c r="E79" s="7"/>
      <c r="F79" s="27"/>
      <c r="G79" s="33"/>
      <c r="H79" s="31"/>
      <c r="I79" s="32"/>
      <c r="J79" s="17"/>
      <c r="K79" s="10"/>
      <c r="L79" s="9"/>
      <c r="M79" s="53" t="str">
        <f t="shared" si="90"/>
        <v/>
      </c>
      <c r="N79" s="13"/>
      <c r="O79" s="9"/>
      <c r="P79" s="53" t="str">
        <f t="shared" si="91"/>
        <v/>
      </c>
      <c r="Q79" s="16"/>
      <c r="R79" s="9"/>
      <c r="S79" s="54" t="str">
        <f t="shared" si="92"/>
        <v/>
      </c>
      <c r="T79" s="23"/>
      <c r="U79" s="111" t="str" cm="1">
        <f t="array" ref="U79">IF((_xlfn.IFS(TRIM(SUBSTITUTE(T79,CHAR(160),""))="Devis 1",IFERROR(VALUE(TRIM(SUBSTITUTE(K79,CHAR(160),""))),0),TRIM(SUBSTITUTE(T79,CHAR(160),""))="Devis 2",IFERROR(VALUE(TRIM(SUBSTITUTE(N79,CHAR(160),""))),0),TRIM(SUBSTITUTE(T79,CHAR(160),""))="Devis 3",IFERROR(VALUE(TRIM(SUBSTITUTE(Q79,CHAR(160),""))),0),TRUE,0)*IFERROR(VALUE(TRIM(SUBSTITUTE(C79,CHAR(160),""))),0))=0,"",_xlfn.IFS(TRIM(SUBSTITUTE(T79,CHAR(160),""))="Devis 1",IFERROR(VALUE(TRIM(SUBSTITUTE(K79,CHAR(160),""))),0),TRIM(SUBSTITUTE(T79,CHAR(160),""))="Devis 2",IFERROR(VALUE(TRIM(SUBSTITUTE(N79,CHAR(160),""))),0),TRIM(SUBSTITUTE(T79,CHAR(160),""))="Devis 3",IFERROR(VALUE(TRIM(SUBSTITUTE(Q79,CHAR(160),""))),0),TRUE,0)*IFERROR(VALUE(TRIM(SUBSTITUTE(C79,CHAR(160),""))),0))</f>
        <v/>
      </c>
      <c r="V79" s="109" t="str" cm="1">
        <f t="array" ref="V79">IF((_xlfn.IFS(TRIM(SUBSTITUTE(T79,CHAR(160),""))="Devis 1",IFERROR(VALUE(TRIM(SUBSTITUTE(L79,CHAR(160),""))),0),TRIM(SUBSTITUTE(T79,CHAR(160),""))="Devis 2",IFERROR(VALUE(TRIM(SUBSTITUTE(O79,CHAR(160),""))),0),TRIM(SUBSTITUTE(T79,CHAR(160),""))="Devis 3",IFERROR(VALUE(TRIM(SUBSTITUTE(R79,CHAR(160),""))),0),TRUE,0)*IFERROR(VALUE(TRIM(SUBSTITUTE(C79,CHAR(160),""))),0))=0,IF(U79&lt;&gt;"",0,""),_xlfn.IFS(TRIM(SUBSTITUTE(T79,CHAR(160),""))="Devis 1",IFERROR(VALUE(TRIM(SUBSTITUTE(L79,CHAR(160),""))),0),TRIM(SUBSTITUTE(T79,CHAR(160),""))="Devis 2",IFERROR(VALUE(TRIM(SUBSTITUTE(O79,CHAR(160),""))),0),TRIM(SUBSTITUTE(T79,CHAR(160),""))="Devis 3",IFERROR(VALUE(TRIM(SUBSTITUTE(R79,CHAR(160),""))),0),TRUE,0)*IFERROR(VALUE(TRIM(SUBSTITUTE(C79,CHAR(160),""))),0))</f>
        <v/>
      </c>
      <c r="W79" s="112" t="str">
        <f t="shared" si="93"/>
        <v/>
      </c>
      <c r="X79" s="103"/>
      <c r="Y79" s="86" t="str">
        <f t="shared" si="72"/>
        <v/>
      </c>
      <c r="Z79" s="90" t="str">
        <f t="shared" si="73"/>
        <v/>
      </c>
      <c r="AA79" s="86" t="str">
        <f t="shared" si="74"/>
        <v/>
      </c>
      <c r="AB79" s="22" t="str">
        <f t="shared" si="75"/>
        <v/>
      </c>
      <c r="AC79" s="22" t="str">
        <f t="shared" si="76"/>
        <v/>
      </c>
      <c r="AD79" s="5" t="str">
        <f t="shared" si="76"/>
        <v/>
      </c>
      <c r="AE79" s="22" t="str">
        <f t="shared" si="77"/>
        <v/>
      </c>
      <c r="AF79" s="22" t="str">
        <f t="shared" si="78"/>
        <v/>
      </c>
      <c r="AG79" s="87" t="str">
        <f t="shared" si="79"/>
        <v/>
      </c>
      <c r="AH79" s="59" t="str">
        <f t="shared" si="80"/>
        <v/>
      </c>
      <c r="AI79" s="29" t="str">
        <f t="shared" si="81"/>
        <v/>
      </c>
      <c r="AJ79" s="53" t="str">
        <f t="shared" si="94"/>
        <v/>
      </c>
      <c r="AK79" s="60" t="str">
        <f t="shared" si="82"/>
        <v/>
      </c>
      <c r="AL79" s="29" t="str">
        <f t="shared" si="83"/>
        <v/>
      </c>
      <c r="AM79" s="53" t="str">
        <f t="shared" si="95"/>
        <v/>
      </c>
      <c r="AN79" s="61" t="str">
        <f t="shared" si="84"/>
        <v/>
      </c>
      <c r="AO79" s="29" t="str">
        <f t="shared" si="85"/>
        <v/>
      </c>
      <c r="AP79" s="62" t="str">
        <f t="shared" si="96"/>
        <v/>
      </c>
      <c r="AQ79" s="55" t="str">
        <f t="shared" si="86"/>
        <v/>
      </c>
      <c r="AR79" s="493"/>
      <c r="AS79" s="63" t="str">
        <f t="shared" si="97"/>
        <v/>
      </c>
      <c r="AT79" s="63" t="str">
        <f t="shared" si="98"/>
        <v/>
      </c>
      <c r="AU79" s="63" t="str">
        <f t="shared" si="99"/>
        <v/>
      </c>
      <c r="AV79" s="110" t="str" cm="1">
        <f t="array" ref="AV79">IF($Z79="","",IF((IFERROR(_xlfn.IFS($AQ79="Devis 1",(IFERROR(VALUE(TRIM(SUBSTITUTE(AH79,CHAR(160),""))),0)),$AQ79="Devis 2",(IFERROR(VALUE(TRIM(SUBSTITUTE(AK79,CHAR(160),""))),0)),$AQ79="Devis 3",(IFERROR(VALUE(TRIM(SUBSTITUTE(AN79,CHAR(160),""))),0))),0))*(IFERROR(VALUE(TRIM(SUBSTITUTE($Z79,CHAR(160),""))),0))=0,"",(IFERROR(_xlfn.IFS($AQ79="Devis 1",(IFERROR(VALUE(TRIM(SUBSTITUTE(AH79,CHAR(160),""))),0)),$AQ79="Devis 2",(IFERROR(VALUE(TRIM(SUBSTITUTE(AK79,CHAR(160),""))),0)),$AQ79="Devis 3",(IFERROR(VALUE(TRIM(SUBSTITUTE(AN79,CHAR(160),""))),0))),0))*(IFERROR(VALUE(TRIM(SUBSTITUTE($Z79,CHAR(160),""))),0))))</f>
        <v/>
      </c>
      <c r="AW79" s="110" t="str" cm="1">
        <f t="array" ref="AW79">IF($Z79="","",IF(IFERROR(_xlfn.IFS(TRIM(SUBSTITUTE($AQ79,CHAR(160),""))="Devis 1",IFERROR(VALUE(TRIM(SUBSTITUTE(AI79,CHAR(160),""))),0),TRIM(SUBSTITUTE($AQ79,CHAR(160),""))="Devis 2",IFERROR(VALUE(TRIM(SUBSTITUTE(AL79,CHAR(160),""))),0),TRIM(SUBSTITUTE($AQ79,CHAR(160),""))="Devis 3",IFERROR(VALUE(TRIM(SUBSTITUTE(AO79,CHAR(160),""))),0)),0)*IFERROR(VALUE(TRIM(SUBSTITUTE($Z79,CHAR(160),""))),0)=0,IF(AV79&lt;&gt;"",0,""),IFERROR(_xlfn.IFS(TRIM(SUBSTITUTE($AQ79,CHAR(160),""))="Devis 1",IFERROR(VALUE(TRIM(SUBSTITUTE(AI79,CHAR(160),""))),0),TRIM(SUBSTITUTE($AQ79,CHAR(160),""))="Devis 2",IFERROR(VALUE(TRIM(SUBSTITUTE(AL79,CHAR(160),""))),0),TRIM(SUBSTITUTE($AQ79,CHAR(160),""))="Devis 3",IFERROR(VALUE(TRIM(SUBSTITUTE(AO79,CHAR(160),""))),0)),0)*IFERROR(VALUE(TRIM(SUBSTITUTE($Z79,CHAR(160),""))),0)))</f>
        <v/>
      </c>
      <c r="AX79" s="110" t="str" cm="1">
        <f t="array" ref="AX79">IF($Z79="","",IF((IFERROR(_xlfn.IFS($AQ79="Devis 1",(IFERROR(VALUE(TRIM(SUBSTITUTE(AJ79,CHAR(160),""))),0)),$AQ79="Devis 2",(IFERROR(VALUE(TRIM(SUBSTITUTE(AM79,CHAR(160),""))),0)),$AQ79="Devis 3",(IFERROR(VALUE(TRIM(SUBSTITUTE(AP79,CHAR(160),""))),0))),0))*(IFERROR(VALUE(TRIM(SUBSTITUTE($Z79,CHAR(160),""))),0))=0,"",(IFERROR(_xlfn.IFS($AQ79="Devis 1",(IFERROR(VALUE(TRIM(SUBSTITUTE(AJ79,CHAR(160),""))),0)),$AQ79="Devis 2",(IFERROR(VALUE(TRIM(SUBSTITUTE(AM79,CHAR(160),""))),0)),$AQ79="Devis 3",(IFERROR(VALUE(TRIM(SUBSTITUTE(AP79,CHAR(160),""))),0))),0))*(IFERROR(VALUE(TRIM(SUBSTITUTE($Z79,CHAR(160),""))),0))))</f>
        <v/>
      </c>
      <c r="AY79" s="89"/>
      <c r="AZ79" s="21" t="str" cm="1">
        <f t="array" ref="AZ79">IF(OR(AX79="",AU79="",AV79="",AS79="",AW79="",AT79=""),"",_xlfn.IFS((IFERROR(VALUE(TRIM(SUBSTITUTE(AX79,CHAR(160),""))),0))&gt;(IFERROR(VALUE(TRIM(SUBSTITUTE(AU79,CHAR(160),""))),0)),"KO : Le montant retenu TTC est supérieur au montant raisonnable TTC. Merci de revoir la ligne de dépense ou plafonner son montant.",(IFERROR(VALUE(TRIM(SUBSTITUTE(AV79,CHAR(160),""))),0))&gt;(IFERROR(VALUE(TRIM(SUBSTITUTE(AS79,CHAR(160),""))),0)),"Attention : Le montant retenu HT est supérieur au montant HT raisonnable. Merci de revoir la ligne de dépense, plafonner son montant, ou justifier la reventillation HT / TVA.",(IFERROR(VALUE(TRIM(SUBSTITUTE(AW79,CHAR(160),""))),0))&gt;(IFERROR(VALUE(TRIM(SUBSTITUTE(AT79,CHAR(160),""))),0)),"Attention : Le montant TVA retenu est supérieur au montant TVA raisonnable. Merci de revoir la ligne de dépense, plafonner son montant, ou justifier la reventillation HT / TVA.",(IFERROR(VALUE(TRIM(SUBSTITUTE(AX79,CHAR(160),""))),0))=0,"",(IFERROR(VALUE(TRIM(SUBSTITUTE(AU79,CHAR(160),""))),0))=(IFERROR(VALUE(TRIM(SUBSTITUTE(AX79,CHAR(160),""))),0)),"OK",(IFERROR(VALUE(TRIM(SUBSTITUTE(AU79,CHAR(160),""))),0))&gt;(IFERROR(VALUE(TRIM(SUBSTITUTE(AX79,CHAR(160),""))),0))," OK : Montant instruit inférieur au montant raisonnable.",TRUE,""))</f>
        <v/>
      </c>
      <c r="BA79" s="6" t="str" cm="1">
        <f t="array" ref="BA79">IF(
   OR(AX79="",W79="",AV79="",U79="",AW79="",V79=""),
   "",
   _xlfn.IFS(
      (IFERROR(VALUE(TRIM(SUBSTITUTE(AX79,CHAR(160),""))),0))=0,
         "Attention montant présenté entièrement écarté",
      (IFERROR(VALUE(TRIM(SUBSTITUTE(AX79,CHAR(160),""))),0))&gt;
         (IFERROR(VALUE(TRIM(SUBSTITUTE(W79,CHAR(160),""))),0)),
         "KO : Le montant retenu TTC est supérieur au montant présenté TTC. Merci de revoir la ligne de dépense ou plafonner son montant.",
      (IFERROR(VALUE(TRIM(SUBSTITUTE(AV79,CHAR(160),""))),0))&gt;
         (IFERROR(VALUE(TRIM(SUBSTITUTE(U79,CHAR(160),""))),0)),
         "Attention : Le montant retenu HT est supérieur au montant HT présenté. Merci de revoir la ligne de dépense, plafonner son montant, ou justifier la reventilation HT / TVA.",
      (IFERROR(VALUE(TRIM(SUBSTITUTE(AW79,CHAR(160),""))),0))&gt;
         (IFERROR(VALUE(TRIM(SUBSTITUTE(V79,CHAR(160),""))),0)),
         "Attention : Le montant TVA retenu est supérieur au montant TVA présenté. Merci de revoir la ligne de dépense, plafonner son montant, ou justifier la reventilation HT / TVA.",
      (IFERROR(VALUE(TRIM(SUBSTITUTE(W79,CHAR(160),""))),0))=0,
         "",
      (IFERROR(VALUE(TRIM(SUBSTITUTE(AX79,CHAR(160),""))),0))=
         (IFERROR(VALUE(TRIM(SUBSTITUTE(W79,CHAR(160),""))),0)),
         "OK",
      (IFERROR(VALUE(TRIM(SUBSTITUTE(AX79,CHAR(160),""))),0))&lt;
         (IFERROR(VALUE(TRIM(SUBSTITUTE(W79,CHAR(160),""))),0)),
         "Attention : montant présenté partiellement écarté.",
      TRUE,
         ""
   )
)</f>
        <v/>
      </c>
      <c r="BB79" s="63" t="str">
        <f t="shared" si="87"/>
        <v/>
      </c>
      <c r="BC79" s="63" t="str">
        <f t="shared" si="88"/>
        <v/>
      </c>
      <c r="BD79" s="63" t="str">
        <f t="shared" si="89"/>
        <v/>
      </c>
    </row>
    <row r="80" spans="1:56" ht="15" customHeight="1">
      <c r="A80" s="100">
        <v>71</v>
      </c>
      <c r="B80" s="7"/>
      <c r="C80" s="8"/>
      <c r="D80" s="7"/>
      <c r="E80" s="7"/>
      <c r="F80" s="27"/>
      <c r="G80" s="33"/>
      <c r="H80" s="31"/>
      <c r="I80" s="32"/>
      <c r="J80" s="17"/>
      <c r="K80" s="10"/>
      <c r="L80" s="9"/>
      <c r="M80" s="53" t="str">
        <f t="shared" si="90"/>
        <v/>
      </c>
      <c r="N80" s="13"/>
      <c r="O80" s="9"/>
      <c r="P80" s="53" t="str">
        <f t="shared" si="91"/>
        <v/>
      </c>
      <c r="Q80" s="16"/>
      <c r="R80" s="9"/>
      <c r="S80" s="54" t="str">
        <f t="shared" si="92"/>
        <v/>
      </c>
      <c r="T80" s="23"/>
      <c r="U80" s="111" t="str" cm="1">
        <f t="array" ref="U80">IF((_xlfn.IFS(TRIM(SUBSTITUTE(T80,CHAR(160),""))="Devis 1",IFERROR(VALUE(TRIM(SUBSTITUTE(K80,CHAR(160),""))),0),TRIM(SUBSTITUTE(T80,CHAR(160),""))="Devis 2",IFERROR(VALUE(TRIM(SUBSTITUTE(N80,CHAR(160),""))),0),TRIM(SUBSTITUTE(T80,CHAR(160),""))="Devis 3",IFERROR(VALUE(TRIM(SUBSTITUTE(Q80,CHAR(160),""))),0),TRUE,0)*IFERROR(VALUE(TRIM(SUBSTITUTE(C80,CHAR(160),""))),0))=0,"",_xlfn.IFS(TRIM(SUBSTITUTE(T80,CHAR(160),""))="Devis 1",IFERROR(VALUE(TRIM(SUBSTITUTE(K80,CHAR(160),""))),0),TRIM(SUBSTITUTE(T80,CHAR(160),""))="Devis 2",IFERROR(VALUE(TRIM(SUBSTITUTE(N80,CHAR(160),""))),0),TRIM(SUBSTITUTE(T80,CHAR(160),""))="Devis 3",IFERROR(VALUE(TRIM(SUBSTITUTE(Q80,CHAR(160),""))),0),TRUE,0)*IFERROR(VALUE(TRIM(SUBSTITUTE(C80,CHAR(160),""))),0))</f>
        <v/>
      </c>
      <c r="V80" s="109" t="str" cm="1">
        <f t="array" ref="V80">IF((_xlfn.IFS(TRIM(SUBSTITUTE(T80,CHAR(160),""))="Devis 1",IFERROR(VALUE(TRIM(SUBSTITUTE(L80,CHAR(160),""))),0),TRIM(SUBSTITUTE(T80,CHAR(160),""))="Devis 2",IFERROR(VALUE(TRIM(SUBSTITUTE(O80,CHAR(160),""))),0),TRIM(SUBSTITUTE(T80,CHAR(160),""))="Devis 3",IFERROR(VALUE(TRIM(SUBSTITUTE(R80,CHAR(160),""))),0),TRUE,0)*IFERROR(VALUE(TRIM(SUBSTITUTE(C80,CHAR(160),""))),0))=0,IF(U80&lt;&gt;"",0,""),_xlfn.IFS(TRIM(SUBSTITUTE(T80,CHAR(160),""))="Devis 1",IFERROR(VALUE(TRIM(SUBSTITUTE(L80,CHAR(160),""))),0),TRIM(SUBSTITUTE(T80,CHAR(160),""))="Devis 2",IFERROR(VALUE(TRIM(SUBSTITUTE(O80,CHAR(160),""))),0),TRIM(SUBSTITUTE(T80,CHAR(160),""))="Devis 3",IFERROR(VALUE(TRIM(SUBSTITUTE(R80,CHAR(160),""))),0),TRUE,0)*IFERROR(VALUE(TRIM(SUBSTITUTE(C80,CHAR(160),""))),0))</f>
        <v/>
      </c>
      <c r="W80" s="112" t="str">
        <f t="shared" si="93"/>
        <v/>
      </c>
      <c r="X80" s="103"/>
      <c r="Y80" s="86" t="str">
        <f t="shared" si="72"/>
        <v/>
      </c>
      <c r="Z80" s="90" t="str">
        <f t="shared" si="73"/>
        <v/>
      </c>
      <c r="AA80" s="86" t="str">
        <f t="shared" si="74"/>
        <v/>
      </c>
      <c r="AB80" s="22" t="str">
        <f t="shared" si="75"/>
        <v/>
      </c>
      <c r="AC80" s="22" t="str">
        <f t="shared" si="76"/>
        <v/>
      </c>
      <c r="AD80" s="5" t="str">
        <f t="shared" si="76"/>
        <v/>
      </c>
      <c r="AE80" s="22" t="str">
        <f t="shared" si="77"/>
        <v/>
      </c>
      <c r="AF80" s="22" t="str">
        <f t="shared" si="78"/>
        <v/>
      </c>
      <c r="AG80" s="87" t="str">
        <f t="shared" si="79"/>
        <v/>
      </c>
      <c r="AH80" s="59" t="str">
        <f t="shared" si="80"/>
        <v/>
      </c>
      <c r="AI80" s="29" t="str">
        <f t="shared" si="81"/>
        <v/>
      </c>
      <c r="AJ80" s="53" t="str">
        <f t="shared" si="94"/>
        <v/>
      </c>
      <c r="AK80" s="60" t="str">
        <f t="shared" si="82"/>
        <v/>
      </c>
      <c r="AL80" s="29" t="str">
        <f t="shared" si="83"/>
        <v/>
      </c>
      <c r="AM80" s="53" t="str">
        <f t="shared" si="95"/>
        <v/>
      </c>
      <c r="AN80" s="61" t="str">
        <f t="shared" si="84"/>
        <v/>
      </c>
      <c r="AO80" s="29" t="str">
        <f t="shared" si="85"/>
        <v/>
      </c>
      <c r="AP80" s="62" t="str">
        <f t="shared" si="96"/>
        <v/>
      </c>
      <c r="AQ80" s="55" t="str">
        <f t="shared" si="86"/>
        <v/>
      </c>
      <c r="AR80" s="493"/>
      <c r="AS80" s="63" t="str">
        <f t="shared" si="97"/>
        <v/>
      </c>
      <c r="AT80" s="63" t="str">
        <f t="shared" si="98"/>
        <v/>
      </c>
      <c r="AU80" s="63" t="str">
        <f t="shared" si="99"/>
        <v/>
      </c>
      <c r="AV80" s="110" t="str" cm="1">
        <f t="array" ref="AV80">IF($Z80="","",IF((IFERROR(_xlfn.IFS($AQ80="Devis 1",(IFERROR(VALUE(TRIM(SUBSTITUTE(AH80,CHAR(160),""))),0)),$AQ80="Devis 2",(IFERROR(VALUE(TRIM(SUBSTITUTE(AK80,CHAR(160),""))),0)),$AQ80="Devis 3",(IFERROR(VALUE(TRIM(SUBSTITUTE(AN80,CHAR(160),""))),0))),0))*(IFERROR(VALUE(TRIM(SUBSTITUTE($Z80,CHAR(160),""))),0))=0,"",(IFERROR(_xlfn.IFS($AQ80="Devis 1",(IFERROR(VALUE(TRIM(SUBSTITUTE(AH80,CHAR(160),""))),0)),$AQ80="Devis 2",(IFERROR(VALUE(TRIM(SUBSTITUTE(AK80,CHAR(160),""))),0)),$AQ80="Devis 3",(IFERROR(VALUE(TRIM(SUBSTITUTE(AN80,CHAR(160),""))),0))),0))*(IFERROR(VALUE(TRIM(SUBSTITUTE($Z80,CHAR(160),""))),0))))</f>
        <v/>
      </c>
      <c r="AW80" s="110" t="str" cm="1">
        <f t="array" ref="AW80">IF($Z80="","",IF(IFERROR(_xlfn.IFS(TRIM(SUBSTITUTE($AQ80,CHAR(160),""))="Devis 1",IFERROR(VALUE(TRIM(SUBSTITUTE(AI80,CHAR(160),""))),0),TRIM(SUBSTITUTE($AQ80,CHAR(160),""))="Devis 2",IFERROR(VALUE(TRIM(SUBSTITUTE(AL80,CHAR(160),""))),0),TRIM(SUBSTITUTE($AQ80,CHAR(160),""))="Devis 3",IFERROR(VALUE(TRIM(SUBSTITUTE(AO80,CHAR(160),""))),0)),0)*IFERROR(VALUE(TRIM(SUBSTITUTE($Z80,CHAR(160),""))),0)=0,IF(AV80&lt;&gt;"",0,""),IFERROR(_xlfn.IFS(TRIM(SUBSTITUTE($AQ80,CHAR(160),""))="Devis 1",IFERROR(VALUE(TRIM(SUBSTITUTE(AI80,CHAR(160),""))),0),TRIM(SUBSTITUTE($AQ80,CHAR(160),""))="Devis 2",IFERROR(VALUE(TRIM(SUBSTITUTE(AL80,CHAR(160),""))),0),TRIM(SUBSTITUTE($AQ80,CHAR(160),""))="Devis 3",IFERROR(VALUE(TRIM(SUBSTITUTE(AO80,CHAR(160),""))),0)),0)*IFERROR(VALUE(TRIM(SUBSTITUTE($Z80,CHAR(160),""))),0)))</f>
        <v/>
      </c>
      <c r="AX80" s="110" t="str" cm="1">
        <f t="array" ref="AX80">IF($Z80="","",IF((IFERROR(_xlfn.IFS($AQ80="Devis 1",(IFERROR(VALUE(TRIM(SUBSTITUTE(AJ80,CHAR(160),""))),0)),$AQ80="Devis 2",(IFERROR(VALUE(TRIM(SUBSTITUTE(AM80,CHAR(160),""))),0)),$AQ80="Devis 3",(IFERROR(VALUE(TRIM(SUBSTITUTE(AP80,CHAR(160),""))),0))),0))*(IFERROR(VALUE(TRIM(SUBSTITUTE($Z80,CHAR(160),""))),0))=0,"",(IFERROR(_xlfn.IFS($AQ80="Devis 1",(IFERROR(VALUE(TRIM(SUBSTITUTE(AJ80,CHAR(160),""))),0)),$AQ80="Devis 2",(IFERROR(VALUE(TRIM(SUBSTITUTE(AM80,CHAR(160),""))),0)),$AQ80="Devis 3",(IFERROR(VALUE(TRIM(SUBSTITUTE(AP80,CHAR(160),""))),0))),0))*(IFERROR(VALUE(TRIM(SUBSTITUTE($Z80,CHAR(160),""))),0))))</f>
        <v/>
      </c>
      <c r="AY80" s="89"/>
      <c r="AZ80" s="21" t="str" cm="1">
        <f t="array" ref="AZ80">IF(OR(AX80="",AU80="",AV80="",AS80="",AW80="",AT80=""),"",_xlfn.IFS((IFERROR(VALUE(TRIM(SUBSTITUTE(AX80,CHAR(160),""))),0))&gt;(IFERROR(VALUE(TRIM(SUBSTITUTE(AU80,CHAR(160),""))),0)),"KO : Le montant retenu TTC est supérieur au montant raisonnable TTC. Merci de revoir la ligne de dépense ou plafonner son montant.",(IFERROR(VALUE(TRIM(SUBSTITUTE(AV80,CHAR(160),""))),0))&gt;(IFERROR(VALUE(TRIM(SUBSTITUTE(AS80,CHAR(160),""))),0)),"Attention : Le montant retenu HT est supérieur au montant HT raisonnable. Merci de revoir la ligne de dépense, plafonner son montant, ou justifier la reventillation HT / TVA.",(IFERROR(VALUE(TRIM(SUBSTITUTE(AW80,CHAR(160),""))),0))&gt;(IFERROR(VALUE(TRIM(SUBSTITUTE(AT80,CHAR(160),""))),0)),"Attention : Le montant TVA retenu est supérieur au montant TVA raisonnable. Merci de revoir la ligne de dépense, plafonner son montant, ou justifier la reventillation HT / TVA.",(IFERROR(VALUE(TRIM(SUBSTITUTE(AX80,CHAR(160),""))),0))=0,"",(IFERROR(VALUE(TRIM(SUBSTITUTE(AU80,CHAR(160),""))),0))=(IFERROR(VALUE(TRIM(SUBSTITUTE(AX80,CHAR(160),""))),0)),"OK",(IFERROR(VALUE(TRIM(SUBSTITUTE(AU80,CHAR(160),""))),0))&gt;(IFERROR(VALUE(TRIM(SUBSTITUTE(AX80,CHAR(160),""))),0))," OK : Montant instruit inférieur au montant raisonnable.",TRUE,""))</f>
        <v/>
      </c>
      <c r="BA80" s="6" t="str" cm="1">
        <f t="array" ref="BA80">IF(
   OR(AX80="",W80="",AV80="",U80="",AW80="",V80=""),
   "",
   _xlfn.IFS(
      (IFERROR(VALUE(TRIM(SUBSTITUTE(AX80,CHAR(160),""))),0))=0,
         "Attention montant présenté entièrement écarté",
      (IFERROR(VALUE(TRIM(SUBSTITUTE(AX80,CHAR(160),""))),0))&gt;
         (IFERROR(VALUE(TRIM(SUBSTITUTE(W80,CHAR(160),""))),0)),
         "KO : Le montant retenu TTC est supérieur au montant présenté TTC. Merci de revoir la ligne de dépense ou plafonner son montant.",
      (IFERROR(VALUE(TRIM(SUBSTITUTE(AV80,CHAR(160),""))),0))&gt;
         (IFERROR(VALUE(TRIM(SUBSTITUTE(U80,CHAR(160),""))),0)),
         "Attention : Le montant retenu HT est supérieur au montant HT présenté. Merci de revoir la ligne de dépense, plafonner son montant, ou justifier la reventilation HT / TVA.",
      (IFERROR(VALUE(TRIM(SUBSTITUTE(AW80,CHAR(160),""))),0))&gt;
         (IFERROR(VALUE(TRIM(SUBSTITUTE(V80,CHAR(160),""))),0)),
         "Attention : Le montant TVA retenu est supérieur au montant TVA présenté. Merci de revoir la ligne de dépense, plafonner son montant, ou justifier la reventilation HT / TVA.",
      (IFERROR(VALUE(TRIM(SUBSTITUTE(W80,CHAR(160),""))),0))=0,
         "",
      (IFERROR(VALUE(TRIM(SUBSTITUTE(AX80,CHAR(160),""))),0))=
         (IFERROR(VALUE(TRIM(SUBSTITUTE(W80,CHAR(160),""))),0)),
         "OK",
      (IFERROR(VALUE(TRIM(SUBSTITUTE(AX80,CHAR(160),""))),0))&lt;
         (IFERROR(VALUE(TRIM(SUBSTITUTE(W80,CHAR(160),""))),0)),
         "Attention : montant présenté partiellement écarté.",
      TRUE,
         ""
   )
)</f>
        <v/>
      </c>
      <c r="BB80" s="63" t="str">
        <f t="shared" si="87"/>
        <v/>
      </c>
      <c r="BC80" s="63" t="str">
        <f t="shared" si="88"/>
        <v/>
      </c>
      <c r="BD80" s="63" t="str">
        <f t="shared" si="89"/>
        <v/>
      </c>
    </row>
    <row r="81" spans="1:56" ht="15" customHeight="1">
      <c r="A81" s="100">
        <v>72</v>
      </c>
      <c r="B81" s="7"/>
      <c r="C81" s="8"/>
      <c r="D81" s="7"/>
      <c r="E81" s="7"/>
      <c r="F81" s="27"/>
      <c r="G81" s="33"/>
      <c r="H81" s="31"/>
      <c r="I81" s="32"/>
      <c r="J81" s="17"/>
      <c r="K81" s="10"/>
      <c r="L81" s="9"/>
      <c r="M81" s="53" t="str">
        <f t="shared" si="90"/>
        <v/>
      </c>
      <c r="N81" s="13"/>
      <c r="O81" s="9"/>
      <c r="P81" s="53" t="str">
        <f t="shared" si="91"/>
        <v/>
      </c>
      <c r="Q81" s="16"/>
      <c r="R81" s="9"/>
      <c r="S81" s="54" t="str">
        <f t="shared" si="92"/>
        <v/>
      </c>
      <c r="T81" s="23"/>
      <c r="U81" s="111" t="str" cm="1">
        <f t="array" ref="U81">IF((_xlfn.IFS(TRIM(SUBSTITUTE(T81,CHAR(160),""))="Devis 1",IFERROR(VALUE(TRIM(SUBSTITUTE(K81,CHAR(160),""))),0),TRIM(SUBSTITUTE(T81,CHAR(160),""))="Devis 2",IFERROR(VALUE(TRIM(SUBSTITUTE(N81,CHAR(160),""))),0),TRIM(SUBSTITUTE(T81,CHAR(160),""))="Devis 3",IFERROR(VALUE(TRIM(SUBSTITUTE(Q81,CHAR(160),""))),0),TRUE,0)*IFERROR(VALUE(TRIM(SUBSTITUTE(C81,CHAR(160),""))),0))=0,"",_xlfn.IFS(TRIM(SUBSTITUTE(T81,CHAR(160),""))="Devis 1",IFERROR(VALUE(TRIM(SUBSTITUTE(K81,CHAR(160),""))),0),TRIM(SUBSTITUTE(T81,CHAR(160),""))="Devis 2",IFERROR(VALUE(TRIM(SUBSTITUTE(N81,CHAR(160),""))),0),TRIM(SUBSTITUTE(T81,CHAR(160),""))="Devis 3",IFERROR(VALUE(TRIM(SUBSTITUTE(Q81,CHAR(160),""))),0),TRUE,0)*IFERROR(VALUE(TRIM(SUBSTITUTE(C81,CHAR(160),""))),0))</f>
        <v/>
      </c>
      <c r="V81" s="109" t="str" cm="1">
        <f t="array" ref="V81">IF((_xlfn.IFS(TRIM(SUBSTITUTE(T81,CHAR(160),""))="Devis 1",IFERROR(VALUE(TRIM(SUBSTITUTE(L81,CHAR(160),""))),0),TRIM(SUBSTITUTE(T81,CHAR(160),""))="Devis 2",IFERROR(VALUE(TRIM(SUBSTITUTE(O81,CHAR(160),""))),0),TRIM(SUBSTITUTE(T81,CHAR(160),""))="Devis 3",IFERROR(VALUE(TRIM(SUBSTITUTE(R81,CHAR(160),""))),0),TRUE,0)*IFERROR(VALUE(TRIM(SUBSTITUTE(C81,CHAR(160),""))),0))=0,IF(U81&lt;&gt;"",0,""),_xlfn.IFS(TRIM(SUBSTITUTE(T81,CHAR(160),""))="Devis 1",IFERROR(VALUE(TRIM(SUBSTITUTE(L81,CHAR(160),""))),0),TRIM(SUBSTITUTE(T81,CHAR(160),""))="Devis 2",IFERROR(VALUE(TRIM(SUBSTITUTE(O81,CHAR(160),""))),0),TRIM(SUBSTITUTE(T81,CHAR(160),""))="Devis 3",IFERROR(VALUE(TRIM(SUBSTITUTE(R81,CHAR(160),""))),0),TRUE,0)*IFERROR(VALUE(TRIM(SUBSTITUTE(C81,CHAR(160),""))),0))</f>
        <v/>
      </c>
      <c r="W81" s="112" t="str">
        <f t="shared" si="93"/>
        <v/>
      </c>
      <c r="X81" s="103"/>
      <c r="Y81" s="86" t="str">
        <f t="shared" si="72"/>
        <v/>
      </c>
      <c r="Z81" s="90" t="str">
        <f t="shared" si="73"/>
        <v/>
      </c>
      <c r="AA81" s="86" t="str">
        <f t="shared" si="74"/>
        <v/>
      </c>
      <c r="AB81" s="22" t="str">
        <f t="shared" si="75"/>
        <v/>
      </c>
      <c r="AC81" s="22" t="str">
        <f t="shared" si="76"/>
        <v/>
      </c>
      <c r="AD81" s="5" t="str">
        <f t="shared" si="76"/>
        <v/>
      </c>
      <c r="AE81" s="22" t="str">
        <f t="shared" si="77"/>
        <v/>
      </c>
      <c r="AF81" s="22" t="str">
        <f t="shared" si="78"/>
        <v/>
      </c>
      <c r="AG81" s="87" t="str">
        <f t="shared" si="79"/>
        <v/>
      </c>
      <c r="AH81" s="59" t="str">
        <f t="shared" si="80"/>
        <v/>
      </c>
      <c r="AI81" s="29" t="str">
        <f t="shared" si="81"/>
        <v/>
      </c>
      <c r="AJ81" s="53" t="str">
        <f t="shared" si="94"/>
        <v/>
      </c>
      <c r="AK81" s="60" t="str">
        <f t="shared" si="82"/>
        <v/>
      </c>
      <c r="AL81" s="29" t="str">
        <f t="shared" si="83"/>
        <v/>
      </c>
      <c r="AM81" s="53" t="str">
        <f t="shared" si="95"/>
        <v/>
      </c>
      <c r="AN81" s="61" t="str">
        <f t="shared" si="84"/>
        <v/>
      </c>
      <c r="AO81" s="29" t="str">
        <f t="shared" si="85"/>
        <v/>
      </c>
      <c r="AP81" s="62" t="str">
        <f t="shared" si="96"/>
        <v/>
      </c>
      <c r="AQ81" s="55" t="str">
        <f t="shared" si="86"/>
        <v/>
      </c>
      <c r="AR81" s="493"/>
      <c r="AS81" s="63" t="str">
        <f t="shared" si="97"/>
        <v/>
      </c>
      <c r="AT81" s="63" t="str">
        <f t="shared" si="98"/>
        <v/>
      </c>
      <c r="AU81" s="63" t="str">
        <f t="shared" si="99"/>
        <v/>
      </c>
      <c r="AV81" s="110" t="str" cm="1">
        <f t="array" ref="AV81">IF($Z81="","",IF((IFERROR(_xlfn.IFS($AQ81="Devis 1",(IFERROR(VALUE(TRIM(SUBSTITUTE(AH81,CHAR(160),""))),0)),$AQ81="Devis 2",(IFERROR(VALUE(TRIM(SUBSTITUTE(AK81,CHAR(160),""))),0)),$AQ81="Devis 3",(IFERROR(VALUE(TRIM(SUBSTITUTE(AN81,CHAR(160),""))),0))),0))*(IFERROR(VALUE(TRIM(SUBSTITUTE($Z81,CHAR(160),""))),0))=0,"",(IFERROR(_xlfn.IFS($AQ81="Devis 1",(IFERROR(VALUE(TRIM(SUBSTITUTE(AH81,CHAR(160),""))),0)),$AQ81="Devis 2",(IFERROR(VALUE(TRIM(SUBSTITUTE(AK81,CHAR(160),""))),0)),$AQ81="Devis 3",(IFERROR(VALUE(TRIM(SUBSTITUTE(AN81,CHAR(160),""))),0))),0))*(IFERROR(VALUE(TRIM(SUBSTITUTE($Z81,CHAR(160),""))),0))))</f>
        <v/>
      </c>
      <c r="AW81" s="110" t="str" cm="1">
        <f t="array" ref="AW81">IF($Z81="","",IF(IFERROR(_xlfn.IFS(TRIM(SUBSTITUTE($AQ81,CHAR(160),""))="Devis 1",IFERROR(VALUE(TRIM(SUBSTITUTE(AI81,CHAR(160),""))),0),TRIM(SUBSTITUTE($AQ81,CHAR(160),""))="Devis 2",IFERROR(VALUE(TRIM(SUBSTITUTE(AL81,CHAR(160),""))),0),TRIM(SUBSTITUTE($AQ81,CHAR(160),""))="Devis 3",IFERROR(VALUE(TRIM(SUBSTITUTE(AO81,CHAR(160),""))),0)),0)*IFERROR(VALUE(TRIM(SUBSTITUTE($Z81,CHAR(160),""))),0)=0,IF(AV81&lt;&gt;"",0,""),IFERROR(_xlfn.IFS(TRIM(SUBSTITUTE($AQ81,CHAR(160),""))="Devis 1",IFERROR(VALUE(TRIM(SUBSTITUTE(AI81,CHAR(160),""))),0),TRIM(SUBSTITUTE($AQ81,CHAR(160),""))="Devis 2",IFERROR(VALUE(TRIM(SUBSTITUTE(AL81,CHAR(160),""))),0),TRIM(SUBSTITUTE($AQ81,CHAR(160),""))="Devis 3",IFERROR(VALUE(TRIM(SUBSTITUTE(AO81,CHAR(160),""))),0)),0)*IFERROR(VALUE(TRIM(SUBSTITUTE($Z81,CHAR(160),""))),0)))</f>
        <v/>
      </c>
      <c r="AX81" s="110" t="str" cm="1">
        <f t="array" ref="AX81">IF($Z81="","",IF((IFERROR(_xlfn.IFS($AQ81="Devis 1",(IFERROR(VALUE(TRIM(SUBSTITUTE(AJ81,CHAR(160),""))),0)),$AQ81="Devis 2",(IFERROR(VALUE(TRIM(SUBSTITUTE(AM81,CHAR(160),""))),0)),$AQ81="Devis 3",(IFERROR(VALUE(TRIM(SUBSTITUTE(AP81,CHAR(160),""))),0))),0))*(IFERROR(VALUE(TRIM(SUBSTITUTE($Z81,CHAR(160),""))),0))=0,"",(IFERROR(_xlfn.IFS($AQ81="Devis 1",(IFERROR(VALUE(TRIM(SUBSTITUTE(AJ81,CHAR(160),""))),0)),$AQ81="Devis 2",(IFERROR(VALUE(TRIM(SUBSTITUTE(AM81,CHAR(160),""))),0)),$AQ81="Devis 3",(IFERROR(VALUE(TRIM(SUBSTITUTE(AP81,CHAR(160),""))),0))),0))*(IFERROR(VALUE(TRIM(SUBSTITUTE($Z81,CHAR(160),""))),0))))</f>
        <v/>
      </c>
      <c r="AY81" s="89"/>
      <c r="AZ81" s="21" t="str" cm="1">
        <f t="array" ref="AZ81">IF(OR(AX81="",AU81="",AV81="",AS81="",AW81="",AT81=""),"",_xlfn.IFS((IFERROR(VALUE(TRIM(SUBSTITUTE(AX81,CHAR(160),""))),0))&gt;(IFERROR(VALUE(TRIM(SUBSTITUTE(AU81,CHAR(160),""))),0)),"KO : Le montant retenu TTC est supérieur au montant raisonnable TTC. Merci de revoir la ligne de dépense ou plafonner son montant.",(IFERROR(VALUE(TRIM(SUBSTITUTE(AV81,CHAR(160),""))),0))&gt;(IFERROR(VALUE(TRIM(SUBSTITUTE(AS81,CHAR(160),""))),0)),"Attention : Le montant retenu HT est supérieur au montant HT raisonnable. Merci de revoir la ligne de dépense, plafonner son montant, ou justifier la reventillation HT / TVA.",(IFERROR(VALUE(TRIM(SUBSTITUTE(AW81,CHAR(160),""))),0))&gt;(IFERROR(VALUE(TRIM(SUBSTITUTE(AT81,CHAR(160),""))),0)),"Attention : Le montant TVA retenu est supérieur au montant TVA raisonnable. Merci de revoir la ligne de dépense, plafonner son montant, ou justifier la reventillation HT / TVA.",(IFERROR(VALUE(TRIM(SUBSTITUTE(AX81,CHAR(160),""))),0))=0,"",(IFERROR(VALUE(TRIM(SUBSTITUTE(AU81,CHAR(160),""))),0))=(IFERROR(VALUE(TRIM(SUBSTITUTE(AX81,CHAR(160),""))),0)),"OK",(IFERROR(VALUE(TRIM(SUBSTITUTE(AU81,CHAR(160),""))),0))&gt;(IFERROR(VALUE(TRIM(SUBSTITUTE(AX81,CHAR(160),""))),0))," OK : Montant instruit inférieur au montant raisonnable.",TRUE,""))</f>
        <v/>
      </c>
      <c r="BA81" s="6" t="str" cm="1">
        <f t="array" ref="BA81">IF(
   OR(AX81="",W81="",AV81="",U81="",AW81="",V81=""),
   "",
   _xlfn.IFS(
      (IFERROR(VALUE(TRIM(SUBSTITUTE(AX81,CHAR(160),""))),0))=0,
         "Attention montant présenté entièrement écarté",
      (IFERROR(VALUE(TRIM(SUBSTITUTE(AX81,CHAR(160),""))),0))&gt;
         (IFERROR(VALUE(TRIM(SUBSTITUTE(W81,CHAR(160),""))),0)),
         "KO : Le montant retenu TTC est supérieur au montant présenté TTC. Merci de revoir la ligne de dépense ou plafonner son montant.",
      (IFERROR(VALUE(TRIM(SUBSTITUTE(AV81,CHAR(160),""))),0))&gt;
         (IFERROR(VALUE(TRIM(SUBSTITUTE(U81,CHAR(160),""))),0)),
         "Attention : Le montant retenu HT est supérieur au montant HT présenté. Merci de revoir la ligne de dépense, plafonner son montant, ou justifier la reventilation HT / TVA.",
      (IFERROR(VALUE(TRIM(SUBSTITUTE(AW81,CHAR(160),""))),0))&gt;
         (IFERROR(VALUE(TRIM(SUBSTITUTE(V81,CHAR(160),""))),0)),
         "Attention : Le montant TVA retenu est supérieur au montant TVA présenté. Merci de revoir la ligne de dépense, plafonner son montant, ou justifier la reventilation HT / TVA.",
      (IFERROR(VALUE(TRIM(SUBSTITUTE(W81,CHAR(160),""))),0))=0,
         "",
      (IFERROR(VALUE(TRIM(SUBSTITUTE(AX81,CHAR(160),""))),0))=
         (IFERROR(VALUE(TRIM(SUBSTITUTE(W81,CHAR(160),""))),0)),
         "OK",
      (IFERROR(VALUE(TRIM(SUBSTITUTE(AX81,CHAR(160),""))),0))&lt;
         (IFERROR(VALUE(TRIM(SUBSTITUTE(W81,CHAR(160),""))),0)),
         "Attention : montant présenté partiellement écarté.",
      TRUE,
         ""
   )
)</f>
        <v/>
      </c>
      <c r="BB81" s="63" t="str">
        <f t="shared" si="87"/>
        <v/>
      </c>
      <c r="BC81" s="63" t="str">
        <f t="shared" si="88"/>
        <v/>
      </c>
      <c r="BD81" s="63" t="str">
        <f t="shared" si="89"/>
        <v/>
      </c>
    </row>
    <row r="82" spans="1:56" ht="15" customHeight="1">
      <c r="A82" s="100">
        <v>73</v>
      </c>
      <c r="B82" s="7"/>
      <c r="C82" s="8"/>
      <c r="D82" s="7"/>
      <c r="E82" s="7"/>
      <c r="F82" s="27"/>
      <c r="G82" s="33"/>
      <c r="H82" s="31"/>
      <c r="I82" s="32"/>
      <c r="J82" s="17"/>
      <c r="K82" s="10"/>
      <c r="L82" s="9"/>
      <c r="M82" s="53" t="str">
        <f t="shared" si="90"/>
        <v/>
      </c>
      <c r="N82" s="13"/>
      <c r="O82" s="9"/>
      <c r="P82" s="53" t="str">
        <f t="shared" si="91"/>
        <v/>
      </c>
      <c r="Q82" s="16"/>
      <c r="R82" s="9"/>
      <c r="S82" s="54" t="str">
        <f t="shared" si="92"/>
        <v/>
      </c>
      <c r="T82" s="23"/>
      <c r="U82" s="111" t="str" cm="1">
        <f t="array" ref="U82">IF((_xlfn.IFS(TRIM(SUBSTITUTE(T82,CHAR(160),""))="Devis 1",IFERROR(VALUE(TRIM(SUBSTITUTE(K82,CHAR(160),""))),0),TRIM(SUBSTITUTE(T82,CHAR(160),""))="Devis 2",IFERROR(VALUE(TRIM(SUBSTITUTE(N82,CHAR(160),""))),0),TRIM(SUBSTITUTE(T82,CHAR(160),""))="Devis 3",IFERROR(VALUE(TRIM(SUBSTITUTE(Q82,CHAR(160),""))),0),TRUE,0)*IFERROR(VALUE(TRIM(SUBSTITUTE(C82,CHAR(160),""))),0))=0,"",_xlfn.IFS(TRIM(SUBSTITUTE(T82,CHAR(160),""))="Devis 1",IFERROR(VALUE(TRIM(SUBSTITUTE(K82,CHAR(160),""))),0),TRIM(SUBSTITUTE(T82,CHAR(160),""))="Devis 2",IFERROR(VALUE(TRIM(SUBSTITUTE(N82,CHAR(160),""))),0),TRIM(SUBSTITUTE(T82,CHAR(160),""))="Devis 3",IFERROR(VALUE(TRIM(SUBSTITUTE(Q82,CHAR(160),""))),0),TRUE,0)*IFERROR(VALUE(TRIM(SUBSTITUTE(C82,CHAR(160),""))),0))</f>
        <v/>
      </c>
      <c r="V82" s="109" t="str" cm="1">
        <f t="array" ref="V82">IF((_xlfn.IFS(TRIM(SUBSTITUTE(T82,CHAR(160),""))="Devis 1",IFERROR(VALUE(TRIM(SUBSTITUTE(L82,CHAR(160),""))),0),TRIM(SUBSTITUTE(T82,CHAR(160),""))="Devis 2",IFERROR(VALUE(TRIM(SUBSTITUTE(O82,CHAR(160),""))),0),TRIM(SUBSTITUTE(T82,CHAR(160),""))="Devis 3",IFERROR(VALUE(TRIM(SUBSTITUTE(R82,CHAR(160),""))),0),TRUE,0)*IFERROR(VALUE(TRIM(SUBSTITUTE(C82,CHAR(160),""))),0))=0,IF(U82&lt;&gt;"",0,""),_xlfn.IFS(TRIM(SUBSTITUTE(T82,CHAR(160),""))="Devis 1",IFERROR(VALUE(TRIM(SUBSTITUTE(L82,CHAR(160),""))),0),TRIM(SUBSTITUTE(T82,CHAR(160),""))="Devis 2",IFERROR(VALUE(TRIM(SUBSTITUTE(O82,CHAR(160),""))),0),TRIM(SUBSTITUTE(T82,CHAR(160),""))="Devis 3",IFERROR(VALUE(TRIM(SUBSTITUTE(R82,CHAR(160),""))),0),TRUE,0)*IFERROR(VALUE(TRIM(SUBSTITUTE(C82,CHAR(160),""))),0))</f>
        <v/>
      </c>
      <c r="W82" s="112" t="str">
        <f t="shared" si="93"/>
        <v/>
      </c>
      <c r="X82" s="103"/>
      <c r="Y82" s="86" t="str">
        <f t="shared" si="72"/>
        <v/>
      </c>
      <c r="Z82" s="90" t="str">
        <f t="shared" si="73"/>
        <v/>
      </c>
      <c r="AA82" s="86" t="str">
        <f t="shared" si="74"/>
        <v/>
      </c>
      <c r="AB82" s="22" t="str">
        <f t="shared" si="75"/>
        <v/>
      </c>
      <c r="AC82" s="22" t="str">
        <f t="shared" si="76"/>
        <v/>
      </c>
      <c r="AD82" s="5" t="str">
        <f t="shared" si="76"/>
        <v/>
      </c>
      <c r="AE82" s="22" t="str">
        <f t="shared" si="77"/>
        <v/>
      </c>
      <c r="AF82" s="22" t="str">
        <f t="shared" si="78"/>
        <v/>
      </c>
      <c r="AG82" s="87" t="str">
        <f t="shared" si="79"/>
        <v/>
      </c>
      <c r="AH82" s="59" t="str">
        <f t="shared" si="80"/>
        <v/>
      </c>
      <c r="AI82" s="29" t="str">
        <f t="shared" si="81"/>
        <v/>
      </c>
      <c r="AJ82" s="53" t="str">
        <f t="shared" si="94"/>
        <v/>
      </c>
      <c r="AK82" s="60" t="str">
        <f t="shared" si="82"/>
        <v/>
      </c>
      <c r="AL82" s="29" t="str">
        <f t="shared" si="83"/>
        <v/>
      </c>
      <c r="AM82" s="53" t="str">
        <f t="shared" si="95"/>
        <v/>
      </c>
      <c r="AN82" s="61" t="str">
        <f t="shared" si="84"/>
        <v/>
      </c>
      <c r="AO82" s="29" t="str">
        <f t="shared" si="85"/>
        <v/>
      </c>
      <c r="AP82" s="62" t="str">
        <f t="shared" si="96"/>
        <v/>
      </c>
      <c r="AQ82" s="55" t="str">
        <f t="shared" si="86"/>
        <v/>
      </c>
      <c r="AR82" s="493"/>
      <c r="AS82" s="63" t="str">
        <f t="shared" si="97"/>
        <v/>
      </c>
      <c r="AT82" s="63" t="str">
        <f t="shared" si="98"/>
        <v/>
      </c>
      <c r="AU82" s="63" t="str">
        <f t="shared" si="99"/>
        <v/>
      </c>
      <c r="AV82" s="110" t="str" cm="1">
        <f t="array" ref="AV82">IF($Z82="","",IF((IFERROR(_xlfn.IFS($AQ82="Devis 1",(IFERROR(VALUE(TRIM(SUBSTITUTE(AH82,CHAR(160),""))),0)),$AQ82="Devis 2",(IFERROR(VALUE(TRIM(SUBSTITUTE(AK82,CHAR(160),""))),0)),$AQ82="Devis 3",(IFERROR(VALUE(TRIM(SUBSTITUTE(AN82,CHAR(160),""))),0))),0))*(IFERROR(VALUE(TRIM(SUBSTITUTE($Z82,CHAR(160),""))),0))=0,"",(IFERROR(_xlfn.IFS($AQ82="Devis 1",(IFERROR(VALUE(TRIM(SUBSTITUTE(AH82,CHAR(160),""))),0)),$AQ82="Devis 2",(IFERROR(VALUE(TRIM(SUBSTITUTE(AK82,CHAR(160),""))),0)),$AQ82="Devis 3",(IFERROR(VALUE(TRIM(SUBSTITUTE(AN82,CHAR(160),""))),0))),0))*(IFERROR(VALUE(TRIM(SUBSTITUTE($Z82,CHAR(160),""))),0))))</f>
        <v/>
      </c>
      <c r="AW82" s="110" t="str" cm="1">
        <f t="array" ref="AW82">IF($Z82="","",IF(IFERROR(_xlfn.IFS(TRIM(SUBSTITUTE($AQ82,CHAR(160),""))="Devis 1",IFERROR(VALUE(TRIM(SUBSTITUTE(AI82,CHAR(160),""))),0),TRIM(SUBSTITUTE($AQ82,CHAR(160),""))="Devis 2",IFERROR(VALUE(TRIM(SUBSTITUTE(AL82,CHAR(160),""))),0),TRIM(SUBSTITUTE($AQ82,CHAR(160),""))="Devis 3",IFERROR(VALUE(TRIM(SUBSTITUTE(AO82,CHAR(160),""))),0)),0)*IFERROR(VALUE(TRIM(SUBSTITUTE($Z82,CHAR(160),""))),0)=0,IF(AV82&lt;&gt;"",0,""),IFERROR(_xlfn.IFS(TRIM(SUBSTITUTE($AQ82,CHAR(160),""))="Devis 1",IFERROR(VALUE(TRIM(SUBSTITUTE(AI82,CHAR(160),""))),0),TRIM(SUBSTITUTE($AQ82,CHAR(160),""))="Devis 2",IFERROR(VALUE(TRIM(SUBSTITUTE(AL82,CHAR(160),""))),0),TRIM(SUBSTITUTE($AQ82,CHAR(160),""))="Devis 3",IFERROR(VALUE(TRIM(SUBSTITUTE(AO82,CHAR(160),""))),0)),0)*IFERROR(VALUE(TRIM(SUBSTITUTE($Z82,CHAR(160),""))),0)))</f>
        <v/>
      </c>
      <c r="AX82" s="110" t="str" cm="1">
        <f t="array" ref="AX82">IF($Z82="","",IF((IFERROR(_xlfn.IFS($AQ82="Devis 1",(IFERROR(VALUE(TRIM(SUBSTITUTE(AJ82,CHAR(160),""))),0)),$AQ82="Devis 2",(IFERROR(VALUE(TRIM(SUBSTITUTE(AM82,CHAR(160),""))),0)),$AQ82="Devis 3",(IFERROR(VALUE(TRIM(SUBSTITUTE(AP82,CHAR(160),""))),0))),0))*(IFERROR(VALUE(TRIM(SUBSTITUTE($Z82,CHAR(160),""))),0))=0,"",(IFERROR(_xlfn.IFS($AQ82="Devis 1",(IFERROR(VALUE(TRIM(SUBSTITUTE(AJ82,CHAR(160),""))),0)),$AQ82="Devis 2",(IFERROR(VALUE(TRIM(SUBSTITUTE(AM82,CHAR(160),""))),0)),$AQ82="Devis 3",(IFERROR(VALUE(TRIM(SUBSTITUTE(AP82,CHAR(160),""))),0))),0))*(IFERROR(VALUE(TRIM(SUBSTITUTE($Z82,CHAR(160),""))),0))))</f>
        <v/>
      </c>
      <c r="AY82" s="89"/>
      <c r="AZ82" s="21" t="str" cm="1">
        <f t="array" ref="AZ82">IF(OR(AX82="",AU82="",AV82="",AS82="",AW82="",AT82=""),"",_xlfn.IFS((IFERROR(VALUE(TRIM(SUBSTITUTE(AX82,CHAR(160),""))),0))&gt;(IFERROR(VALUE(TRIM(SUBSTITUTE(AU82,CHAR(160),""))),0)),"KO : Le montant retenu TTC est supérieur au montant raisonnable TTC. Merci de revoir la ligne de dépense ou plafonner son montant.",(IFERROR(VALUE(TRIM(SUBSTITUTE(AV82,CHAR(160),""))),0))&gt;(IFERROR(VALUE(TRIM(SUBSTITUTE(AS82,CHAR(160),""))),0)),"Attention : Le montant retenu HT est supérieur au montant HT raisonnable. Merci de revoir la ligne de dépense, plafonner son montant, ou justifier la reventillation HT / TVA.",(IFERROR(VALUE(TRIM(SUBSTITUTE(AW82,CHAR(160),""))),0))&gt;(IFERROR(VALUE(TRIM(SUBSTITUTE(AT82,CHAR(160),""))),0)),"Attention : Le montant TVA retenu est supérieur au montant TVA raisonnable. Merci de revoir la ligne de dépense, plafonner son montant, ou justifier la reventillation HT / TVA.",(IFERROR(VALUE(TRIM(SUBSTITUTE(AX82,CHAR(160),""))),0))=0,"",(IFERROR(VALUE(TRIM(SUBSTITUTE(AU82,CHAR(160),""))),0))=(IFERROR(VALUE(TRIM(SUBSTITUTE(AX82,CHAR(160),""))),0)),"OK",(IFERROR(VALUE(TRIM(SUBSTITUTE(AU82,CHAR(160),""))),0))&gt;(IFERROR(VALUE(TRIM(SUBSTITUTE(AX82,CHAR(160),""))),0))," OK : Montant instruit inférieur au montant raisonnable.",TRUE,""))</f>
        <v/>
      </c>
      <c r="BA82" s="6" t="str" cm="1">
        <f t="array" ref="BA82">IF(
   OR(AX82="",W82="",AV82="",U82="",AW82="",V82=""),
   "",
   _xlfn.IFS(
      (IFERROR(VALUE(TRIM(SUBSTITUTE(AX82,CHAR(160),""))),0))=0,
         "Attention montant présenté entièrement écarté",
      (IFERROR(VALUE(TRIM(SUBSTITUTE(AX82,CHAR(160),""))),0))&gt;
         (IFERROR(VALUE(TRIM(SUBSTITUTE(W82,CHAR(160),""))),0)),
         "KO : Le montant retenu TTC est supérieur au montant présenté TTC. Merci de revoir la ligne de dépense ou plafonner son montant.",
      (IFERROR(VALUE(TRIM(SUBSTITUTE(AV82,CHAR(160),""))),0))&gt;
         (IFERROR(VALUE(TRIM(SUBSTITUTE(U82,CHAR(160),""))),0)),
         "Attention : Le montant retenu HT est supérieur au montant HT présenté. Merci de revoir la ligne de dépense, plafonner son montant, ou justifier la reventilation HT / TVA.",
      (IFERROR(VALUE(TRIM(SUBSTITUTE(AW82,CHAR(160),""))),0))&gt;
         (IFERROR(VALUE(TRIM(SUBSTITUTE(V82,CHAR(160),""))),0)),
         "Attention : Le montant TVA retenu est supérieur au montant TVA présenté. Merci de revoir la ligne de dépense, plafonner son montant, ou justifier la reventilation HT / TVA.",
      (IFERROR(VALUE(TRIM(SUBSTITUTE(W82,CHAR(160),""))),0))=0,
         "",
      (IFERROR(VALUE(TRIM(SUBSTITUTE(AX82,CHAR(160),""))),0))=
         (IFERROR(VALUE(TRIM(SUBSTITUTE(W82,CHAR(160),""))),0)),
         "OK",
      (IFERROR(VALUE(TRIM(SUBSTITUTE(AX82,CHAR(160),""))),0))&lt;
         (IFERROR(VALUE(TRIM(SUBSTITUTE(W82,CHAR(160),""))),0)),
         "Attention : montant présenté partiellement écarté.",
      TRUE,
         ""
   )
)</f>
        <v/>
      </c>
      <c r="BB82" s="63" t="str">
        <f t="shared" si="87"/>
        <v/>
      </c>
      <c r="BC82" s="63" t="str">
        <f t="shared" si="88"/>
        <v/>
      </c>
      <c r="BD82" s="63" t="str">
        <f t="shared" si="89"/>
        <v/>
      </c>
    </row>
    <row r="83" spans="1:56" ht="15" customHeight="1">
      <c r="A83" s="100">
        <v>74</v>
      </c>
      <c r="B83" s="7"/>
      <c r="C83" s="8"/>
      <c r="D83" s="7"/>
      <c r="E83" s="7"/>
      <c r="F83" s="27"/>
      <c r="G83" s="33"/>
      <c r="H83" s="31"/>
      <c r="I83" s="32"/>
      <c r="J83" s="17"/>
      <c r="K83" s="10"/>
      <c r="L83" s="9"/>
      <c r="M83" s="53" t="str">
        <f t="shared" si="90"/>
        <v/>
      </c>
      <c r="N83" s="13"/>
      <c r="O83" s="9"/>
      <c r="P83" s="53" t="str">
        <f t="shared" si="91"/>
        <v/>
      </c>
      <c r="Q83" s="16"/>
      <c r="R83" s="9"/>
      <c r="S83" s="54" t="str">
        <f t="shared" si="92"/>
        <v/>
      </c>
      <c r="T83" s="23"/>
      <c r="U83" s="111" t="str" cm="1">
        <f t="array" ref="U83">IF((_xlfn.IFS(TRIM(SUBSTITUTE(T83,CHAR(160),""))="Devis 1",IFERROR(VALUE(TRIM(SUBSTITUTE(K83,CHAR(160),""))),0),TRIM(SUBSTITUTE(T83,CHAR(160),""))="Devis 2",IFERROR(VALUE(TRIM(SUBSTITUTE(N83,CHAR(160),""))),0),TRIM(SUBSTITUTE(T83,CHAR(160),""))="Devis 3",IFERROR(VALUE(TRIM(SUBSTITUTE(Q83,CHAR(160),""))),0),TRUE,0)*IFERROR(VALUE(TRIM(SUBSTITUTE(C83,CHAR(160),""))),0))=0,"",_xlfn.IFS(TRIM(SUBSTITUTE(T83,CHAR(160),""))="Devis 1",IFERROR(VALUE(TRIM(SUBSTITUTE(K83,CHAR(160),""))),0),TRIM(SUBSTITUTE(T83,CHAR(160),""))="Devis 2",IFERROR(VALUE(TRIM(SUBSTITUTE(N83,CHAR(160),""))),0),TRIM(SUBSTITUTE(T83,CHAR(160),""))="Devis 3",IFERROR(VALUE(TRIM(SUBSTITUTE(Q83,CHAR(160),""))),0),TRUE,0)*IFERROR(VALUE(TRIM(SUBSTITUTE(C83,CHAR(160),""))),0))</f>
        <v/>
      </c>
      <c r="V83" s="109" t="str" cm="1">
        <f t="array" ref="V83">IF((_xlfn.IFS(TRIM(SUBSTITUTE(T83,CHAR(160),""))="Devis 1",IFERROR(VALUE(TRIM(SUBSTITUTE(L83,CHAR(160),""))),0),TRIM(SUBSTITUTE(T83,CHAR(160),""))="Devis 2",IFERROR(VALUE(TRIM(SUBSTITUTE(O83,CHAR(160),""))),0),TRIM(SUBSTITUTE(T83,CHAR(160),""))="Devis 3",IFERROR(VALUE(TRIM(SUBSTITUTE(R83,CHAR(160),""))),0),TRUE,0)*IFERROR(VALUE(TRIM(SUBSTITUTE(C83,CHAR(160),""))),0))=0,IF(U83&lt;&gt;"",0,""),_xlfn.IFS(TRIM(SUBSTITUTE(T83,CHAR(160),""))="Devis 1",IFERROR(VALUE(TRIM(SUBSTITUTE(L83,CHAR(160),""))),0),TRIM(SUBSTITUTE(T83,CHAR(160),""))="Devis 2",IFERROR(VALUE(TRIM(SUBSTITUTE(O83,CHAR(160),""))),0),TRIM(SUBSTITUTE(T83,CHAR(160),""))="Devis 3",IFERROR(VALUE(TRIM(SUBSTITUTE(R83,CHAR(160),""))),0),TRUE,0)*IFERROR(VALUE(TRIM(SUBSTITUTE(C83,CHAR(160),""))),0))</f>
        <v/>
      </c>
      <c r="W83" s="112" t="str">
        <f t="shared" si="93"/>
        <v/>
      </c>
      <c r="X83" s="103"/>
      <c r="Y83" s="86" t="str">
        <f t="shared" si="72"/>
        <v/>
      </c>
      <c r="Z83" s="90" t="str">
        <f t="shared" si="73"/>
        <v/>
      </c>
      <c r="AA83" s="86" t="str">
        <f t="shared" si="74"/>
        <v/>
      </c>
      <c r="AB83" s="22" t="str">
        <f t="shared" si="75"/>
        <v/>
      </c>
      <c r="AC83" s="22" t="str">
        <f t="shared" si="76"/>
        <v/>
      </c>
      <c r="AD83" s="5" t="str">
        <f t="shared" si="76"/>
        <v/>
      </c>
      <c r="AE83" s="22" t="str">
        <f t="shared" si="77"/>
        <v/>
      </c>
      <c r="AF83" s="22" t="str">
        <f t="shared" si="78"/>
        <v/>
      </c>
      <c r="AG83" s="87" t="str">
        <f t="shared" si="79"/>
        <v/>
      </c>
      <c r="AH83" s="59" t="str">
        <f t="shared" si="80"/>
        <v/>
      </c>
      <c r="AI83" s="29" t="str">
        <f t="shared" si="81"/>
        <v/>
      </c>
      <c r="AJ83" s="53" t="str">
        <f t="shared" si="94"/>
        <v/>
      </c>
      <c r="AK83" s="60" t="str">
        <f t="shared" si="82"/>
        <v/>
      </c>
      <c r="AL83" s="29" t="str">
        <f t="shared" si="83"/>
        <v/>
      </c>
      <c r="AM83" s="53" t="str">
        <f t="shared" si="95"/>
        <v/>
      </c>
      <c r="AN83" s="61" t="str">
        <f t="shared" si="84"/>
        <v/>
      </c>
      <c r="AO83" s="29" t="str">
        <f t="shared" si="85"/>
        <v/>
      </c>
      <c r="AP83" s="62" t="str">
        <f t="shared" si="96"/>
        <v/>
      </c>
      <c r="AQ83" s="55" t="str">
        <f t="shared" si="86"/>
        <v/>
      </c>
      <c r="AR83" s="493"/>
      <c r="AS83" s="63" t="str">
        <f t="shared" si="97"/>
        <v/>
      </c>
      <c r="AT83" s="63" t="str">
        <f t="shared" si="98"/>
        <v/>
      </c>
      <c r="AU83" s="63" t="str">
        <f t="shared" si="99"/>
        <v/>
      </c>
      <c r="AV83" s="110" t="str" cm="1">
        <f t="array" ref="AV83">IF($Z83="","",IF((IFERROR(_xlfn.IFS($AQ83="Devis 1",(IFERROR(VALUE(TRIM(SUBSTITUTE(AH83,CHAR(160),""))),0)),$AQ83="Devis 2",(IFERROR(VALUE(TRIM(SUBSTITUTE(AK83,CHAR(160),""))),0)),$AQ83="Devis 3",(IFERROR(VALUE(TRIM(SUBSTITUTE(AN83,CHAR(160),""))),0))),0))*(IFERROR(VALUE(TRIM(SUBSTITUTE($Z83,CHAR(160),""))),0))=0,"",(IFERROR(_xlfn.IFS($AQ83="Devis 1",(IFERROR(VALUE(TRIM(SUBSTITUTE(AH83,CHAR(160),""))),0)),$AQ83="Devis 2",(IFERROR(VALUE(TRIM(SUBSTITUTE(AK83,CHAR(160),""))),0)),$AQ83="Devis 3",(IFERROR(VALUE(TRIM(SUBSTITUTE(AN83,CHAR(160),""))),0))),0))*(IFERROR(VALUE(TRIM(SUBSTITUTE($Z83,CHAR(160),""))),0))))</f>
        <v/>
      </c>
      <c r="AW83" s="110" t="str" cm="1">
        <f t="array" ref="AW83">IF($Z83="","",IF(IFERROR(_xlfn.IFS(TRIM(SUBSTITUTE($AQ83,CHAR(160),""))="Devis 1",IFERROR(VALUE(TRIM(SUBSTITUTE(AI83,CHAR(160),""))),0),TRIM(SUBSTITUTE($AQ83,CHAR(160),""))="Devis 2",IFERROR(VALUE(TRIM(SUBSTITUTE(AL83,CHAR(160),""))),0),TRIM(SUBSTITUTE($AQ83,CHAR(160),""))="Devis 3",IFERROR(VALUE(TRIM(SUBSTITUTE(AO83,CHAR(160),""))),0)),0)*IFERROR(VALUE(TRIM(SUBSTITUTE($Z83,CHAR(160),""))),0)=0,IF(AV83&lt;&gt;"",0,""),IFERROR(_xlfn.IFS(TRIM(SUBSTITUTE($AQ83,CHAR(160),""))="Devis 1",IFERROR(VALUE(TRIM(SUBSTITUTE(AI83,CHAR(160),""))),0),TRIM(SUBSTITUTE($AQ83,CHAR(160),""))="Devis 2",IFERROR(VALUE(TRIM(SUBSTITUTE(AL83,CHAR(160),""))),0),TRIM(SUBSTITUTE($AQ83,CHAR(160),""))="Devis 3",IFERROR(VALUE(TRIM(SUBSTITUTE(AO83,CHAR(160),""))),0)),0)*IFERROR(VALUE(TRIM(SUBSTITUTE($Z83,CHAR(160),""))),0)))</f>
        <v/>
      </c>
      <c r="AX83" s="110" t="str" cm="1">
        <f t="array" ref="AX83">IF($Z83="","",IF((IFERROR(_xlfn.IFS($AQ83="Devis 1",(IFERROR(VALUE(TRIM(SUBSTITUTE(AJ83,CHAR(160),""))),0)),$AQ83="Devis 2",(IFERROR(VALUE(TRIM(SUBSTITUTE(AM83,CHAR(160),""))),0)),$AQ83="Devis 3",(IFERROR(VALUE(TRIM(SUBSTITUTE(AP83,CHAR(160),""))),0))),0))*(IFERROR(VALUE(TRIM(SUBSTITUTE($Z83,CHAR(160),""))),0))=0,"",(IFERROR(_xlfn.IFS($AQ83="Devis 1",(IFERROR(VALUE(TRIM(SUBSTITUTE(AJ83,CHAR(160),""))),0)),$AQ83="Devis 2",(IFERROR(VALUE(TRIM(SUBSTITUTE(AM83,CHAR(160),""))),0)),$AQ83="Devis 3",(IFERROR(VALUE(TRIM(SUBSTITUTE(AP83,CHAR(160),""))),0))),0))*(IFERROR(VALUE(TRIM(SUBSTITUTE($Z83,CHAR(160),""))),0))))</f>
        <v/>
      </c>
      <c r="AY83" s="89"/>
      <c r="AZ83" s="21" t="str" cm="1">
        <f t="array" ref="AZ83">IF(OR(AX83="",AU83="",AV83="",AS83="",AW83="",AT83=""),"",_xlfn.IFS((IFERROR(VALUE(TRIM(SUBSTITUTE(AX83,CHAR(160),""))),0))&gt;(IFERROR(VALUE(TRIM(SUBSTITUTE(AU83,CHAR(160),""))),0)),"KO : Le montant retenu TTC est supérieur au montant raisonnable TTC. Merci de revoir la ligne de dépense ou plafonner son montant.",(IFERROR(VALUE(TRIM(SUBSTITUTE(AV83,CHAR(160),""))),0))&gt;(IFERROR(VALUE(TRIM(SUBSTITUTE(AS83,CHAR(160),""))),0)),"Attention : Le montant retenu HT est supérieur au montant HT raisonnable. Merci de revoir la ligne de dépense, plafonner son montant, ou justifier la reventillation HT / TVA.",(IFERROR(VALUE(TRIM(SUBSTITUTE(AW83,CHAR(160),""))),0))&gt;(IFERROR(VALUE(TRIM(SUBSTITUTE(AT83,CHAR(160),""))),0)),"Attention : Le montant TVA retenu est supérieur au montant TVA raisonnable. Merci de revoir la ligne de dépense, plafonner son montant, ou justifier la reventillation HT / TVA.",(IFERROR(VALUE(TRIM(SUBSTITUTE(AX83,CHAR(160),""))),0))=0,"",(IFERROR(VALUE(TRIM(SUBSTITUTE(AU83,CHAR(160),""))),0))=(IFERROR(VALUE(TRIM(SUBSTITUTE(AX83,CHAR(160),""))),0)),"OK",(IFERROR(VALUE(TRIM(SUBSTITUTE(AU83,CHAR(160),""))),0))&gt;(IFERROR(VALUE(TRIM(SUBSTITUTE(AX83,CHAR(160),""))),0))," OK : Montant instruit inférieur au montant raisonnable.",TRUE,""))</f>
        <v/>
      </c>
      <c r="BA83" s="6" t="str" cm="1">
        <f t="array" ref="BA83">IF(
   OR(AX83="",W83="",AV83="",U83="",AW83="",V83=""),
   "",
   _xlfn.IFS(
      (IFERROR(VALUE(TRIM(SUBSTITUTE(AX83,CHAR(160),""))),0))=0,
         "Attention montant présenté entièrement écarté",
      (IFERROR(VALUE(TRIM(SUBSTITUTE(AX83,CHAR(160),""))),0))&gt;
         (IFERROR(VALUE(TRIM(SUBSTITUTE(W83,CHAR(160),""))),0)),
         "KO : Le montant retenu TTC est supérieur au montant présenté TTC. Merci de revoir la ligne de dépense ou plafonner son montant.",
      (IFERROR(VALUE(TRIM(SUBSTITUTE(AV83,CHAR(160),""))),0))&gt;
         (IFERROR(VALUE(TRIM(SUBSTITUTE(U83,CHAR(160),""))),0)),
         "Attention : Le montant retenu HT est supérieur au montant HT présenté. Merci de revoir la ligne de dépense, plafonner son montant, ou justifier la reventilation HT / TVA.",
      (IFERROR(VALUE(TRIM(SUBSTITUTE(AW83,CHAR(160),""))),0))&gt;
         (IFERROR(VALUE(TRIM(SUBSTITUTE(V83,CHAR(160),""))),0)),
         "Attention : Le montant TVA retenu est supérieur au montant TVA présenté. Merci de revoir la ligne de dépense, plafonner son montant, ou justifier la reventilation HT / TVA.",
      (IFERROR(VALUE(TRIM(SUBSTITUTE(W83,CHAR(160),""))),0))=0,
         "",
      (IFERROR(VALUE(TRIM(SUBSTITUTE(AX83,CHAR(160),""))),0))=
         (IFERROR(VALUE(TRIM(SUBSTITUTE(W83,CHAR(160),""))),0)),
         "OK",
      (IFERROR(VALUE(TRIM(SUBSTITUTE(AX83,CHAR(160),""))),0))&lt;
         (IFERROR(VALUE(TRIM(SUBSTITUTE(W83,CHAR(160),""))),0)),
         "Attention : montant présenté partiellement écarté.",
      TRUE,
         ""
   )
)</f>
        <v/>
      </c>
      <c r="BB83" s="63" t="str">
        <f t="shared" si="87"/>
        <v/>
      </c>
      <c r="BC83" s="63" t="str">
        <f t="shared" si="88"/>
        <v/>
      </c>
      <c r="BD83" s="63" t="str">
        <f t="shared" si="89"/>
        <v/>
      </c>
    </row>
    <row r="84" spans="1:56" ht="15" customHeight="1">
      <c r="A84" s="100">
        <v>75</v>
      </c>
      <c r="B84" s="7"/>
      <c r="C84" s="8"/>
      <c r="D84" s="7"/>
      <c r="E84" s="7"/>
      <c r="F84" s="27"/>
      <c r="G84" s="33"/>
      <c r="H84" s="31"/>
      <c r="I84" s="32"/>
      <c r="J84" s="17"/>
      <c r="K84" s="10"/>
      <c r="L84" s="9"/>
      <c r="M84" s="53" t="str">
        <f t="shared" si="90"/>
        <v/>
      </c>
      <c r="N84" s="13"/>
      <c r="O84" s="9"/>
      <c r="P84" s="53" t="str">
        <f t="shared" si="91"/>
        <v/>
      </c>
      <c r="Q84" s="16"/>
      <c r="R84" s="9"/>
      <c r="S84" s="54" t="str">
        <f t="shared" si="92"/>
        <v/>
      </c>
      <c r="T84" s="23"/>
      <c r="U84" s="111" t="str" cm="1">
        <f t="array" ref="U84">IF((_xlfn.IFS(TRIM(SUBSTITUTE(T84,CHAR(160),""))="Devis 1",IFERROR(VALUE(TRIM(SUBSTITUTE(K84,CHAR(160),""))),0),TRIM(SUBSTITUTE(T84,CHAR(160),""))="Devis 2",IFERROR(VALUE(TRIM(SUBSTITUTE(N84,CHAR(160),""))),0),TRIM(SUBSTITUTE(T84,CHAR(160),""))="Devis 3",IFERROR(VALUE(TRIM(SUBSTITUTE(Q84,CHAR(160),""))),0),TRUE,0)*IFERROR(VALUE(TRIM(SUBSTITUTE(C84,CHAR(160),""))),0))=0,"",_xlfn.IFS(TRIM(SUBSTITUTE(T84,CHAR(160),""))="Devis 1",IFERROR(VALUE(TRIM(SUBSTITUTE(K84,CHAR(160),""))),0),TRIM(SUBSTITUTE(T84,CHAR(160),""))="Devis 2",IFERROR(VALUE(TRIM(SUBSTITUTE(N84,CHAR(160),""))),0),TRIM(SUBSTITUTE(T84,CHAR(160),""))="Devis 3",IFERROR(VALUE(TRIM(SUBSTITUTE(Q84,CHAR(160),""))),0),TRUE,0)*IFERROR(VALUE(TRIM(SUBSTITUTE(C84,CHAR(160),""))),0))</f>
        <v/>
      </c>
      <c r="V84" s="109" t="str" cm="1">
        <f t="array" ref="V84">IF((_xlfn.IFS(TRIM(SUBSTITUTE(T84,CHAR(160),""))="Devis 1",IFERROR(VALUE(TRIM(SUBSTITUTE(L84,CHAR(160),""))),0),TRIM(SUBSTITUTE(T84,CHAR(160),""))="Devis 2",IFERROR(VALUE(TRIM(SUBSTITUTE(O84,CHAR(160),""))),0),TRIM(SUBSTITUTE(T84,CHAR(160),""))="Devis 3",IFERROR(VALUE(TRIM(SUBSTITUTE(R84,CHAR(160),""))),0),TRUE,0)*IFERROR(VALUE(TRIM(SUBSTITUTE(C84,CHAR(160),""))),0))=0,IF(U84&lt;&gt;"",0,""),_xlfn.IFS(TRIM(SUBSTITUTE(T84,CHAR(160),""))="Devis 1",IFERROR(VALUE(TRIM(SUBSTITUTE(L84,CHAR(160),""))),0),TRIM(SUBSTITUTE(T84,CHAR(160),""))="Devis 2",IFERROR(VALUE(TRIM(SUBSTITUTE(O84,CHAR(160),""))),0),TRIM(SUBSTITUTE(T84,CHAR(160),""))="Devis 3",IFERROR(VALUE(TRIM(SUBSTITUTE(R84,CHAR(160),""))),0),TRUE,0)*IFERROR(VALUE(TRIM(SUBSTITUTE(C84,CHAR(160),""))),0))</f>
        <v/>
      </c>
      <c r="W84" s="112" t="str">
        <f t="shared" si="93"/>
        <v/>
      </c>
      <c r="X84" s="103"/>
      <c r="Y84" s="86" t="str">
        <f t="shared" si="72"/>
        <v/>
      </c>
      <c r="Z84" s="90" t="str">
        <f t="shared" si="73"/>
        <v/>
      </c>
      <c r="AA84" s="86" t="str">
        <f t="shared" si="74"/>
        <v/>
      </c>
      <c r="AB84" s="22" t="str">
        <f t="shared" si="75"/>
        <v/>
      </c>
      <c r="AC84" s="22" t="str">
        <f t="shared" si="76"/>
        <v/>
      </c>
      <c r="AD84" s="5" t="str">
        <f t="shared" si="76"/>
        <v/>
      </c>
      <c r="AE84" s="22" t="str">
        <f t="shared" si="77"/>
        <v/>
      </c>
      <c r="AF84" s="22" t="str">
        <f t="shared" si="78"/>
        <v/>
      </c>
      <c r="AG84" s="87" t="str">
        <f t="shared" si="79"/>
        <v/>
      </c>
      <c r="AH84" s="59" t="str">
        <f t="shared" si="80"/>
        <v/>
      </c>
      <c r="AI84" s="29" t="str">
        <f t="shared" si="81"/>
        <v/>
      </c>
      <c r="AJ84" s="53" t="str">
        <f t="shared" si="94"/>
        <v/>
      </c>
      <c r="AK84" s="60" t="str">
        <f t="shared" si="82"/>
        <v/>
      </c>
      <c r="AL84" s="29" t="str">
        <f t="shared" si="83"/>
        <v/>
      </c>
      <c r="AM84" s="53" t="str">
        <f t="shared" si="95"/>
        <v/>
      </c>
      <c r="AN84" s="61" t="str">
        <f t="shared" si="84"/>
        <v/>
      </c>
      <c r="AO84" s="29" t="str">
        <f t="shared" si="85"/>
        <v/>
      </c>
      <c r="AP84" s="62" t="str">
        <f t="shared" si="96"/>
        <v/>
      </c>
      <c r="AQ84" s="55" t="str">
        <f t="shared" si="86"/>
        <v/>
      </c>
      <c r="AR84" s="493"/>
      <c r="AS84" s="63" t="str">
        <f t="shared" si="97"/>
        <v/>
      </c>
      <c r="AT84" s="63" t="str">
        <f t="shared" si="98"/>
        <v/>
      </c>
      <c r="AU84" s="63" t="str">
        <f t="shared" si="99"/>
        <v/>
      </c>
      <c r="AV84" s="110" t="str" cm="1">
        <f t="array" ref="AV84">IF($Z84="","",IF((IFERROR(_xlfn.IFS($AQ84="Devis 1",(IFERROR(VALUE(TRIM(SUBSTITUTE(AH84,CHAR(160),""))),0)),$AQ84="Devis 2",(IFERROR(VALUE(TRIM(SUBSTITUTE(AK84,CHAR(160),""))),0)),$AQ84="Devis 3",(IFERROR(VALUE(TRIM(SUBSTITUTE(AN84,CHAR(160),""))),0))),0))*(IFERROR(VALUE(TRIM(SUBSTITUTE($Z84,CHAR(160),""))),0))=0,"",(IFERROR(_xlfn.IFS($AQ84="Devis 1",(IFERROR(VALUE(TRIM(SUBSTITUTE(AH84,CHAR(160),""))),0)),$AQ84="Devis 2",(IFERROR(VALUE(TRIM(SUBSTITUTE(AK84,CHAR(160),""))),0)),$AQ84="Devis 3",(IFERROR(VALUE(TRIM(SUBSTITUTE(AN84,CHAR(160),""))),0))),0))*(IFERROR(VALUE(TRIM(SUBSTITUTE($Z84,CHAR(160),""))),0))))</f>
        <v/>
      </c>
      <c r="AW84" s="110" t="str" cm="1">
        <f t="array" ref="AW84">IF($Z84="","",IF(IFERROR(_xlfn.IFS(TRIM(SUBSTITUTE($AQ84,CHAR(160),""))="Devis 1",IFERROR(VALUE(TRIM(SUBSTITUTE(AI84,CHAR(160),""))),0),TRIM(SUBSTITUTE($AQ84,CHAR(160),""))="Devis 2",IFERROR(VALUE(TRIM(SUBSTITUTE(AL84,CHAR(160),""))),0),TRIM(SUBSTITUTE($AQ84,CHAR(160),""))="Devis 3",IFERROR(VALUE(TRIM(SUBSTITUTE(AO84,CHAR(160),""))),0)),0)*IFERROR(VALUE(TRIM(SUBSTITUTE($Z84,CHAR(160),""))),0)=0,IF(AV84&lt;&gt;"",0,""),IFERROR(_xlfn.IFS(TRIM(SUBSTITUTE($AQ84,CHAR(160),""))="Devis 1",IFERROR(VALUE(TRIM(SUBSTITUTE(AI84,CHAR(160),""))),0),TRIM(SUBSTITUTE($AQ84,CHAR(160),""))="Devis 2",IFERROR(VALUE(TRIM(SUBSTITUTE(AL84,CHAR(160),""))),0),TRIM(SUBSTITUTE($AQ84,CHAR(160),""))="Devis 3",IFERROR(VALUE(TRIM(SUBSTITUTE(AO84,CHAR(160),""))),0)),0)*IFERROR(VALUE(TRIM(SUBSTITUTE($Z84,CHAR(160),""))),0)))</f>
        <v/>
      </c>
      <c r="AX84" s="110" t="str" cm="1">
        <f t="array" ref="AX84">IF($Z84="","",IF((IFERROR(_xlfn.IFS($AQ84="Devis 1",(IFERROR(VALUE(TRIM(SUBSTITUTE(AJ84,CHAR(160),""))),0)),$AQ84="Devis 2",(IFERROR(VALUE(TRIM(SUBSTITUTE(AM84,CHAR(160),""))),0)),$AQ84="Devis 3",(IFERROR(VALUE(TRIM(SUBSTITUTE(AP84,CHAR(160),""))),0))),0))*(IFERROR(VALUE(TRIM(SUBSTITUTE($Z84,CHAR(160),""))),0))=0,"",(IFERROR(_xlfn.IFS($AQ84="Devis 1",(IFERROR(VALUE(TRIM(SUBSTITUTE(AJ84,CHAR(160),""))),0)),$AQ84="Devis 2",(IFERROR(VALUE(TRIM(SUBSTITUTE(AM84,CHAR(160),""))),0)),$AQ84="Devis 3",(IFERROR(VALUE(TRIM(SUBSTITUTE(AP84,CHAR(160),""))),0))),0))*(IFERROR(VALUE(TRIM(SUBSTITUTE($Z84,CHAR(160),""))),0))))</f>
        <v/>
      </c>
      <c r="AY84" s="89"/>
      <c r="AZ84" s="21" t="str" cm="1">
        <f t="array" ref="AZ84">IF(OR(AX84="",AU84="",AV84="",AS84="",AW84="",AT84=""),"",_xlfn.IFS((IFERROR(VALUE(TRIM(SUBSTITUTE(AX84,CHAR(160),""))),0))&gt;(IFERROR(VALUE(TRIM(SUBSTITUTE(AU84,CHAR(160),""))),0)),"KO : Le montant retenu TTC est supérieur au montant raisonnable TTC. Merci de revoir la ligne de dépense ou plafonner son montant.",(IFERROR(VALUE(TRIM(SUBSTITUTE(AV84,CHAR(160),""))),0))&gt;(IFERROR(VALUE(TRIM(SUBSTITUTE(AS84,CHAR(160),""))),0)),"Attention : Le montant retenu HT est supérieur au montant HT raisonnable. Merci de revoir la ligne de dépense, plafonner son montant, ou justifier la reventillation HT / TVA.",(IFERROR(VALUE(TRIM(SUBSTITUTE(AW84,CHAR(160),""))),0))&gt;(IFERROR(VALUE(TRIM(SUBSTITUTE(AT84,CHAR(160),""))),0)),"Attention : Le montant TVA retenu est supérieur au montant TVA raisonnable. Merci de revoir la ligne de dépense, plafonner son montant, ou justifier la reventillation HT / TVA.",(IFERROR(VALUE(TRIM(SUBSTITUTE(AX84,CHAR(160),""))),0))=0,"",(IFERROR(VALUE(TRIM(SUBSTITUTE(AU84,CHAR(160),""))),0))=(IFERROR(VALUE(TRIM(SUBSTITUTE(AX84,CHAR(160),""))),0)),"OK",(IFERROR(VALUE(TRIM(SUBSTITUTE(AU84,CHAR(160),""))),0))&gt;(IFERROR(VALUE(TRIM(SUBSTITUTE(AX84,CHAR(160),""))),0))," OK : Montant instruit inférieur au montant raisonnable.",TRUE,""))</f>
        <v/>
      </c>
      <c r="BA84" s="6" t="str" cm="1">
        <f t="array" ref="BA84">IF(
   OR(AX84="",W84="",AV84="",U84="",AW84="",V84=""),
   "",
   _xlfn.IFS(
      (IFERROR(VALUE(TRIM(SUBSTITUTE(AX84,CHAR(160),""))),0))=0,
         "Attention montant présenté entièrement écarté",
      (IFERROR(VALUE(TRIM(SUBSTITUTE(AX84,CHAR(160),""))),0))&gt;
         (IFERROR(VALUE(TRIM(SUBSTITUTE(W84,CHAR(160),""))),0)),
         "KO : Le montant retenu TTC est supérieur au montant présenté TTC. Merci de revoir la ligne de dépense ou plafonner son montant.",
      (IFERROR(VALUE(TRIM(SUBSTITUTE(AV84,CHAR(160),""))),0))&gt;
         (IFERROR(VALUE(TRIM(SUBSTITUTE(U84,CHAR(160),""))),0)),
         "Attention : Le montant retenu HT est supérieur au montant HT présenté. Merci de revoir la ligne de dépense, plafonner son montant, ou justifier la reventilation HT / TVA.",
      (IFERROR(VALUE(TRIM(SUBSTITUTE(AW84,CHAR(160),""))),0))&gt;
         (IFERROR(VALUE(TRIM(SUBSTITUTE(V84,CHAR(160),""))),0)),
         "Attention : Le montant TVA retenu est supérieur au montant TVA présenté. Merci de revoir la ligne de dépense, plafonner son montant, ou justifier la reventilation HT / TVA.",
      (IFERROR(VALUE(TRIM(SUBSTITUTE(W84,CHAR(160),""))),0))=0,
         "",
      (IFERROR(VALUE(TRIM(SUBSTITUTE(AX84,CHAR(160),""))),0))=
         (IFERROR(VALUE(TRIM(SUBSTITUTE(W84,CHAR(160),""))),0)),
         "OK",
      (IFERROR(VALUE(TRIM(SUBSTITUTE(AX84,CHAR(160),""))),0))&lt;
         (IFERROR(VALUE(TRIM(SUBSTITUTE(W84,CHAR(160),""))),0)),
         "Attention : montant présenté partiellement écarté.",
      TRUE,
         ""
   )
)</f>
        <v/>
      </c>
      <c r="BB84" s="63" t="str">
        <f t="shared" si="87"/>
        <v/>
      </c>
      <c r="BC84" s="63" t="str">
        <f t="shared" si="88"/>
        <v/>
      </c>
      <c r="BD84" s="63" t="str">
        <f t="shared" si="89"/>
        <v/>
      </c>
    </row>
    <row r="85" spans="1:56" ht="15" customHeight="1">
      <c r="A85" s="100">
        <v>76</v>
      </c>
      <c r="B85" s="7"/>
      <c r="C85" s="8"/>
      <c r="D85" s="7"/>
      <c r="E85" s="7"/>
      <c r="F85" s="27"/>
      <c r="G85" s="33"/>
      <c r="H85" s="31"/>
      <c r="I85" s="32"/>
      <c r="J85" s="17"/>
      <c r="K85" s="10"/>
      <c r="L85" s="9"/>
      <c r="M85" s="53" t="str">
        <f t="shared" si="90"/>
        <v/>
      </c>
      <c r="N85" s="13"/>
      <c r="O85" s="9"/>
      <c r="P85" s="53" t="str">
        <f t="shared" si="91"/>
        <v/>
      </c>
      <c r="Q85" s="16"/>
      <c r="R85" s="9"/>
      <c r="S85" s="54" t="str">
        <f t="shared" si="92"/>
        <v/>
      </c>
      <c r="T85" s="23"/>
      <c r="U85" s="111" t="str" cm="1">
        <f t="array" ref="U85">IF((_xlfn.IFS(TRIM(SUBSTITUTE(T85,CHAR(160),""))="Devis 1",IFERROR(VALUE(TRIM(SUBSTITUTE(K85,CHAR(160),""))),0),TRIM(SUBSTITUTE(T85,CHAR(160),""))="Devis 2",IFERROR(VALUE(TRIM(SUBSTITUTE(N85,CHAR(160),""))),0),TRIM(SUBSTITUTE(T85,CHAR(160),""))="Devis 3",IFERROR(VALUE(TRIM(SUBSTITUTE(Q85,CHAR(160),""))),0),TRUE,0)*IFERROR(VALUE(TRIM(SUBSTITUTE(C85,CHAR(160),""))),0))=0,"",_xlfn.IFS(TRIM(SUBSTITUTE(T85,CHAR(160),""))="Devis 1",IFERROR(VALUE(TRIM(SUBSTITUTE(K85,CHAR(160),""))),0),TRIM(SUBSTITUTE(T85,CHAR(160),""))="Devis 2",IFERROR(VALUE(TRIM(SUBSTITUTE(N85,CHAR(160),""))),0),TRIM(SUBSTITUTE(T85,CHAR(160),""))="Devis 3",IFERROR(VALUE(TRIM(SUBSTITUTE(Q85,CHAR(160),""))),0),TRUE,0)*IFERROR(VALUE(TRIM(SUBSTITUTE(C85,CHAR(160),""))),0))</f>
        <v/>
      </c>
      <c r="V85" s="109" t="str" cm="1">
        <f t="array" ref="V85">IF((_xlfn.IFS(TRIM(SUBSTITUTE(T85,CHAR(160),""))="Devis 1",IFERROR(VALUE(TRIM(SUBSTITUTE(L85,CHAR(160),""))),0),TRIM(SUBSTITUTE(T85,CHAR(160),""))="Devis 2",IFERROR(VALUE(TRIM(SUBSTITUTE(O85,CHAR(160),""))),0),TRIM(SUBSTITUTE(T85,CHAR(160),""))="Devis 3",IFERROR(VALUE(TRIM(SUBSTITUTE(R85,CHAR(160),""))),0),TRUE,0)*IFERROR(VALUE(TRIM(SUBSTITUTE(C85,CHAR(160),""))),0))=0,IF(U85&lt;&gt;"",0,""),_xlfn.IFS(TRIM(SUBSTITUTE(T85,CHAR(160),""))="Devis 1",IFERROR(VALUE(TRIM(SUBSTITUTE(L85,CHAR(160),""))),0),TRIM(SUBSTITUTE(T85,CHAR(160),""))="Devis 2",IFERROR(VALUE(TRIM(SUBSTITUTE(O85,CHAR(160),""))),0),TRIM(SUBSTITUTE(T85,CHAR(160),""))="Devis 3",IFERROR(VALUE(TRIM(SUBSTITUTE(R85,CHAR(160),""))),0),TRUE,0)*IFERROR(VALUE(TRIM(SUBSTITUTE(C85,CHAR(160),""))),0))</f>
        <v/>
      </c>
      <c r="W85" s="112" t="str">
        <f t="shared" si="93"/>
        <v/>
      </c>
      <c r="X85" s="103"/>
      <c r="Y85" s="86" t="str">
        <f t="shared" si="72"/>
        <v/>
      </c>
      <c r="Z85" s="90" t="str">
        <f t="shared" si="73"/>
        <v/>
      </c>
      <c r="AA85" s="86" t="str">
        <f t="shared" si="74"/>
        <v/>
      </c>
      <c r="AB85" s="22" t="str">
        <f t="shared" si="75"/>
        <v/>
      </c>
      <c r="AC85" s="22" t="str">
        <f t="shared" si="76"/>
        <v/>
      </c>
      <c r="AD85" s="5" t="str">
        <f t="shared" si="76"/>
        <v/>
      </c>
      <c r="AE85" s="22" t="str">
        <f t="shared" si="77"/>
        <v/>
      </c>
      <c r="AF85" s="22" t="str">
        <f t="shared" si="78"/>
        <v/>
      </c>
      <c r="AG85" s="87" t="str">
        <f t="shared" si="79"/>
        <v/>
      </c>
      <c r="AH85" s="59" t="str">
        <f t="shared" si="80"/>
        <v/>
      </c>
      <c r="AI85" s="29" t="str">
        <f t="shared" si="81"/>
        <v/>
      </c>
      <c r="AJ85" s="53" t="str">
        <f t="shared" si="94"/>
        <v/>
      </c>
      <c r="AK85" s="60" t="str">
        <f t="shared" si="82"/>
        <v/>
      </c>
      <c r="AL85" s="29" t="str">
        <f t="shared" si="83"/>
        <v/>
      </c>
      <c r="AM85" s="53" t="str">
        <f t="shared" si="95"/>
        <v/>
      </c>
      <c r="AN85" s="61" t="str">
        <f t="shared" si="84"/>
        <v/>
      </c>
      <c r="AO85" s="29" t="str">
        <f t="shared" si="85"/>
        <v/>
      </c>
      <c r="AP85" s="62" t="str">
        <f t="shared" si="96"/>
        <v/>
      </c>
      <c r="AQ85" s="55" t="str">
        <f t="shared" si="86"/>
        <v/>
      </c>
      <c r="AR85" s="493"/>
      <c r="AS85" s="63" t="str">
        <f t="shared" si="97"/>
        <v/>
      </c>
      <c r="AT85" s="63" t="str">
        <f t="shared" si="98"/>
        <v/>
      </c>
      <c r="AU85" s="63" t="str">
        <f t="shared" si="99"/>
        <v/>
      </c>
      <c r="AV85" s="110" t="str" cm="1">
        <f t="array" ref="AV85">IF($Z85="","",IF((IFERROR(_xlfn.IFS($AQ85="Devis 1",(IFERROR(VALUE(TRIM(SUBSTITUTE(AH85,CHAR(160),""))),0)),$AQ85="Devis 2",(IFERROR(VALUE(TRIM(SUBSTITUTE(AK85,CHAR(160),""))),0)),$AQ85="Devis 3",(IFERROR(VALUE(TRIM(SUBSTITUTE(AN85,CHAR(160),""))),0))),0))*(IFERROR(VALUE(TRIM(SUBSTITUTE($Z85,CHAR(160),""))),0))=0,"",(IFERROR(_xlfn.IFS($AQ85="Devis 1",(IFERROR(VALUE(TRIM(SUBSTITUTE(AH85,CHAR(160),""))),0)),$AQ85="Devis 2",(IFERROR(VALUE(TRIM(SUBSTITUTE(AK85,CHAR(160),""))),0)),$AQ85="Devis 3",(IFERROR(VALUE(TRIM(SUBSTITUTE(AN85,CHAR(160),""))),0))),0))*(IFERROR(VALUE(TRIM(SUBSTITUTE($Z85,CHAR(160),""))),0))))</f>
        <v/>
      </c>
      <c r="AW85" s="110" t="str" cm="1">
        <f t="array" ref="AW85">IF($Z85="","",IF(IFERROR(_xlfn.IFS(TRIM(SUBSTITUTE($AQ85,CHAR(160),""))="Devis 1",IFERROR(VALUE(TRIM(SUBSTITUTE(AI85,CHAR(160),""))),0),TRIM(SUBSTITUTE($AQ85,CHAR(160),""))="Devis 2",IFERROR(VALUE(TRIM(SUBSTITUTE(AL85,CHAR(160),""))),0),TRIM(SUBSTITUTE($AQ85,CHAR(160),""))="Devis 3",IFERROR(VALUE(TRIM(SUBSTITUTE(AO85,CHAR(160),""))),0)),0)*IFERROR(VALUE(TRIM(SUBSTITUTE($Z85,CHAR(160),""))),0)=0,IF(AV85&lt;&gt;"",0,""),IFERROR(_xlfn.IFS(TRIM(SUBSTITUTE($AQ85,CHAR(160),""))="Devis 1",IFERROR(VALUE(TRIM(SUBSTITUTE(AI85,CHAR(160),""))),0),TRIM(SUBSTITUTE($AQ85,CHAR(160),""))="Devis 2",IFERROR(VALUE(TRIM(SUBSTITUTE(AL85,CHAR(160),""))),0),TRIM(SUBSTITUTE($AQ85,CHAR(160),""))="Devis 3",IFERROR(VALUE(TRIM(SUBSTITUTE(AO85,CHAR(160),""))),0)),0)*IFERROR(VALUE(TRIM(SUBSTITUTE($Z85,CHAR(160),""))),0)))</f>
        <v/>
      </c>
      <c r="AX85" s="110" t="str" cm="1">
        <f t="array" ref="AX85">IF($Z85="","",IF((IFERROR(_xlfn.IFS($AQ85="Devis 1",(IFERROR(VALUE(TRIM(SUBSTITUTE(AJ85,CHAR(160),""))),0)),$AQ85="Devis 2",(IFERROR(VALUE(TRIM(SUBSTITUTE(AM85,CHAR(160),""))),0)),$AQ85="Devis 3",(IFERROR(VALUE(TRIM(SUBSTITUTE(AP85,CHAR(160),""))),0))),0))*(IFERROR(VALUE(TRIM(SUBSTITUTE($Z85,CHAR(160),""))),0))=0,"",(IFERROR(_xlfn.IFS($AQ85="Devis 1",(IFERROR(VALUE(TRIM(SUBSTITUTE(AJ85,CHAR(160),""))),0)),$AQ85="Devis 2",(IFERROR(VALUE(TRIM(SUBSTITUTE(AM85,CHAR(160),""))),0)),$AQ85="Devis 3",(IFERROR(VALUE(TRIM(SUBSTITUTE(AP85,CHAR(160),""))),0))),0))*(IFERROR(VALUE(TRIM(SUBSTITUTE($Z85,CHAR(160),""))),0))))</f>
        <v/>
      </c>
      <c r="AY85" s="89"/>
      <c r="AZ85" s="21" t="str" cm="1">
        <f t="array" ref="AZ85">IF(OR(AX85="",AU85="",AV85="",AS85="",AW85="",AT85=""),"",_xlfn.IFS((IFERROR(VALUE(TRIM(SUBSTITUTE(AX85,CHAR(160),""))),0))&gt;(IFERROR(VALUE(TRIM(SUBSTITUTE(AU85,CHAR(160),""))),0)),"KO : Le montant retenu TTC est supérieur au montant raisonnable TTC. Merci de revoir la ligne de dépense ou plafonner son montant.",(IFERROR(VALUE(TRIM(SUBSTITUTE(AV85,CHAR(160),""))),0))&gt;(IFERROR(VALUE(TRIM(SUBSTITUTE(AS85,CHAR(160),""))),0)),"Attention : Le montant retenu HT est supérieur au montant HT raisonnable. Merci de revoir la ligne de dépense, plafonner son montant, ou justifier la reventillation HT / TVA.",(IFERROR(VALUE(TRIM(SUBSTITUTE(AW85,CHAR(160),""))),0))&gt;(IFERROR(VALUE(TRIM(SUBSTITUTE(AT85,CHAR(160),""))),0)),"Attention : Le montant TVA retenu est supérieur au montant TVA raisonnable. Merci de revoir la ligne de dépense, plafonner son montant, ou justifier la reventillation HT / TVA.",(IFERROR(VALUE(TRIM(SUBSTITUTE(AX85,CHAR(160),""))),0))=0,"",(IFERROR(VALUE(TRIM(SUBSTITUTE(AU85,CHAR(160),""))),0))=(IFERROR(VALUE(TRIM(SUBSTITUTE(AX85,CHAR(160),""))),0)),"OK",(IFERROR(VALUE(TRIM(SUBSTITUTE(AU85,CHAR(160),""))),0))&gt;(IFERROR(VALUE(TRIM(SUBSTITUTE(AX85,CHAR(160),""))),0))," OK : Montant instruit inférieur au montant raisonnable.",TRUE,""))</f>
        <v/>
      </c>
      <c r="BA85" s="6" t="str" cm="1">
        <f t="array" ref="BA85">IF(
   OR(AX85="",W85="",AV85="",U85="",AW85="",V85=""),
   "",
   _xlfn.IFS(
      (IFERROR(VALUE(TRIM(SUBSTITUTE(AX85,CHAR(160),""))),0))=0,
         "Attention montant présenté entièrement écarté",
      (IFERROR(VALUE(TRIM(SUBSTITUTE(AX85,CHAR(160),""))),0))&gt;
         (IFERROR(VALUE(TRIM(SUBSTITUTE(W85,CHAR(160),""))),0)),
         "KO : Le montant retenu TTC est supérieur au montant présenté TTC. Merci de revoir la ligne de dépense ou plafonner son montant.",
      (IFERROR(VALUE(TRIM(SUBSTITUTE(AV85,CHAR(160),""))),0))&gt;
         (IFERROR(VALUE(TRIM(SUBSTITUTE(U85,CHAR(160),""))),0)),
         "Attention : Le montant retenu HT est supérieur au montant HT présenté. Merci de revoir la ligne de dépense, plafonner son montant, ou justifier la reventilation HT / TVA.",
      (IFERROR(VALUE(TRIM(SUBSTITUTE(AW85,CHAR(160),""))),0))&gt;
         (IFERROR(VALUE(TRIM(SUBSTITUTE(V85,CHAR(160),""))),0)),
         "Attention : Le montant TVA retenu est supérieur au montant TVA présenté. Merci de revoir la ligne de dépense, plafonner son montant, ou justifier la reventilation HT / TVA.",
      (IFERROR(VALUE(TRIM(SUBSTITUTE(W85,CHAR(160),""))),0))=0,
         "",
      (IFERROR(VALUE(TRIM(SUBSTITUTE(AX85,CHAR(160),""))),0))=
         (IFERROR(VALUE(TRIM(SUBSTITUTE(W85,CHAR(160),""))),0)),
         "OK",
      (IFERROR(VALUE(TRIM(SUBSTITUTE(AX85,CHAR(160),""))),0))&lt;
         (IFERROR(VALUE(TRIM(SUBSTITUTE(W85,CHAR(160),""))),0)),
         "Attention : montant présenté partiellement écarté.",
      TRUE,
         ""
   )
)</f>
        <v/>
      </c>
      <c r="BB85" s="63" t="str">
        <f t="shared" si="87"/>
        <v/>
      </c>
      <c r="BC85" s="63" t="str">
        <f t="shared" si="88"/>
        <v/>
      </c>
      <c r="BD85" s="63" t="str">
        <f t="shared" si="89"/>
        <v/>
      </c>
    </row>
    <row r="86" spans="1:56" ht="15" customHeight="1">
      <c r="A86" s="100">
        <v>77</v>
      </c>
      <c r="B86" s="7"/>
      <c r="C86" s="8"/>
      <c r="D86" s="7"/>
      <c r="E86" s="7"/>
      <c r="F86" s="27"/>
      <c r="G86" s="33"/>
      <c r="H86" s="31"/>
      <c r="I86" s="32"/>
      <c r="J86" s="17"/>
      <c r="K86" s="10"/>
      <c r="L86" s="9"/>
      <c r="M86" s="53" t="str">
        <f t="shared" si="90"/>
        <v/>
      </c>
      <c r="N86" s="13"/>
      <c r="O86" s="9"/>
      <c r="P86" s="53" t="str">
        <f t="shared" si="91"/>
        <v/>
      </c>
      <c r="Q86" s="16"/>
      <c r="R86" s="9"/>
      <c r="S86" s="54" t="str">
        <f t="shared" si="92"/>
        <v/>
      </c>
      <c r="T86" s="23"/>
      <c r="U86" s="111" t="str" cm="1">
        <f t="array" ref="U86">IF((_xlfn.IFS(TRIM(SUBSTITUTE(T86,CHAR(160),""))="Devis 1",IFERROR(VALUE(TRIM(SUBSTITUTE(K86,CHAR(160),""))),0),TRIM(SUBSTITUTE(T86,CHAR(160),""))="Devis 2",IFERROR(VALUE(TRIM(SUBSTITUTE(N86,CHAR(160),""))),0),TRIM(SUBSTITUTE(T86,CHAR(160),""))="Devis 3",IFERROR(VALUE(TRIM(SUBSTITUTE(Q86,CHAR(160),""))),0),TRUE,0)*IFERROR(VALUE(TRIM(SUBSTITUTE(C86,CHAR(160),""))),0))=0,"",_xlfn.IFS(TRIM(SUBSTITUTE(T86,CHAR(160),""))="Devis 1",IFERROR(VALUE(TRIM(SUBSTITUTE(K86,CHAR(160),""))),0),TRIM(SUBSTITUTE(T86,CHAR(160),""))="Devis 2",IFERROR(VALUE(TRIM(SUBSTITUTE(N86,CHAR(160),""))),0),TRIM(SUBSTITUTE(T86,CHAR(160),""))="Devis 3",IFERROR(VALUE(TRIM(SUBSTITUTE(Q86,CHAR(160),""))),0),TRUE,0)*IFERROR(VALUE(TRIM(SUBSTITUTE(C86,CHAR(160),""))),0))</f>
        <v/>
      </c>
      <c r="V86" s="109" t="str" cm="1">
        <f t="array" ref="V86">IF((_xlfn.IFS(TRIM(SUBSTITUTE(T86,CHAR(160),""))="Devis 1",IFERROR(VALUE(TRIM(SUBSTITUTE(L86,CHAR(160),""))),0),TRIM(SUBSTITUTE(T86,CHAR(160),""))="Devis 2",IFERROR(VALUE(TRIM(SUBSTITUTE(O86,CHAR(160),""))),0),TRIM(SUBSTITUTE(T86,CHAR(160),""))="Devis 3",IFERROR(VALUE(TRIM(SUBSTITUTE(R86,CHAR(160),""))),0),TRUE,0)*IFERROR(VALUE(TRIM(SUBSTITUTE(C86,CHAR(160),""))),0))=0,IF(U86&lt;&gt;"",0,""),_xlfn.IFS(TRIM(SUBSTITUTE(T86,CHAR(160),""))="Devis 1",IFERROR(VALUE(TRIM(SUBSTITUTE(L86,CHAR(160),""))),0),TRIM(SUBSTITUTE(T86,CHAR(160),""))="Devis 2",IFERROR(VALUE(TRIM(SUBSTITUTE(O86,CHAR(160),""))),0),TRIM(SUBSTITUTE(T86,CHAR(160),""))="Devis 3",IFERROR(VALUE(TRIM(SUBSTITUTE(R86,CHAR(160),""))),0),TRUE,0)*IFERROR(VALUE(TRIM(SUBSTITUTE(C86,CHAR(160),""))),0))</f>
        <v/>
      </c>
      <c r="W86" s="112" t="str">
        <f t="shared" si="93"/>
        <v/>
      </c>
      <c r="X86" s="103"/>
      <c r="Y86" s="86" t="str">
        <f t="shared" si="72"/>
        <v/>
      </c>
      <c r="Z86" s="90" t="str">
        <f t="shared" si="73"/>
        <v/>
      </c>
      <c r="AA86" s="86" t="str">
        <f t="shared" si="74"/>
        <v/>
      </c>
      <c r="AB86" s="22" t="str">
        <f t="shared" si="75"/>
        <v/>
      </c>
      <c r="AC86" s="22" t="str">
        <f t="shared" si="76"/>
        <v/>
      </c>
      <c r="AD86" s="5" t="str">
        <f t="shared" si="76"/>
        <v/>
      </c>
      <c r="AE86" s="22" t="str">
        <f t="shared" si="77"/>
        <v/>
      </c>
      <c r="AF86" s="22" t="str">
        <f t="shared" si="78"/>
        <v/>
      </c>
      <c r="AG86" s="87" t="str">
        <f t="shared" si="79"/>
        <v/>
      </c>
      <c r="AH86" s="59" t="str">
        <f t="shared" si="80"/>
        <v/>
      </c>
      <c r="AI86" s="29" t="str">
        <f t="shared" si="81"/>
        <v/>
      </c>
      <c r="AJ86" s="53" t="str">
        <f t="shared" si="94"/>
        <v/>
      </c>
      <c r="AK86" s="60" t="str">
        <f t="shared" si="82"/>
        <v/>
      </c>
      <c r="AL86" s="29" t="str">
        <f t="shared" si="83"/>
        <v/>
      </c>
      <c r="AM86" s="53" t="str">
        <f t="shared" si="95"/>
        <v/>
      </c>
      <c r="AN86" s="61" t="str">
        <f t="shared" si="84"/>
        <v/>
      </c>
      <c r="AO86" s="29" t="str">
        <f t="shared" si="85"/>
        <v/>
      </c>
      <c r="AP86" s="62" t="str">
        <f t="shared" si="96"/>
        <v/>
      </c>
      <c r="AQ86" s="55" t="str">
        <f t="shared" si="86"/>
        <v/>
      </c>
      <c r="AR86" s="493"/>
      <c r="AS86" s="63" t="str">
        <f t="shared" si="97"/>
        <v/>
      </c>
      <c r="AT86" s="63" t="str">
        <f t="shared" si="98"/>
        <v/>
      </c>
      <c r="AU86" s="63" t="str">
        <f t="shared" si="99"/>
        <v/>
      </c>
      <c r="AV86" s="110" t="str" cm="1">
        <f t="array" ref="AV86">IF($Z86="","",IF((IFERROR(_xlfn.IFS($AQ86="Devis 1",(IFERROR(VALUE(TRIM(SUBSTITUTE(AH86,CHAR(160),""))),0)),$AQ86="Devis 2",(IFERROR(VALUE(TRIM(SUBSTITUTE(AK86,CHAR(160),""))),0)),$AQ86="Devis 3",(IFERROR(VALUE(TRIM(SUBSTITUTE(AN86,CHAR(160),""))),0))),0))*(IFERROR(VALUE(TRIM(SUBSTITUTE($Z86,CHAR(160),""))),0))=0,"",(IFERROR(_xlfn.IFS($AQ86="Devis 1",(IFERROR(VALUE(TRIM(SUBSTITUTE(AH86,CHAR(160),""))),0)),$AQ86="Devis 2",(IFERROR(VALUE(TRIM(SUBSTITUTE(AK86,CHAR(160),""))),0)),$AQ86="Devis 3",(IFERROR(VALUE(TRIM(SUBSTITUTE(AN86,CHAR(160),""))),0))),0))*(IFERROR(VALUE(TRIM(SUBSTITUTE($Z86,CHAR(160),""))),0))))</f>
        <v/>
      </c>
      <c r="AW86" s="110" t="str" cm="1">
        <f t="array" ref="AW86">IF($Z86="","",IF(IFERROR(_xlfn.IFS(TRIM(SUBSTITUTE($AQ86,CHAR(160),""))="Devis 1",IFERROR(VALUE(TRIM(SUBSTITUTE(AI86,CHAR(160),""))),0),TRIM(SUBSTITUTE($AQ86,CHAR(160),""))="Devis 2",IFERROR(VALUE(TRIM(SUBSTITUTE(AL86,CHAR(160),""))),0),TRIM(SUBSTITUTE($AQ86,CHAR(160),""))="Devis 3",IFERROR(VALUE(TRIM(SUBSTITUTE(AO86,CHAR(160),""))),0)),0)*IFERROR(VALUE(TRIM(SUBSTITUTE($Z86,CHAR(160),""))),0)=0,IF(AV86&lt;&gt;"",0,""),IFERROR(_xlfn.IFS(TRIM(SUBSTITUTE($AQ86,CHAR(160),""))="Devis 1",IFERROR(VALUE(TRIM(SUBSTITUTE(AI86,CHAR(160),""))),0),TRIM(SUBSTITUTE($AQ86,CHAR(160),""))="Devis 2",IFERROR(VALUE(TRIM(SUBSTITUTE(AL86,CHAR(160),""))),0),TRIM(SUBSTITUTE($AQ86,CHAR(160),""))="Devis 3",IFERROR(VALUE(TRIM(SUBSTITUTE(AO86,CHAR(160),""))),0)),0)*IFERROR(VALUE(TRIM(SUBSTITUTE($Z86,CHAR(160),""))),0)))</f>
        <v/>
      </c>
      <c r="AX86" s="110" t="str" cm="1">
        <f t="array" ref="AX86">IF($Z86="","",IF((IFERROR(_xlfn.IFS($AQ86="Devis 1",(IFERROR(VALUE(TRIM(SUBSTITUTE(AJ86,CHAR(160),""))),0)),$AQ86="Devis 2",(IFERROR(VALUE(TRIM(SUBSTITUTE(AM86,CHAR(160),""))),0)),$AQ86="Devis 3",(IFERROR(VALUE(TRIM(SUBSTITUTE(AP86,CHAR(160),""))),0))),0))*(IFERROR(VALUE(TRIM(SUBSTITUTE($Z86,CHAR(160),""))),0))=0,"",(IFERROR(_xlfn.IFS($AQ86="Devis 1",(IFERROR(VALUE(TRIM(SUBSTITUTE(AJ86,CHAR(160),""))),0)),$AQ86="Devis 2",(IFERROR(VALUE(TRIM(SUBSTITUTE(AM86,CHAR(160),""))),0)),$AQ86="Devis 3",(IFERROR(VALUE(TRIM(SUBSTITUTE(AP86,CHAR(160),""))),0))),0))*(IFERROR(VALUE(TRIM(SUBSTITUTE($Z86,CHAR(160),""))),0))))</f>
        <v/>
      </c>
      <c r="AY86" s="89"/>
      <c r="AZ86" s="21" t="str" cm="1">
        <f t="array" ref="AZ86">IF(OR(AX86="",AU86="",AV86="",AS86="",AW86="",AT86=""),"",_xlfn.IFS((IFERROR(VALUE(TRIM(SUBSTITUTE(AX86,CHAR(160),""))),0))&gt;(IFERROR(VALUE(TRIM(SUBSTITUTE(AU86,CHAR(160),""))),0)),"KO : Le montant retenu TTC est supérieur au montant raisonnable TTC. Merci de revoir la ligne de dépense ou plafonner son montant.",(IFERROR(VALUE(TRIM(SUBSTITUTE(AV86,CHAR(160),""))),0))&gt;(IFERROR(VALUE(TRIM(SUBSTITUTE(AS86,CHAR(160),""))),0)),"Attention : Le montant retenu HT est supérieur au montant HT raisonnable. Merci de revoir la ligne de dépense, plafonner son montant, ou justifier la reventillation HT / TVA.",(IFERROR(VALUE(TRIM(SUBSTITUTE(AW86,CHAR(160),""))),0))&gt;(IFERROR(VALUE(TRIM(SUBSTITUTE(AT86,CHAR(160),""))),0)),"Attention : Le montant TVA retenu est supérieur au montant TVA raisonnable. Merci de revoir la ligne de dépense, plafonner son montant, ou justifier la reventillation HT / TVA.",(IFERROR(VALUE(TRIM(SUBSTITUTE(AX86,CHAR(160),""))),0))=0,"",(IFERROR(VALUE(TRIM(SUBSTITUTE(AU86,CHAR(160),""))),0))=(IFERROR(VALUE(TRIM(SUBSTITUTE(AX86,CHAR(160),""))),0)),"OK",(IFERROR(VALUE(TRIM(SUBSTITUTE(AU86,CHAR(160),""))),0))&gt;(IFERROR(VALUE(TRIM(SUBSTITUTE(AX86,CHAR(160),""))),0))," OK : Montant instruit inférieur au montant raisonnable.",TRUE,""))</f>
        <v/>
      </c>
      <c r="BA86" s="6" t="str" cm="1">
        <f t="array" ref="BA86">IF(
   OR(AX86="",W86="",AV86="",U86="",AW86="",V86=""),
   "",
   _xlfn.IFS(
      (IFERROR(VALUE(TRIM(SUBSTITUTE(AX86,CHAR(160),""))),0))=0,
         "Attention montant présenté entièrement écarté",
      (IFERROR(VALUE(TRIM(SUBSTITUTE(AX86,CHAR(160),""))),0))&gt;
         (IFERROR(VALUE(TRIM(SUBSTITUTE(W86,CHAR(160),""))),0)),
         "KO : Le montant retenu TTC est supérieur au montant présenté TTC. Merci de revoir la ligne de dépense ou plafonner son montant.",
      (IFERROR(VALUE(TRIM(SUBSTITUTE(AV86,CHAR(160),""))),0))&gt;
         (IFERROR(VALUE(TRIM(SUBSTITUTE(U86,CHAR(160),""))),0)),
         "Attention : Le montant retenu HT est supérieur au montant HT présenté. Merci de revoir la ligne de dépense, plafonner son montant, ou justifier la reventilation HT / TVA.",
      (IFERROR(VALUE(TRIM(SUBSTITUTE(AW86,CHAR(160),""))),0))&gt;
         (IFERROR(VALUE(TRIM(SUBSTITUTE(V86,CHAR(160),""))),0)),
         "Attention : Le montant TVA retenu est supérieur au montant TVA présenté. Merci de revoir la ligne de dépense, plafonner son montant, ou justifier la reventilation HT / TVA.",
      (IFERROR(VALUE(TRIM(SUBSTITUTE(W86,CHAR(160),""))),0))=0,
         "",
      (IFERROR(VALUE(TRIM(SUBSTITUTE(AX86,CHAR(160),""))),0))=
         (IFERROR(VALUE(TRIM(SUBSTITUTE(W86,CHAR(160),""))),0)),
         "OK",
      (IFERROR(VALUE(TRIM(SUBSTITUTE(AX86,CHAR(160),""))),0))&lt;
         (IFERROR(VALUE(TRIM(SUBSTITUTE(W86,CHAR(160),""))),0)),
         "Attention : montant présenté partiellement écarté.",
      TRUE,
         ""
   )
)</f>
        <v/>
      </c>
      <c r="BB86" s="63" t="str">
        <f t="shared" si="87"/>
        <v/>
      </c>
      <c r="BC86" s="63" t="str">
        <f t="shared" si="88"/>
        <v/>
      </c>
      <c r="BD86" s="63" t="str">
        <f t="shared" si="89"/>
        <v/>
      </c>
    </row>
    <row r="87" spans="1:56" ht="15" customHeight="1">
      <c r="A87" s="100">
        <v>78</v>
      </c>
      <c r="B87" s="7"/>
      <c r="C87" s="8"/>
      <c r="D87" s="7"/>
      <c r="E87" s="7"/>
      <c r="F87" s="27"/>
      <c r="G87" s="33"/>
      <c r="H87" s="31"/>
      <c r="I87" s="32"/>
      <c r="J87" s="17"/>
      <c r="K87" s="10"/>
      <c r="L87" s="9"/>
      <c r="M87" s="53" t="str">
        <f t="shared" si="90"/>
        <v/>
      </c>
      <c r="N87" s="13"/>
      <c r="O87" s="9"/>
      <c r="P87" s="53" t="str">
        <f t="shared" si="91"/>
        <v/>
      </c>
      <c r="Q87" s="16"/>
      <c r="R87" s="9"/>
      <c r="S87" s="54" t="str">
        <f t="shared" si="92"/>
        <v/>
      </c>
      <c r="T87" s="23"/>
      <c r="U87" s="111" t="str" cm="1">
        <f t="array" ref="U87">IF((_xlfn.IFS(TRIM(SUBSTITUTE(T87,CHAR(160),""))="Devis 1",IFERROR(VALUE(TRIM(SUBSTITUTE(K87,CHAR(160),""))),0),TRIM(SUBSTITUTE(T87,CHAR(160),""))="Devis 2",IFERROR(VALUE(TRIM(SUBSTITUTE(N87,CHAR(160),""))),0),TRIM(SUBSTITUTE(T87,CHAR(160),""))="Devis 3",IFERROR(VALUE(TRIM(SUBSTITUTE(Q87,CHAR(160),""))),0),TRUE,0)*IFERROR(VALUE(TRIM(SUBSTITUTE(C87,CHAR(160),""))),0))=0,"",_xlfn.IFS(TRIM(SUBSTITUTE(T87,CHAR(160),""))="Devis 1",IFERROR(VALUE(TRIM(SUBSTITUTE(K87,CHAR(160),""))),0),TRIM(SUBSTITUTE(T87,CHAR(160),""))="Devis 2",IFERROR(VALUE(TRIM(SUBSTITUTE(N87,CHAR(160),""))),0),TRIM(SUBSTITUTE(T87,CHAR(160),""))="Devis 3",IFERROR(VALUE(TRIM(SUBSTITUTE(Q87,CHAR(160),""))),0),TRUE,0)*IFERROR(VALUE(TRIM(SUBSTITUTE(C87,CHAR(160),""))),0))</f>
        <v/>
      </c>
      <c r="V87" s="109" t="str" cm="1">
        <f t="array" ref="V87">IF((_xlfn.IFS(TRIM(SUBSTITUTE(T87,CHAR(160),""))="Devis 1",IFERROR(VALUE(TRIM(SUBSTITUTE(L87,CHAR(160),""))),0),TRIM(SUBSTITUTE(T87,CHAR(160),""))="Devis 2",IFERROR(VALUE(TRIM(SUBSTITUTE(O87,CHAR(160),""))),0),TRIM(SUBSTITUTE(T87,CHAR(160),""))="Devis 3",IFERROR(VALUE(TRIM(SUBSTITUTE(R87,CHAR(160),""))),0),TRUE,0)*IFERROR(VALUE(TRIM(SUBSTITUTE(C87,CHAR(160),""))),0))=0,IF(U87&lt;&gt;"",0,""),_xlfn.IFS(TRIM(SUBSTITUTE(T87,CHAR(160),""))="Devis 1",IFERROR(VALUE(TRIM(SUBSTITUTE(L87,CHAR(160),""))),0),TRIM(SUBSTITUTE(T87,CHAR(160),""))="Devis 2",IFERROR(VALUE(TRIM(SUBSTITUTE(O87,CHAR(160),""))),0),TRIM(SUBSTITUTE(T87,CHAR(160),""))="Devis 3",IFERROR(VALUE(TRIM(SUBSTITUTE(R87,CHAR(160),""))),0),TRUE,0)*IFERROR(VALUE(TRIM(SUBSTITUTE(C87,CHAR(160),""))),0))</f>
        <v/>
      </c>
      <c r="W87" s="112" t="str">
        <f t="shared" si="93"/>
        <v/>
      </c>
      <c r="X87" s="103"/>
      <c r="Y87" s="86" t="str">
        <f t="shared" si="72"/>
        <v/>
      </c>
      <c r="Z87" s="90" t="str">
        <f t="shared" si="73"/>
        <v/>
      </c>
      <c r="AA87" s="86" t="str">
        <f t="shared" si="74"/>
        <v/>
      </c>
      <c r="AB87" s="22" t="str">
        <f t="shared" si="75"/>
        <v/>
      </c>
      <c r="AC87" s="22" t="str">
        <f t="shared" si="76"/>
        <v/>
      </c>
      <c r="AD87" s="5" t="str">
        <f t="shared" si="76"/>
        <v/>
      </c>
      <c r="AE87" s="22" t="str">
        <f t="shared" si="77"/>
        <v/>
      </c>
      <c r="AF87" s="22" t="str">
        <f t="shared" si="78"/>
        <v/>
      </c>
      <c r="AG87" s="87" t="str">
        <f t="shared" si="79"/>
        <v/>
      </c>
      <c r="AH87" s="59" t="str">
        <f t="shared" si="80"/>
        <v/>
      </c>
      <c r="AI87" s="29" t="str">
        <f t="shared" si="81"/>
        <v/>
      </c>
      <c r="AJ87" s="53" t="str">
        <f t="shared" si="94"/>
        <v/>
      </c>
      <c r="AK87" s="60" t="str">
        <f t="shared" si="82"/>
        <v/>
      </c>
      <c r="AL87" s="29" t="str">
        <f t="shared" si="83"/>
        <v/>
      </c>
      <c r="AM87" s="53" t="str">
        <f t="shared" si="95"/>
        <v/>
      </c>
      <c r="AN87" s="61" t="str">
        <f t="shared" si="84"/>
        <v/>
      </c>
      <c r="AO87" s="29" t="str">
        <f t="shared" si="85"/>
        <v/>
      </c>
      <c r="AP87" s="62" t="str">
        <f t="shared" si="96"/>
        <v/>
      </c>
      <c r="AQ87" s="55" t="str">
        <f t="shared" si="86"/>
        <v/>
      </c>
      <c r="AR87" s="493"/>
      <c r="AS87" s="63" t="str">
        <f t="shared" si="97"/>
        <v/>
      </c>
      <c r="AT87" s="63" t="str">
        <f t="shared" si="98"/>
        <v/>
      </c>
      <c r="AU87" s="63" t="str">
        <f t="shared" si="99"/>
        <v/>
      </c>
      <c r="AV87" s="110" t="str" cm="1">
        <f t="array" ref="AV87">IF($Z87="","",IF((IFERROR(_xlfn.IFS($AQ87="Devis 1",(IFERROR(VALUE(TRIM(SUBSTITUTE(AH87,CHAR(160),""))),0)),$AQ87="Devis 2",(IFERROR(VALUE(TRIM(SUBSTITUTE(AK87,CHAR(160),""))),0)),$AQ87="Devis 3",(IFERROR(VALUE(TRIM(SUBSTITUTE(AN87,CHAR(160),""))),0))),0))*(IFERROR(VALUE(TRIM(SUBSTITUTE($Z87,CHAR(160),""))),0))=0,"",(IFERROR(_xlfn.IFS($AQ87="Devis 1",(IFERROR(VALUE(TRIM(SUBSTITUTE(AH87,CHAR(160),""))),0)),$AQ87="Devis 2",(IFERROR(VALUE(TRIM(SUBSTITUTE(AK87,CHAR(160),""))),0)),$AQ87="Devis 3",(IFERROR(VALUE(TRIM(SUBSTITUTE(AN87,CHAR(160),""))),0))),0))*(IFERROR(VALUE(TRIM(SUBSTITUTE($Z87,CHAR(160),""))),0))))</f>
        <v/>
      </c>
      <c r="AW87" s="110" t="str" cm="1">
        <f t="array" ref="AW87">IF($Z87="","",IF(IFERROR(_xlfn.IFS(TRIM(SUBSTITUTE($AQ87,CHAR(160),""))="Devis 1",IFERROR(VALUE(TRIM(SUBSTITUTE(AI87,CHAR(160),""))),0),TRIM(SUBSTITUTE($AQ87,CHAR(160),""))="Devis 2",IFERROR(VALUE(TRIM(SUBSTITUTE(AL87,CHAR(160),""))),0),TRIM(SUBSTITUTE($AQ87,CHAR(160),""))="Devis 3",IFERROR(VALUE(TRIM(SUBSTITUTE(AO87,CHAR(160),""))),0)),0)*IFERROR(VALUE(TRIM(SUBSTITUTE($Z87,CHAR(160),""))),0)=0,IF(AV87&lt;&gt;"",0,""),IFERROR(_xlfn.IFS(TRIM(SUBSTITUTE($AQ87,CHAR(160),""))="Devis 1",IFERROR(VALUE(TRIM(SUBSTITUTE(AI87,CHAR(160),""))),0),TRIM(SUBSTITUTE($AQ87,CHAR(160),""))="Devis 2",IFERROR(VALUE(TRIM(SUBSTITUTE(AL87,CHAR(160),""))),0),TRIM(SUBSTITUTE($AQ87,CHAR(160),""))="Devis 3",IFERROR(VALUE(TRIM(SUBSTITUTE(AO87,CHAR(160),""))),0)),0)*IFERROR(VALUE(TRIM(SUBSTITUTE($Z87,CHAR(160),""))),0)))</f>
        <v/>
      </c>
      <c r="AX87" s="110" t="str" cm="1">
        <f t="array" ref="AX87">IF($Z87="","",IF((IFERROR(_xlfn.IFS($AQ87="Devis 1",(IFERROR(VALUE(TRIM(SUBSTITUTE(AJ87,CHAR(160),""))),0)),$AQ87="Devis 2",(IFERROR(VALUE(TRIM(SUBSTITUTE(AM87,CHAR(160),""))),0)),$AQ87="Devis 3",(IFERROR(VALUE(TRIM(SUBSTITUTE(AP87,CHAR(160),""))),0))),0))*(IFERROR(VALUE(TRIM(SUBSTITUTE($Z87,CHAR(160),""))),0))=0,"",(IFERROR(_xlfn.IFS($AQ87="Devis 1",(IFERROR(VALUE(TRIM(SUBSTITUTE(AJ87,CHAR(160),""))),0)),$AQ87="Devis 2",(IFERROR(VALUE(TRIM(SUBSTITUTE(AM87,CHAR(160),""))),0)),$AQ87="Devis 3",(IFERROR(VALUE(TRIM(SUBSTITUTE(AP87,CHAR(160),""))),0))),0))*(IFERROR(VALUE(TRIM(SUBSTITUTE($Z87,CHAR(160),""))),0))))</f>
        <v/>
      </c>
      <c r="AY87" s="89"/>
      <c r="AZ87" s="21" t="str" cm="1">
        <f t="array" ref="AZ87">IF(OR(AX87="",AU87="",AV87="",AS87="",AW87="",AT87=""),"",_xlfn.IFS((IFERROR(VALUE(TRIM(SUBSTITUTE(AX87,CHAR(160),""))),0))&gt;(IFERROR(VALUE(TRIM(SUBSTITUTE(AU87,CHAR(160),""))),0)),"KO : Le montant retenu TTC est supérieur au montant raisonnable TTC. Merci de revoir la ligne de dépense ou plafonner son montant.",(IFERROR(VALUE(TRIM(SUBSTITUTE(AV87,CHAR(160),""))),0))&gt;(IFERROR(VALUE(TRIM(SUBSTITUTE(AS87,CHAR(160),""))),0)),"Attention : Le montant retenu HT est supérieur au montant HT raisonnable. Merci de revoir la ligne de dépense, plafonner son montant, ou justifier la reventillation HT / TVA.",(IFERROR(VALUE(TRIM(SUBSTITUTE(AW87,CHAR(160),""))),0))&gt;(IFERROR(VALUE(TRIM(SUBSTITUTE(AT87,CHAR(160),""))),0)),"Attention : Le montant TVA retenu est supérieur au montant TVA raisonnable. Merci de revoir la ligne de dépense, plafonner son montant, ou justifier la reventillation HT / TVA.",(IFERROR(VALUE(TRIM(SUBSTITUTE(AX87,CHAR(160),""))),0))=0,"",(IFERROR(VALUE(TRIM(SUBSTITUTE(AU87,CHAR(160),""))),0))=(IFERROR(VALUE(TRIM(SUBSTITUTE(AX87,CHAR(160),""))),0)),"OK",(IFERROR(VALUE(TRIM(SUBSTITUTE(AU87,CHAR(160),""))),0))&gt;(IFERROR(VALUE(TRIM(SUBSTITUTE(AX87,CHAR(160),""))),0))," OK : Montant instruit inférieur au montant raisonnable.",TRUE,""))</f>
        <v/>
      </c>
      <c r="BA87" s="6" t="str" cm="1">
        <f t="array" ref="BA87">IF(
   OR(AX87="",W87="",AV87="",U87="",AW87="",V87=""),
   "",
   _xlfn.IFS(
      (IFERROR(VALUE(TRIM(SUBSTITUTE(AX87,CHAR(160),""))),0))=0,
         "Attention montant présenté entièrement écarté",
      (IFERROR(VALUE(TRIM(SUBSTITUTE(AX87,CHAR(160),""))),0))&gt;
         (IFERROR(VALUE(TRIM(SUBSTITUTE(W87,CHAR(160),""))),0)),
         "KO : Le montant retenu TTC est supérieur au montant présenté TTC. Merci de revoir la ligne de dépense ou plafonner son montant.",
      (IFERROR(VALUE(TRIM(SUBSTITUTE(AV87,CHAR(160),""))),0))&gt;
         (IFERROR(VALUE(TRIM(SUBSTITUTE(U87,CHAR(160),""))),0)),
         "Attention : Le montant retenu HT est supérieur au montant HT présenté. Merci de revoir la ligne de dépense, plafonner son montant, ou justifier la reventilation HT / TVA.",
      (IFERROR(VALUE(TRIM(SUBSTITUTE(AW87,CHAR(160),""))),0))&gt;
         (IFERROR(VALUE(TRIM(SUBSTITUTE(V87,CHAR(160),""))),0)),
         "Attention : Le montant TVA retenu est supérieur au montant TVA présenté. Merci de revoir la ligne de dépense, plafonner son montant, ou justifier la reventilation HT / TVA.",
      (IFERROR(VALUE(TRIM(SUBSTITUTE(W87,CHAR(160),""))),0))=0,
         "",
      (IFERROR(VALUE(TRIM(SUBSTITUTE(AX87,CHAR(160),""))),0))=
         (IFERROR(VALUE(TRIM(SUBSTITUTE(W87,CHAR(160),""))),0)),
         "OK",
      (IFERROR(VALUE(TRIM(SUBSTITUTE(AX87,CHAR(160),""))),0))&lt;
         (IFERROR(VALUE(TRIM(SUBSTITUTE(W87,CHAR(160),""))),0)),
         "Attention : montant présenté partiellement écarté.",
      TRUE,
         ""
   )
)</f>
        <v/>
      </c>
      <c r="BB87" s="63" t="str">
        <f t="shared" si="87"/>
        <v/>
      </c>
      <c r="BC87" s="63" t="str">
        <f t="shared" si="88"/>
        <v/>
      </c>
      <c r="BD87" s="63" t="str">
        <f t="shared" si="89"/>
        <v/>
      </c>
    </row>
    <row r="88" spans="1:56" ht="15" customHeight="1">
      <c r="A88" s="100">
        <v>79</v>
      </c>
      <c r="B88" s="7"/>
      <c r="C88" s="8"/>
      <c r="D88" s="7"/>
      <c r="E88" s="7"/>
      <c r="F88" s="27"/>
      <c r="G88" s="33"/>
      <c r="H88" s="31"/>
      <c r="I88" s="32"/>
      <c r="J88" s="17"/>
      <c r="K88" s="10"/>
      <c r="L88" s="9"/>
      <c r="M88" s="53" t="str">
        <f t="shared" si="90"/>
        <v/>
      </c>
      <c r="N88" s="13"/>
      <c r="O88" s="9"/>
      <c r="P88" s="53" t="str">
        <f t="shared" si="91"/>
        <v/>
      </c>
      <c r="Q88" s="16"/>
      <c r="R88" s="9"/>
      <c r="S88" s="54" t="str">
        <f t="shared" si="92"/>
        <v/>
      </c>
      <c r="T88" s="23"/>
      <c r="U88" s="111" t="str" cm="1">
        <f t="array" ref="U88">IF((_xlfn.IFS(TRIM(SUBSTITUTE(T88,CHAR(160),""))="Devis 1",IFERROR(VALUE(TRIM(SUBSTITUTE(K88,CHAR(160),""))),0),TRIM(SUBSTITUTE(T88,CHAR(160),""))="Devis 2",IFERROR(VALUE(TRIM(SUBSTITUTE(N88,CHAR(160),""))),0),TRIM(SUBSTITUTE(T88,CHAR(160),""))="Devis 3",IFERROR(VALUE(TRIM(SUBSTITUTE(Q88,CHAR(160),""))),0),TRUE,0)*IFERROR(VALUE(TRIM(SUBSTITUTE(C88,CHAR(160),""))),0))=0,"",_xlfn.IFS(TRIM(SUBSTITUTE(T88,CHAR(160),""))="Devis 1",IFERROR(VALUE(TRIM(SUBSTITUTE(K88,CHAR(160),""))),0),TRIM(SUBSTITUTE(T88,CHAR(160),""))="Devis 2",IFERROR(VALUE(TRIM(SUBSTITUTE(N88,CHAR(160),""))),0),TRIM(SUBSTITUTE(T88,CHAR(160),""))="Devis 3",IFERROR(VALUE(TRIM(SUBSTITUTE(Q88,CHAR(160),""))),0),TRUE,0)*IFERROR(VALUE(TRIM(SUBSTITUTE(C88,CHAR(160),""))),0))</f>
        <v/>
      </c>
      <c r="V88" s="109" t="str" cm="1">
        <f t="array" ref="V88">IF((_xlfn.IFS(TRIM(SUBSTITUTE(T88,CHAR(160),""))="Devis 1",IFERROR(VALUE(TRIM(SUBSTITUTE(L88,CHAR(160),""))),0),TRIM(SUBSTITUTE(T88,CHAR(160),""))="Devis 2",IFERROR(VALUE(TRIM(SUBSTITUTE(O88,CHAR(160),""))),0),TRIM(SUBSTITUTE(T88,CHAR(160),""))="Devis 3",IFERROR(VALUE(TRIM(SUBSTITUTE(R88,CHAR(160),""))),0),TRUE,0)*IFERROR(VALUE(TRIM(SUBSTITUTE(C88,CHAR(160),""))),0))=0,IF(U88&lt;&gt;"",0,""),_xlfn.IFS(TRIM(SUBSTITUTE(T88,CHAR(160),""))="Devis 1",IFERROR(VALUE(TRIM(SUBSTITUTE(L88,CHAR(160),""))),0),TRIM(SUBSTITUTE(T88,CHAR(160),""))="Devis 2",IFERROR(VALUE(TRIM(SUBSTITUTE(O88,CHAR(160),""))),0),TRIM(SUBSTITUTE(T88,CHAR(160),""))="Devis 3",IFERROR(VALUE(TRIM(SUBSTITUTE(R88,CHAR(160),""))),0),TRUE,0)*IFERROR(VALUE(TRIM(SUBSTITUTE(C88,CHAR(160),""))),0))</f>
        <v/>
      </c>
      <c r="W88" s="112" t="str">
        <f t="shared" si="93"/>
        <v/>
      </c>
      <c r="X88" s="103"/>
      <c r="Y88" s="86" t="str">
        <f t="shared" si="72"/>
        <v/>
      </c>
      <c r="Z88" s="90" t="str">
        <f t="shared" si="73"/>
        <v/>
      </c>
      <c r="AA88" s="86" t="str">
        <f t="shared" si="74"/>
        <v/>
      </c>
      <c r="AB88" s="22" t="str">
        <f t="shared" si="75"/>
        <v/>
      </c>
      <c r="AC88" s="22" t="str">
        <f t="shared" si="76"/>
        <v/>
      </c>
      <c r="AD88" s="5" t="str">
        <f t="shared" si="76"/>
        <v/>
      </c>
      <c r="AE88" s="22" t="str">
        <f t="shared" si="77"/>
        <v/>
      </c>
      <c r="AF88" s="22" t="str">
        <f t="shared" si="78"/>
        <v/>
      </c>
      <c r="AG88" s="87" t="str">
        <f t="shared" si="79"/>
        <v/>
      </c>
      <c r="AH88" s="59" t="str">
        <f t="shared" si="80"/>
        <v/>
      </c>
      <c r="AI88" s="29" t="str">
        <f t="shared" si="81"/>
        <v/>
      </c>
      <c r="AJ88" s="53" t="str">
        <f t="shared" si="94"/>
        <v/>
      </c>
      <c r="AK88" s="60" t="str">
        <f t="shared" si="82"/>
        <v/>
      </c>
      <c r="AL88" s="29" t="str">
        <f t="shared" si="83"/>
        <v/>
      </c>
      <c r="AM88" s="53" t="str">
        <f t="shared" si="95"/>
        <v/>
      </c>
      <c r="AN88" s="61" t="str">
        <f t="shared" si="84"/>
        <v/>
      </c>
      <c r="AO88" s="29" t="str">
        <f t="shared" si="85"/>
        <v/>
      </c>
      <c r="AP88" s="62" t="str">
        <f t="shared" si="96"/>
        <v/>
      </c>
      <c r="AQ88" s="55" t="str">
        <f t="shared" si="86"/>
        <v/>
      </c>
      <c r="AR88" s="493"/>
      <c r="AS88" s="63" t="str">
        <f t="shared" si="97"/>
        <v/>
      </c>
      <c r="AT88" s="63" t="str">
        <f t="shared" si="98"/>
        <v/>
      </c>
      <c r="AU88" s="63" t="str">
        <f t="shared" si="99"/>
        <v/>
      </c>
      <c r="AV88" s="110" t="str" cm="1">
        <f t="array" ref="AV88">IF($Z88="","",IF((IFERROR(_xlfn.IFS($AQ88="Devis 1",(IFERROR(VALUE(TRIM(SUBSTITUTE(AH88,CHAR(160),""))),0)),$AQ88="Devis 2",(IFERROR(VALUE(TRIM(SUBSTITUTE(AK88,CHAR(160),""))),0)),$AQ88="Devis 3",(IFERROR(VALUE(TRIM(SUBSTITUTE(AN88,CHAR(160),""))),0))),0))*(IFERROR(VALUE(TRIM(SUBSTITUTE($Z88,CHAR(160),""))),0))=0,"",(IFERROR(_xlfn.IFS($AQ88="Devis 1",(IFERROR(VALUE(TRIM(SUBSTITUTE(AH88,CHAR(160),""))),0)),$AQ88="Devis 2",(IFERROR(VALUE(TRIM(SUBSTITUTE(AK88,CHAR(160),""))),0)),$AQ88="Devis 3",(IFERROR(VALUE(TRIM(SUBSTITUTE(AN88,CHAR(160),""))),0))),0))*(IFERROR(VALUE(TRIM(SUBSTITUTE($Z88,CHAR(160),""))),0))))</f>
        <v/>
      </c>
      <c r="AW88" s="110" t="str" cm="1">
        <f t="array" ref="AW88">IF($Z88="","",IF(IFERROR(_xlfn.IFS(TRIM(SUBSTITUTE($AQ88,CHAR(160),""))="Devis 1",IFERROR(VALUE(TRIM(SUBSTITUTE(AI88,CHAR(160),""))),0),TRIM(SUBSTITUTE($AQ88,CHAR(160),""))="Devis 2",IFERROR(VALUE(TRIM(SUBSTITUTE(AL88,CHAR(160),""))),0),TRIM(SUBSTITUTE($AQ88,CHAR(160),""))="Devis 3",IFERROR(VALUE(TRIM(SUBSTITUTE(AO88,CHAR(160),""))),0)),0)*IFERROR(VALUE(TRIM(SUBSTITUTE($Z88,CHAR(160),""))),0)=0,IF(AV88&lt;&gt;"",0,""),IFERROR(_xlfn.IFS(TRIM(SUBSTITUTE($AQ88,CHAR(160),""))="Devis 1",IFERROR(VALUE(TRIM(SUBSTITUTE(AI88,CHAR(160),""))),0),TRIM(SUBSTITUTE($AQ88,CHAR(160),""))="Devis 2",IFERROR(VALUE(TRIM(SUBSTITUTE(AL88,CHAR(160),""))),0),TRIM(SUBSTITUTE($AQ88,CHAR(160),""))="Devis 3",IFERROR(VALUE(TRIM(SUBSTITUTE(AO88,CHAR(160),""))),0)),0)*IFERROR(VALUE(TRIM(SUBSTITUTE($Z88,CHAR(160),""))),0)))</f>
        <v/>
      </c>
      <c r="AX88" s="110" t="str" cm="1">
        <f t="array" ref="AX88">IF($Z88="","",IF((IFERROR(_xlfn.IFS($AQ88="Devis 1",(IFERROR(VALUE(TRIM(SUBSTITUTE(AJ88,CHAR(160),""))),0)),$AQ88="Devis 2",(IFERROR(VALUE(TRIM(SUBSTITUTE(AM88,CHAR(160),""))),0)),$AQ88="Devis 3",(IFERROR(VALUE(TRIM(SUBSTITUTE(AP88,CHAR(160),""))),0))),0))*(IFERROR(VALUE(TRIM(SUBSTITUTE($Z88,CHAR(160),""))),0))=0,"",(IFERROR(_xlfn.IFS($AQ88="Devis 1",(IFERROR(VALUE(TRIM(SUBSTITUTE(AJ88,CHAR(160),""))),0)),$AQ88="Devis 2",(IFERROR(VALUE(TRIM(SUBSTITUTE(AM88,CHAR(160),""))),0)),$AQ88="Devis 3",(IFERROR(VALUE(TRIM(SUBSTITUTE(AP88,CHAR(160),""))),0))),0))*(IFERROR(VALUE(TRIM(SUBSTITUTE($Z88,CHAR(160),""))),0))))</f>
        <v/>
      </c>
      <c r="AY88" s="89"/>
      <c r="AZ88" s="21" t="str" cm="1">
        <f t="array" ref="AZ88">IF(OR(AX88="",AU88="",AV88="",AS88="",AW88="",AT88=""),"",_xlfn.IFS((IFERROR(VALUE(TRIM(SUBSTITUTE(AX88,CHAR(160),""))),0))&gt;(IFERROR(VALUE(TRIM(SUBSTITUTE(AU88,CHAR(160),""))),0)),"KO : Le montant retenu TTC est supérieur au montant raisonnable TTC. Merci de revoir la ligne de dépense ou plafonner son montant.",(IFERROR(VALUE(TRIM(SUBSTITUTE(AV88,CHAR(160),""))),0))&gt;(IFERROR(VALUE(TRIM(SUBSTITUTE(AS88,CHAR(160),""))),0)),"Attention : Le montant retenu HT est supérieur au montant HT raisonnable. Merci de revoir la ligne de dépense, plafonner son montant, ou justifier la reventillation HT / TVA.",(IFERROR(VALUE(TRIM(SUBSTITUTE(AW88,CHAR(160),""))),0))&gt;(IFERROR(VALUE(TRIM(SUBSTITUTE(AT88,CHAR(160),""))),0)),"Attention : Le montant TVA retenu est supérieur au montant TVA raisonnable. Merci de revoir la ligne de dépense, plafonner son montant, ou justifier la reventillation HT / TVA.",(IFERROR(VALUE(TRIM(SUBSTITUTE(AX88,CHAR(160),""))),0))=0,"",(IFERROR(VALUE(TRIM(SUBSTITUTE(AU88,CHAR(160),""))),0))=(IFERROR(VALUE(TRIM(SUBSTITUTE(AX88,CHAR(160),""))),0)),"OK",(IFERROR(VALUE(TRIM(SUBSTITUTE(AU88,CHAR(160),""))),0))&gt;(IFERROR(VALUE(TRIM(SUBSTITUTE(AX88,CHAR(160),""))),0))," OK : Montant instruit inférieur au montant raisonnable.",TRUE,""))</f>
        <v/>
      </c>
      <c r="BA88" s="6" t="str" cm="1">
        <f t="array" ref="BA88">IF(
   OR(AX88="",W88="",AV88="",U88="",AW88="",V88=""),
   "",
   _xlfn.IFS(
      (IFERROR(VALUE(TRIM(SUBSTITUTE(AX88,CHAR(160),""))),0))=0,
         "Attention montant présenté entièrement écarté",
      (IFERROR(VALUE(TRIM(SUBSTITUTE(AX88,CHAR(160),""))),0))&gt;
         (IFERROR(VALUE(TRIM(SUBSTITUTE(W88,CHAR(160),""))),0)),
         "KO : Le montant retenu TTC est supérieur au montant présenté TTC. Merci de revoir la ligne de dépense ou plafonner son montant.",
      (IFERROR(VALUE(TRIM(SUBSTITUTE(AV88,CHAR(160),""))),0))&gt;
         (IFERROR(VALUE(TRIM(SUBSTITUTE(U88,CHAR(160),""))),0)),
         "Attention : Le montant retenu HT est supérieur au montant HT présenté. Merci de revoir la ligne de dépense, plafonner son montant, ou justifier la reventilation HT / TVA.",
      (IFERROR(VALUE(TRIM(SUBSTITUTE(AW88,CHAR(160),""))),0))&gt;
         (IFERROR(VALUE(TRIM(SUBSTITUTE(V88,CHAR(160),""))),0)),
         "Attention : Le montant TVA retenu est supérieur au montant TVA présenté. Merci de revoir la ligne de dépense, plafonner son montant, ou justifier la reventilation HT / TVA.",
      (IFERROR(VALUE(TRIM(SUBSTITUTE(W88,CHAR(160),""))),0))=0,
         "",
      (IFERROR(VALUE(TRIM(SUBSTITUTE(AX88,CHAR(160),""))),0))=
         (IFERROR(VALUE(TRIM(SUBSTITUTE(W88,CHAR(160),""))),0)),
         "OK",
      (IFERROR(VALUE(TRIM(SUBSTITUTE(AX88,CHAR(160),""))),0))&lt;
         (IFERROR(VALUE(TRIM(SUBSTITUTE(W88,CHAR(160),""))),0)),
         "Attention : montant présenté partiellement écarté.",
      TRUE,
         ""
   )
)</f>
        <v/>
      </c>
      <c r="BB88" s="63" t="str">
        <f t="shared" si="87"/>
        <v/>
      </c>
      <c r="BC88" s="63" t="str">
        <f t="shared" si="88"/>
        <v/>
      </c>
      <c r="BD88" s="63" t="str">
        <f t="shared" si="89"/>
        <v/>
      </c>
    </row>
    <row r="89" spans="1:56" ht="15" customHeight="1">
      <c r="A89" s="100">
        <v>80</v>
      </c>
      <c r="B89" s="7"/>
      <c r="C89" s="8"/>
      <c r="D89" s="7"/>
      <c r="E89" s="7"/>
      <c r="F89" s="27"/>
      <c r="G89" s="33"/>
      <c r="H89" s="31"/>
      <c r="I89" s="32"/>
      <c r="J89" s="17"/>
      <c r="K89" s="10"/>
      <c r="L89" s="9"/>
      <c r="M89" s="53" t="str">
        <f t="shared" si="90"/>
        <v/>
      </c>
      <c r="N89" s="13"/>
      <c r="O89" s="9"/>
      <c r="P89" s="53" t="str">
        <f t="shared" si="91"/>
        <v/>
      </c>
      <c r="Q89" s="16"/>
      <c r="R89" s="9"/>
      <c r="S89" s="54" t="str">
        <f t="shared" si="92"/>
        <v/>
      </c>
      <c r="T89" s="23"/>
      <c r="U89" s="111" t="str" cm="1">
        <f t="array" ref="U89">IF((_xlfn.IFS(TRIM(SUBSTITUTE(T89,CHAR(160),""))="Devis 1",IFERROR(VALUE(TRIM(SUBSTITUTE(K89,CHAR(160),""))),0),TRIM(SUBSTITUTE(T89,CHAR(160),""))="Devis 2",IFERROR(VALUE(TRIM(SUBSTITUTE(N89,CHAR(160),""))),0),TRIM(SUBSTITUTE(T89,CHAR(160),""))="Devis 3",IFERROR(VALUE(TRIM(SUBSTITUTE(Q89,CHAR(160),""))),0),TRUE,0)*IFERROR(VALUE(TRIM(SUBSTITUTE(C89,CHAR(160),""))),0))=0,"",_xlfn.IFS(TRIM(SUBSTITUTE(T89,CHAR(160),""))="Devis 1",IFERROR(VALUE(TRIM(SUBSTITUTE(K89,CHAR(160),""))),0),TRIM(SUBSTITUTE(T89,CHAR(160),""))="Devis 2",IFERROR(VALUE(TRIM(SUBSTITUTE(N89,CHAR(160),""))),0),TRIM(SUBSTITUTE(T89,CHAR(160),""))="Devis 3",IFERROR(VALUE(TRIM(SUBSTITUTE(Q89,CHAR(160),""))),0),TRUE,0)*IFERROR(VALUE(TRIM(SUBSTITUTE(C89,CHAR(160),""))),0))</f>
        <v/>
      </c>
      <c r="V89" s="109" t="str" cm="1">
        <f t="array" ref="V89">IF((_xlfn.IFS(TRIM(SUBSTITUTE(T89,CHAR(160),""))="Devis 1",IFERROR(VALUE(TRIM(SUBSTITUTE(L89,CHAR(160),""))),0),TRIM(SUBSTITUTE(T89,CHAR(160),""))="Devis 2",IFERROR(VALUE(TRIM(SUBSTITUTE(O89,CHAR(160),""))),0),TRIM(SUBSTITUTE(T89,CHAR(160),""))="Devis 3",IFERROR(VALUE(TRIM(SUBSTITUTE(R89,CHAR(160),""))),0),TRUE,0)*IFERROR(VALUE(TRIM(SUBSTITUTE(C89,CHAR(160),""))),0))=0,IF(U89&lt;&gt;"",0,""),_xlfn.IFS(TRIM(SUBSTITUTE(T89,CHAR(160),""))="Devis 1",IFERROR(VALUE(TRIM(SUBSTITUTE(L89,CHAR(160),""))),0),TRIM(SUBSTITUTE(T89,CHAR(160),""))="Devis 2",IFERROR(VALUE(TRIM(SUBSTITUTE(O89,CHAR(160),""))),0),TRIM(SUBSTITUTE(T89,CHAR(160),""))="Devis 3",IFERROR(VALUE(TRIM(SUBSTITUTE(R89,CHAR(160),""))),0),TRUE,0)*IFERROR(VALUE(TRIM(SUBSTITUTE(C89,CHAR(160),""))),0))</f>
        <v/>
      </c>
      <c r="W89" s="112" t="str">
        <f t="shared" si="93"/>
        <v/>
      </c>
      <c r="X89" s="103"/>
      <c r="Y89" s="86" t="str">
        <f t="shared" si="72"/>
        <v/>
      </c>
      <c r="Z89" s="90" t="str">
        <f t="shared" si="73"/>
        <v/>
      </c>
      <c r="AA89" s="86" t="str">
        <f t="shared" si="74"/>
        <v/>
      </c>
      <c r="AB89" s="22" t="str">
        <f t="shared" si="75"/>
        <v/>
      </c>
      <c r="AC89" s="22" t="str">
        <f t="shared" si="76"/>
        <v/>
      </c>
      <c r="AD89" s="5" t="str">
        <f t="shared" si="76"/>
        <v/>
      </c>
      <c r="AE89" s="22" t="str">
        <f t="shared" si="77"/>
        <v/>
      </c>
      <c r="AF89" s="22" t="str">
        <f t="shared" si="78"/>
        <v/>
      </c>
      <c r="AG89" s="87" t="str">
        <f t="shared" si="79"/>
        <v/>
      </c>
      <c r="AH89" s="59" t="str">
        <f t="shared" si="80"/>
        <v/>
      </c>
      <c r="AI89" s="29" t="str">
        <f t="shared" si="81"/>
        <v/>
      </c>
      <c r="AJ89" s="53" t="str">
        <f t="shared" si="94"/>
        <v/>
      </c>
      <c r="AK89" s="60" t="str">
        <f t="shared" si="82"/>
        <v/>
      </c>
      <c r="AL89" s="29" t="str">
        <f t="shared" si="83"/>
        <v/>
      </c>
      <c r="AM89" s="53" t="str">
        <f t="shared" si="95"/>
        <v/>
      </c>
      <c r="AN89" s="61" t="str">
        <f t="shared" si="84"/>
        <v/>
      </c>
      <c r="AO89" s="29" t="str">
        <f t="shared" si="85"/>
        <v/>
      </c>
      <c r="AP89" s="62" t="str">
        <f t="shared" si="96"/>
        <v/>
      </c>
      <c r="AQ89" s="55" t="str">
        <f t="shared" si="86"/>
        <v/>
      </c>
      <c r="AR89" s="493"/>
      <c r="AS89" s="63" t="str">
        <f t="shared" si="97"/>
        <v/>
      </c>
      <c r="AT89" s="63" t="str">
        <f t="shared" si="98"/>
        <v/>
      </c>
      <c r="AU89" s="63" t="str">
        <f t="shared" si="99"/>
        <v/>
      </c>
      <c r="AV89" s="110" t="str" cm="1">
        <f t="array" ref="AV89">IF($Z89="","",IF((IFERROR(_xlfn.IFS($AQ89="Devis 1",(IFERROR(VALUE(TRIM(SUBSTITUTE(AH89,CHAR(160),""))),0)),$AQ89="Devis 2",(IFERROR(VALUE(TRIM(SUBSTITUTE(AK89,CHAR(160),""))),0)),$AQ89="Devis 3",(IFERROR(VALUE(TRIM(SUBSTITUTE(AN89,CHAR(160),""))),0))),0))*(IFERROR(VALUE(TRIM(SUBSTITUTE($Z89,CHAR(160),""))),0))=0,"",(IFERROR(_xlfn.IFS($AQ89="Devis 1",(IFERROR(VALUE(TRIM(SUBSTITUTE(AH89,CHAR(160),""))),0)),$AQ89="Devis 2",(IFERROR(VALUE(TRIM(SUBSTITUTE(AK89,CHAR(160),""))),0)),$AQ89="Devis 3",(IFERROR(VALUE(TRIM(SUBSTITUTE(AN89,CHAR(160),""))),0))),0))*(IFERROR(VALUE(TRIM(SUBSTITUTE($Z89,CHAR(160),""))),0))))</f>
        <v/>
      </c>
      <c r="AW89" s="110" t="str" cm="1">
        <f t="array" ref="AW89">IF($Z89="","",IF(IFERROR(_xlfn.IFS(TRIM(SUBSTITUTE($AQ89,CHAR(160),""))="Devis 1",IFERROR(VALUE(TRIM(SUBSTITUTE(AI89,CHAR(160),""))),0),TRIM(SUBSTITUTE($AQ89,CHAR(160),""))="Devis 2",IFERROR(VALUE(TRIM(SUBSTITUTE(AL89,CHAR(160),""))),0),TRIM(SUBSTITUTE($AQ89,CHAR(160),""))="Devis 3",IFERROR(VALUE(TRIM(SUBSTITUTE(AO89,CHAR(160),""))),0)),0)*IFERROR(VALUE(TRIM(SUBSTITUTE($Z89,CHAR(160),""))),0)=0,IF(AV89&lt;&gt;"",0,""),IFERROR(_xlfn.IFS(TRIM(SUBSTITUTE($AQ89,CHAR(160),""))="Devis 1",IFERROR(VALUE(TRIM(SUBSTITUTE(AI89,CHAR(160),""))),0),TRIM(SUBSTITUTE($AQ89,CHAR(160),""))="Devis 2",IFERROR(VALUE(TRIM(SUBSTITUTE(AL89,CHAR(160),""))),0),TRIM(SUBSTITUTE($AQ89,CHAR(160),""))="Devis 3",IFERROR(VALUE(TRIM(SUBSTITUTE(AO89,CHAR(160),""))),0)),0)*IFERROR(VALUE(TRIM(SUBSTITUTE($Z89,CHAR(160),""))),0)))</f>
        <v/>
      </c>
      <c r="AX89" s="110" t="str" cm="1">
        <f t="array" ref="AX89">IF($Z89="","",IF((IFERROR(_xlfn.IFS($AQ89="Devis 1",(IFERROR(VALUE(TRIM(SUBSTITUTE(AJ89,CHAR(160),""))),0)),$AQ89="Devis 2",(IFERROR(VALUE(TRIM(SUBSTITUTE(AM89,CHAR(160),""))),0)),$AQ89="Devis 3",(IFERROR(VALUE(TRIM(SUBSTITUTE(AP89,CHAR(160),""))),0))),0))*(IFERROR(VALUE(TRIM(SUBSTITUTE($Z89,CHAR(160),""))),0))=0,"",(IFERROR(_xlfn.IFS($AQ89="Devis 1",(IFERROR(VALUE(TRIM(SUBSTITUTE(AJ89,CHAR(160),""))),0)),$AQ89="Devis 2",(IFERROR(VALUE(TRIM(SUBSTITUTE(AM89,CHAR(160),""))),0)),$AQ89="Devis 3",(IFERROR(VALUE(TRIM(SUBSTITUTE(AP89,CHAR(160),""))),0))),0))*(IFERROR(VALUE(TRIM(SUBSTITUTE($Z89,CHAR(160),""))),0))))</f>
        <v/>
      </c>
      <c r="AY89" s="89"/>
      <c r="AZ89" s="21" t="str" cm="1">
        <f t="array" ref="AZ89">IF(OR(AX89="",AU89="",AV89="",AS89="",AW89="",AT89=""),"",_xlfn.IFS((IFERROR(VALUE(TRIM(SUBSTITUTE(AX89,CHAR(160),""))),0))&gt;(IFERROR(VALUE(TRIM(SUBSTITUTE(AU89,CHAR(160),""))),0)),"KO : Le montant retenu TTC est supérieur au montant raisonnable TTC. Merci de revoir la ligne de dépense ou plafonner son montant.",(IFERROR(VALUE(TRIM(SUBSTITUTE(AV89,CHAR(160),""))),0))&gt;(IFERROR(VALUE(TRIM(SUBSTITUTE(AS89,CHAR(160),""))),0)),"Attention : Le montant retenu HT est supérieur au montant HT raisonnable. Merci de revoir la ligne de dépense, plafonner son montant, ou justifier la reventillation HT / TVA.",(IFERROR(VALUE(TRIM(SUBSTITUTE(AW89,CHAR(160),""))),0))&gt;(IFERROR(VALUE(TRIM(SUBSTITUTE(AT89,CHAR(160),""))),0)),"Attention : Le montant TVA retenu est supérieur au montant TVA raisonnable. Merci de revoir la ligne de dépense, plafonner son montant, ou justifier la reventillation HT / TVA.",(IFERROR(VALUE(TRIM(SUBSTITUTE(AX89,CHAR(160),""))),0))=0,"",(IFERROR(VALUE(TRIM(SUBSTITUTE(AU89,CHAR(160),""))),0))=(IFERROR(VALUE(TRIM(SUBSTITUTE(AX89,CHAR(160),""))),0)),"OK",(IFERROR(VALUE(TRIM(SUBSTITUTE(AU89,CHAR(160),""))),0))&gt;(IFERROR(VALUE(TRIM(SUBSTITUTE(AX89,CHAR(160),""))),0))," OK : Montant instruit inférieur au montant raisonnable.",TRUE,""))</f>
        <v/>
      </c>
      <c r="BA89" s="6" t="str" cm="1">
        <f t="array" ref="BA89">IF(
   OR(AX89="",W89="",AV89="",U89="",AW89="",V89=""),
   "",
   _xlfn.IFS(
      (IFERROR(VALUE(TRIM(SUBSTITUTE(AX89,CHAR(160),""))),0))=0,
         "Attention montant présenté entièrement écarté",
      (IFERROR(VALUE(TRIM(SUBSTITUTE(AX89,CHAR(160),""))),0))&gt;
         (IFERROR(VALUE(TRIM(SUBSTITUTE(W89,CHAR(160),""))),0)),
         "KO : Le montant retenu TTC est supérieur au montant présenté TTC. Merci de revoir la ligne de dépense ou plafonner son montant.",
      (IFERROR(VALUE(TRIM(SUBSTITUTE(AV89,CHAR(160),""))),0))&gt;
         (IFERROR(VALUE(TRIM(SUBSTITUTE(U89,CHAR(160),""))),0)),
         "Attention : Le montant retenu HT est supérieur au montant HT présenté. Merci de revoir la ligne de dépense, plafonner son montant, ou justifier la reventilation HT / TVA.",
      (IFERROR(VALUE(TRIM(SUBSTITUTE(AW89,CHAR(160),""))),0))&gt;
         (IFERROR(VALUE(TRIM(SUBSTITUTE(V89,CHAR(160),""))),0)),
         "Attention : Le montant TVA retenu est supérieur au montant TVA présenté. Merci de revoir la ligne de dépense, plafonner son montant, ou justifier la reventilation HT / TVA.",
      (IFERROR(VALUE(TRIM(SUBSTITUTE(W89,CHAR(160),""))),0))=0,
         "",
      (IFERROR(VALUE(TRIM(SUBSTITUTE(AX89,CHAR(160),""))),0))=
         (IFERROR(VALUE(TRIM(SUBSTITUTE(W89,CHAR(160),""))),0)),
         "OK",
      (IFERROR(VALUE(TRIM(SUBSTITUTE(AX89,CHAR(160),""))),0))&lt;
         (IFERROR(VALUE(TRIM(SUBSTITUTE(W89,CHAR(160),""))),0)),
         "Attention : montant présenté partiellement écarté.",
      TRUE,
         ""
   )
)</f>
        <v/>
      </c>
      <c r="BB89" s="63" t="str">
        <f t="shared" si="87"/>
        <v/>
      </c>
      <c r="BC89" s="63" t="str">
        <f t="shared" si="88"/>
        <v/>
      </c>
      <c r="BD89" s="63" t="str">
        <f t="shared" si="89"/>
        <v/>
      </c>
    </row>
    <row r="90" spans="1:56" ht="15" customHeight="1">
      <c r="A90" s="100">
        <v>81</v>
      </c>
      <c r="B90" s="7"/>
      <c r="C90" s="8"/>
      <c r="D90" s="7"/>
      <c r="E90" s="7"/>
      <c r="F90" s="27"/>
      <c r="G90" s="33"/>
      <c r="H90" s="31"/>
      <c r="I90" s="32"/>
      <c r="J90" s="17"/>
      <c r="K90" s="10"/>
      <c r="L90" s="9"/>
      <c r="M90" s="53" t="str">
        <f t="shared" si="90"/>
        <v/>
      </c>
      <c r="N90" s="13"/>
      <c r="O90" s="9"/>
      <c r="P90" s="53" t="str">
        <f t="shared" si="91"/>
        <v/>
      </c>
      <c r="Q90" s="16"/>
      <c r="R90" s="9"/>
      <c r="S90" s="54" t="str">
        <f t="shared" si="92"/>
        <v/>
      </c>
      <c r="T90" s="23"/>
      <c r="U90" s="111" t="str" cm="1">
        <f t="array" ref="U90">IF((_xlfn.IFS(TRIM(SUBSTITUTE(T90,CHAR(160),""))="Devis 1",IFERROR(VALUE(TRIM(SUBSTITUTE(K90,CHAR(160),""))),0),TRIM(SUBSTITUTE(T90,CHAR(160),""))="Devis 2",IFERROR(VALUE(TRIM(SUBSTITUTE(N90,CHAR(160),""))),0),TRIM(SUBSTITUTE(T90,CHAR(160),""))="Devis 3",IFERROR(VALUE(TRIM(SUBSTITUTE(Q90,CHAR(160),""))),0),TRUE,0)*IFERROR(VALUE(TRIM(SUBSTITUTE(C90,CHAR(160),""))),0))=0,"",_xlfn.IFS(TRIM(SUBSTITUTE(T90,CHAR(160),""))="Devis 1",IFERROR(VALUE(TRIM(SUBSTITUTE(K90,CHAR(160),""))),0),TRIM(SUBSTITUTE(T90,CHAR(160),""))="Devis 2",IFERROR(VALUE(TRIM(SUBSTITUTE(N90,CHAR(160),""))),0),TRIM(SUBSTITUTE(T90,CHAR(160),""))="Devis 3",IFERROR(VALUE(TRIM(SUBSTITUTE(Q90,CHAR(160),""))),0),TRUE,0)*IFERROR(VALUE(TRIM(SUBSTITUTE(C90,CHAR(160),""))),0))</f>
        <v/>
      </c>
      <c r="V90" s="109" t="str" cm="1">
        <f t="array" ref="V90">IF((_xlfn.IFS(TRIM(SUBSTITUTE(T90,CHAR(160),""))="Devis 1",IFERROR(VALUE(TRIM(SUBSTITUTE(L90,CHAR(160),""))),0),TRIM(SUBSTITUTE(T90,CHAR(160),""))="Devis 2",IFERROR(VALUE(TRIM(SUBSTITUTE(O90,CHAR(160),""))),0),TRIM(SUBSTITUTE(T90,CHAR(160),""))="Devis 3",IFERROR(VALUE(TRIM(SUBSTITUTE(R90,CHAR(160),""))),0),TRUE,0)*IFERROR(VALUE(TRIM(SUBSTITUTE(C90,CHAR(160),""))),0))=0,IF(U90&lt;&gt;"",0,""),_xlfn.IFS(TRIM(SUBSTITUTE(T90,CHAR(160),""))="Devis 1",IFERROR(VALUE(TRIM(SUBSTITUTE(L90,CHAR(160),""))),0),TRIM(SUBSTITUTE(T90,CHAR(160),""))="Devis 2",IFERROR(VALUE(TRIM(SUBSTITUTE(O90,CHAR(160),""))),0),TRIM(SUBSTITUTE(T90,CHAR(160),""))="Devis 3",IFERROR(VALUE(TRIM(SUBSTITUTE(R90,CHAR(160),""))),0),TRUE,0)*IFERROR(VALUE(TRIM(SUBSTITUTE(C90,CHAR(160),""))),0))</f>
        <v/>
      </c>
      <c r="W90" s="112" t="str">
        <f t="shared" si="93"/>
        <v/>
      </c>
      <c r="X90" s="103"/>
      <c r="Y90" s="86" t="str">
        <f t="shared" si="72"/>
        <v/>
      </c>
      <c r="Z90" s="90" t="str">
        <f t="shared" si="73"/>
        <v/>
      </c>
      <c r="AA90" s="86" t="str">
        <f t="shared" si="74"/>
        <v/>
      </c>
      <c r="AB90" s="22" t="str">
        <f t="shared" si="75"/>
        <v/>
      </c>
      <c r="AC90" s="22" t="str">
        <f t="shared" si="76"/>
        <v/>
      </c>
      <c r="AD90" s="5" t="str">
        <f t="shared" si="76"/>
        <v/>
      </c>
      <c r="AE90" s="22" t="str">
        <f t="shared" si="77"/>
        <v/>
      </c>
      <c r="AF90" s="22" t="str">
        <f t="shared" si="78"/>
        <v/>
      </c>
      <c r="AG90" s="87" t="str">
        <f t="shared" si="79"/>
        <v/>
      </c>
      <c r="AH90" s="59" t="str">
        <f t="shared" si="80"/>
        <v/>
      </c>
      <c r="AI90" s="29" t="str">
        <f t="shared" si="81"/>
        <v/>
      </c>
      <c r="AJ90" s="53" t="str">
        <f t="shared" si="94"/>
        <v/>
      </c>
      <c r="AK90" s="60" t="str">
        <f t="shared" si="82"/>
        <v/>
      </c>
      <c r="AL90" s="29" t="str">
        <f t="shared" si="83"/>
        <v/>
      </c>
      <c r="AM90" s="53" t="str">
        <f t="shared" si="95"/>
        <v/>
      </c>
      <c r="AN90" s="61" t="str">
        <f t="shared" si="84"/>
        <v/>
      </c>
      <c r="AO90" s="29" t="str">
        <f t="shared" si="85"/>
        <v/>
      </c>
      <c r="AP90" s="62" t="str">
        <f t="shared" si="96"/>
        <v/>
      </c>
      <c r="AQ90" s="55" t="str">
        <f t="shared" ref="AQ90:AQ109" si="100">IF(T90="","",T90)</f>
        <v/>
      </c>
      <c r="AR90" s="493"/>
      <c r="AS90" s="63" t="str">
        <f t="shared" si="97"/>
        <v/>
      </c>
      <c r="AT90" s="63" t="str">
        <f t="shared" si="98"/>
        <v/>
      </c>
      <c r="AU90" s="63" t="str">
        <f t="shared" si="99"/>
        <v/>
      </c>
      <c r="AV90" s="110" t="str" cm="1">
        <f t="array" ref="AV90">IF($Z90="","",IF((IFERROR(_xlfn.IFS($AQ90="Devis 1",(IFERROR(VALUE(TRIM(SUBSTITUTE(AH90,CHAR(160),""))),0)),$AQ90="Devis 2",(IFERROR(VALUE(TRIM(SUBSTITUTE(AK90,CHAR(160),""))),0)),$AQ90="Devis 3",(IFERROR(VALUE(TRIM(SUBSTITUTE(AN90,CHAR(160),""))),0))),0))*(IFERROR(VALUE(TRIM(SUBSTITUTE($Z90,CHAR(160),""))),0))=0,"",(IFERROR(_xlfn.IFS($AQ90="Devis 1",(IFERROR(VALUE(TRIM(SUBSTITUTE(AH90,CHAR(160),""))),0)),$AQ90="Devis 2",(IFERROR(VALUE(TRIM(SUBSTITUTE(AK90,CHAR(160),""))),0)),$AQ90="Devis 3",(IFERROR(VALUE(TRIM(SUBSTITUTE(AN90,CHAR(160),""))),0))),0))*(IFERROR(VALUE(TRIM(SUBSTITUTE($Z90,CHAR(160),""))),0))))</f>
        <v/>
      </c>
      <c r="AW90" s="110" t="str" cm="1">
        <f t="array" ref="AW90">IF($Z90="","",IF(IFERROR(_xlfn.IFS(TRIM(SUBSTITUTE($AQ90,CHAR(160),""))="Devis 1",IFERROR(VALUE(TRIM(SUBSTITUTE(AI90,CHAR(160),""))),0),TRIM(SUBSTITUTE($AQ90,CHAR(160),""))="Devis 2",IFERROR(VALUE(TRIM(SUBSTITUTE(AL90,CHAR(160),""))),0),TRIM(SUBSTITUTE($AQ90,CHAR(160),""))="Devis 3",IFERROR(VALUE(TRIM(SUBSTITUTE(AO90,CHAR(160),""))),0)),0)*IFERROR(VALUE(TRIM(SUBSTITUTE($Z90,CHAR(160),""))),0)=0,IF(AV90&lt;&gt;"",0,""),IFERROR(_xlfn.IFS(TRIM(SUBSTITUTE($AQ90,CHAR(160),""))="Devis 1",IFERROR(VALUE(TRIM(SUBSTITUTE(AI90,CHAR(160),""))),0),TRIM(SUBSTITUTE($AQ90,CHAR(160),""))="Devis 2",IFERROR(VALUE(TRIM(SUBSTITUTE(AL90,CHAR(160),""))),0),TRIM(SUBSTITUTE($AQ90,CHAR(160),""))="Devis 3",IFERROR(VALUE(TRIM(SUBSTITUTE(AO90,CHAR(160),""))),0)),0)*IFERROR(VALUE(TRIM(SUBSTITUTE($Z90,CHAR(160),""))),0)))</f>
        <v/>
      </c>
      <c r="AX90" s="110" t="str" cm="1">
        <f t="array" ref="AX90">IF($Z90="","",IF((IFERROR(_xlfn.IFS($AQ90="Devis 1",(IFERROR(VALUE(TRIM(SUBSTITUTE(AJ90,CHAR(160),""))),0)),$AQ90="Devis 2",(IFERROR(VALUE(TRIM(SUBSTITUTE(AM90,CHAR(160),""))),0)),$AQ90="Devis 3",(IFERROR(VALUE(TRIM(SUBSTITUTE(AP90,CHAR(160),""))),0))),0))*(IFERROR(VALUE(TRIM(SUBSTITUTE($Z90,CHAR(160),""))),0))=0,"",(IFERROR(_xlfn.IFS($AQ90="Devis 1",(IFERROR(VALUE(TRIM(SUBSTITUTE(AJ90,CHAR(160),""))),0)),$AQ90="Devis 2",(IFERROR(VALUE(TRIM(SUBSTITUTE(AM90,CHAR(160),""))),0)),$AQ90="Devis 3",(IFERROR(VALUE(TRIM(SUBSTITUTE(AP90,CHAR(160),""))),0))),0))*(IFERROR(VALUE(TRIM(SUBSTITUTE($Z90,CHAR(160),""))),0))))</f>
        <v/>
      </c>
      <c r="AY90" s="89"/>
      <c r="AZ90" s="21" t="str" cm="1">
        <f t="array" ref="AZ90">IF(OR(AX90="",AU90="",AV90="",AS90="",AW90="",AT90=""),"",_xlfn.IFS((IFERROR(VALUE(TRIM(SUBSTITUTE(AX90,CHAR(160),""))),0))&gt;(IFERROR(VALUE(TRIM(SUBSTITUTE(AU90,CHAR(160),""))),0)),"KO : Le montant retenu TTC est supérieur au montant raisonnable TTC. Merci de revoir la ligne de dépense ou plafonner son montant.",(IFERROR(VALUE(TRIM(SUBSTITUTE(AV90,CHAR(160),""))),0))&gt;(IFERROR(VALUE(TRIM(SUBSTITUTE(AS90,CHAR(160),""))),0)),"Attention : Le montant retenu HT est supérieur au montant HT raisonnable. Merci de revoir la ligne de dépense, plafonner son montant, ou justifier la reventillation HT / TVA.",(IFERROR(VALUE(TRIM(SUBSTITUTE(AW90,CHAR(160),""))),0))&gt;(IFERROR(VALUE(TRIM(SUBSTITUTE(AT90,CHAR(160),""))),0)),"Attention : Le montant TVA retenu est supérieur au montant TVA raisonnable. Merci de revoir la ligne de dépense, plafonner son montant, ou justifier la reventillation HT / TVA.",(IFERROR(VALUE(TRIM(SUBSTITUTE(AX90,CHAR(160),""))),0))=0,"",(IFERROR(VALUE(TRIM(SUBSTITUTE(AU90,CHAR(160),""))),0))=(IFERROR(VALUE(TRIM(SUBSTITUTE(AX90,CHAR(160),""))),0)),"OK",(IFERROR(VALUE(TRIM(SUBSTITUTE(AU90,CHAR(160),""))),0))&gt;(IFERROR(VALUE(TRIM(SUBSTITUTE(AX90,CHAR(160),""))),0))," OK : Montant instruit inférieur au montant raisonnable.",TRUE,""))</f>
        <v/>
      </c>
      <c r="BA90" s="6" t="str" cm="1">
        <f t="array" ref="BA90">IF(
   OR(AX90="",W90="",AV90="",U90="",AW90="",V90=""),
   "",
   _xlfn.IFS(
      (IFERROR(VALUE(TRIM(SUBSTITUTE(AX90,CHAR(160),""))),0))=0,
         "Attention montant présenté entièrement écarté",
      (IFERROR(VALUE(TRIM(SUBSTITUTE(AX90,CHAR(160),""))),0))&gt;
         (IFERROR(VALUE(TRIM(SUBSTITUTE(W90,CHAR(160),""))),0)),
         "KO : Le montant retenu TTC est supérieur au montant présenté TTC. Merci de revoir la ligne de dépense ou plafonner son montant.",
      (IFERROR(VALUE(TRIM(SUBSTITUTE(AV90,CHAR(160),""))),0))&gt;
         (IFERROR(VALUE(TRIM(SUBSTITUTE(U90,CHAR(160),""))),0)),
         "Attention : Le montant retenu HT est supérieur au montant HT présenté. Merci de revoir la ligne de dépense, plafonner son montant, ou justifier la reventilation HT / TVA.",
      (IFERROR(VALUE(TRIM(SUBSTITUTE(AW90,CHAR(160),""))),0))&gt;
         (IFERROR(VALUE(TRIM(SUBSTITUTE(V90,CHAR(160),""))),0)),
         "Attention : Le montant TVA retenu est supérieur au montant TVA présenté. Merci de revoir la ligne de dépense, plafonner son montant, ou justifier la reventilation HT / TVA.",
      (IFERROR(VALUE(TRIM(SUBSTITUTE(W90,CHAR(160),""))),0))=0,
         "",
      (IFERROR(VALUE(TRIM(SUBSTITUTE(AX90,CHAR(160),""))),0))=
         (IFERROR(VALUE(TRIM(SUBSTITUTE(W90,CHAR(160),""))),0)),
         "OK",
      (IFERROR(VALUE(TRIM(SUBSTITUTE(AX90,CHAR(160),""))),0))&lt;
         (IFERROR(VALUE(TRIM(SUBSTITUTE(W90,CHAR(160),""))),0)),
         "Attention : montant présenté partiellement écarté.",
      TRUE,
         ""
   )
)</f>
        <v/>
      </c>
      <c r="BB90" s="63" t="str">
        <f t="shared" si="87"/>
        <v/>
      </c>
      <c r="BC90" s="63" t="str">
        <f t="shared" si="88"/>
        <v/>
      </c>
      <c r="BD90" s="63" t="str">
        <f t="shared" si="89"/>
        <v/>
      </c>
    </row>
    <row r="91" spans="1:56" ht="15" customHeight="1">
      <c r="A91" s="100">
        <v>82</v>
      </c>
      <c r="B91" s="7"/>
      <c r="C91" s="8"/>
      <c r="D91" s="7"/>
      <c r="E91" s="7"/>
      <c r="F91" s="27"/>
      <c r="G91" s="33"/>
      <c r="H91" s="31"/>
      <c r="I91" s="32"/>
      <c r="J91" s="17"/>
      <c r="K91" s="10"/>
      <c r="L91" s="9"/>
      <c r="M91" s="53" t="str">
        <f t="shared" si="90"/>
        <v/>
      </c>
      <c r="N91" s="13"/>
      <c r="O91" s="9"/>
      <c r="P91" s="53" t="str">
        <f t="shared" si="91"/>
        <v/>
      </c>
      <c r="Q91" s="16"/>
      <c r="R91" s="9"/>
      <c r="S91" s="54" t="str">
        <f t="shared" si="92"/>
        <v/>
      </c>
      <c r="T91" s="23"/>
      <c r="U91" s="111" t="str" cm="1">
        <f t="array" ref="U91">IF((_xlfn.IFS(TRIM(SUBSTITUTE(T91,CHAR(160),""))="Devis 1",IFERROR(VALUE(TRIM(SUBSTITUTE(K91,CHAR(160),""))),0),TRIM(SUBSTITUTE(T91,CHAR(160),""))="Devis 2",IFERROR(VALUE(TRIM(SUBSTITUTE(N91,CHAR(160),""))),0),TRIM(SUBSTITUTE(T91,CHAR(160),""))="Devis 3",IFERROR(VALUE(TRIM(SUBSTITUTE(Q91,CHAR(160),""))),0),TRUE,0)*IFERROR(VALUE(TRIM(SUBSTITUTE(C91,CHAR(160),""))),0))=0,"",_xlfn.IFS(TRIM(SUBSTITUTE(T91,CHAR(160),""))="Devis 1",IFERROR(VALUE(TRIM(SUBSTITUTE(K91,CHAR(160),""))),0),TRIM(SUBSTITUTE(T91,CHAR(160),""))="Devis 2",IFERROR(VALUE(TRIM(SUBSTITUTE(N91,CHAR(160),""))),0),TRIM(SUBSTITUTE(T91,CHAR(160),""))="Devis 3",IFERROR(VALUE(TRIM(SUBSTITUTE(Q91,CHAR(160),""))),0),TRUE,0)*IFERROR(VALUE(TRIM(SUBSTITUTE(C91,CHAR(160),""))),0))</f>
        <v/>
      </c>
      <c r="V91" s="109" t="str" cm="1">
        <f t="array" ref="V91">IF((_xlfn.IFS(TRIM(SUBSTITUTE(T91,CHAR(160),""))="Devis 1",IFERROR(VALUE(TRIM(SUBSTITUTE(L91,CHAR(160),""))),0),TRIM(SUBSTITUTE(T91,CHAR(160),""))="Devis 2",IFERROR(VALUE(TRIM(SUBSTITUTE(O91,CHAR(160),""))),0),TRIM(SUBSTITUTE(T91,CHAR(160),""))="Devis 3",IFERROR(VALUE(TRIM(SUBSTITUTE(R91,CHAR(160),""))),0),TRUE,0)*IFERROR(VALUE(TRIM(SUBSTITUTE(C91,CHAR(160),""))),0))=0,IF(U91&lt;&gt;"",0,""),_xlfn.IFS(TRIM(SUBSTITUTE(T91,CHAR(160),""))="Devis 1",IFERROR(VALUE(TRIM(SUBSTITUTE(L91,CHAR(160),""))),0),TRIM(SUBSTITUTE(T91,CHAR(160),""))="Devis 2",IFERROR(VALUE(TRIM(SUBSTITUTE(O91,CHAR(160),""))),0),TRIM(SUBSTITUTE(T91,CHAR(160),""))="Devis 3",IFERROR(VALUE(TRIM(SUBSTITUTE(R91,CHAR(160),""))),0),TRUE,0)*IFERROR(VALUE(TRIM(SUBSTITUTE(C91,CHAR(160),""))),0))</f>
        <v/>
      </c>
      <c r="W91" s="112" t="str">
        <f t="shared" si="93"/>
        <v/>
      </c>
      <c r="X91" s="103"/>
      <c r="Y91" s="86" t="str">
        <f t="shared" si="72"/>
        <v/>
      </c>
      <c r="Z91" s="90" t="str">
        <f t="shared" si="73"/>
        <v/>
      </c>
      <c r="AA91" s="86" t="str">
        <f t="shared" si="74"/>
        <v/>
      </c>
      <c r="AB91" s="22" t="str">
        <f t="shared" si="75"/>
        <v/>
      </c>
      <c r="AC91" s="22" t="str">
        <f t="shared" si="76"/>
        <v/>
      </c>
      <c r="AD91" s="5" t="str">
        <f t="shared" si="76"/>
        <v/>
      </c>
      <c r="AE91" s="22" t="str">
        <f t="shared" si="77"/>
        <v/>
      </c>
      <c r="AF91" s="22" t="str">
        <f t="shared" si="78"/>
        <v/>
      </c>
      <c r="AG91" s="87" t="str">
        <f t="shared" si="79"/>
        <v/>
      </c>
      <c r="AH91" s="59" t="str">
        <f t="shared" si="80"/>
        <v/>
      </c>
      <c r="AI91" s="29" t="str">
        <f t="shared" si="81"/>
        <v/>
      </c>
      <c r="AJ91" s="53" t="str">
        <f t="shared" si="94"/>
        <v/>
      </c>
      <c r="AK91" s="60" t="str">
        <f t="shared" si="82"/>
        <v/>
      </c>
      <c r="AL91" s="29" t="str">
        <f t="shared" si="83"/>
        <v/>
      </c>
      <c r="AM91" s="53" t="str">
        <f t="shared" si="95"/>
        <v/>
      </c>
      <c r="AN91" s="61" t="str">
        <f t="shared" si="84"/>
        <v/>
      </c>
      <c r="AO91" s="29" t="str">
        <f t="shared" si="85"/>
        <v/>
      </c>
      <c r="AP91" s="62" t="str">
        <f t="shared" si="96"/>
        <v/>
      </c>
      <c r="AQ91" s="55" t="str">
        <f t="shared" si="100"/>
        <v/>
      </c>
      <c r="AR91" s="493"/>
      <c r="AS91" s="63" t="str">
        <f t="shared" si="97"/>
        <v/>
      </c>
      <c r="AT91" s="63" t="str">
        <f t="shared" si="98"/>
        <v/>
      </c>
      <c r="AU91" s="63" t="str">
        <f t="shared" si="99"/>
        <v/>
      </c>
      <c r="AV91" s="110" t="str" cm="1">
        <f t="array" ref="AV91">IF($Z91="","",IF((IFERROR(_xlfn.IFS($AQ91="Devis 1",(IFERROR(VALUE(TRIM(SUBSTITUTE(AH91,CHAR(160),""))),0)),$AQ91="Devis 2",(IFERROR(VALUE(TRIM(SUBSTITUTE(AK91,CHAR(160),""))),0)),$AQ91="Devis 3",(IFERROR(VALUE(TRIM(SUBSTITUTE(AN91,CHAR(160),""))),0))),0))*(IFERROR(VALUE(TRIM(SUBSTITUTE($Z91,CHAR(160),""))),0))=0,"",(IFERROR(_xlfn.IFS($AQ91="Devis 1",(IFERROR(VALUE(TRIM(SUBSTITUTE(AH91,CHAR(160),""))),0)),$AQ91="Devis 2",(IFERROR(VALUE(TRIM(SUBSTITUTE(AK91,CHAR(160),""))),0)),$AQ91="Devis 3",(IFERROR(VALUE(TRIM(SUBSTITUTE(AN91,CHAR(160),""))),0))),0))*(IFERROR(VALUE(TRIM(SUBSTITUTE($Z91,CHAR(160),""))),0))))</f>
        <v/>
      </c>
      <c r="AW91" s="110" t="str" cm="1">
        <f t="array" ref="AW91">IF($Z91="","",IF(IFERROR(_xlfn.IFS(TRIM(SUBSTITUTE($AQ91,CHAR(160),""))="Devis 1",IFERROR(VALUE(TRIM(SUBSTITUTE(AI91,CHAR(160),""))),0),TRIM(SUBSTITUTE($AQ91,CHAR(160),""))="Devis 2",IFERROR(VALUE(TRIM(SUBSTITUTE(AL91,CHAR(160),""))),0),TRIM(SUBSTITUTE($AQ91,CHAR(160),""))="Devis 3",IFERROR(VALUE(TRIM(SUBSTITUTE(AO91,CHAR(160),""))),0)),0)*IFERROR(VALUE(TRIM(SUBSTITUTE($Z91,CHAR(160),""))),0)=0,IF(AV91&lt;&gt;"",0,""),IFERROR(_xlfn.IFS(TRIM(SUBSTITUTE($AQ91,CHAR(160),""))="Devis 1",IFERROR(VALUE(TRIM(SUBSTITUTE(AI91,CHAR(160),""))),0),TRIM(SUBSTITUTE($AQ91,CHAR(160),""))="Devis 2",IFERROR(VALUE(TRIM(SUBSTITUTE(AL91,CHAR(160),""))),0),TRIM(SUBSTITUTE($AQ91,CHAR(160),""))="Devis 3",IFERROR(VALUE(TRIM(SUBSTITUTE(AO91,CHAR(160),""))),0)),0)*IFERROR(VALUE(TRIM(SUBSTITUTE($Z91,CHAR(160),""))),0)))</f>
        <v/>
      </c>
      <c r="AX91" s="110" t="str" cm="1">
        <f t="array" ref="AX91">IF($Z91="","",IF((IFERROR(_xlfn.IFS($AQ91="Devis 1",(IFERROR(VALUE(TRIM(SUBSTITUTE(AJ91,CHAR(160),""))),0)),$AQ91="Devis 2",(IFERROR(VALUE(TRIM(SUBSTITUTE(AM91,CHAR(160),""))),0)),$AQ91="Devis 3",(IFERROR(VALUE(TRIM(SUBSTITUTE(AP91,CHAR(160),""))),0))),0))*(IFERROR(VALUE(TRIM(SUBSTITUTE($Z91,CHAR(160),""))),0))=0,"",(IFERROR(_xlfn.IFS($AQ91="Devis 1",(IFERROR(VALUE(TRIM(SUBSTITUTE(AJ91,CHAR(160),""))),0)),$AQ91="Devis 2",(IFERROR(VALUE(TRIM(SUBSTITUTE(AM91,CHAR(160),""))),0)),$AQ91="Devis 3",(IFERROR(VALUE(TRIM(SUBSTITUTE(AP91,CHAR(160),""))),0))),0))*(IFERROR(VALUE(TRIM(SUBSTITUTE($Z91,CHAR(160),""))),0))))</f>
        <v/>
      </c>
      <c r="AY91" s="89"/>
      <c r="AZ91" s="21" t="str" cm="1">
        <f t="array" ref="AZ91">IF(OR(AX91="",AU91="",AV91="",AS91="",AW91="",AT91=""),"",_xlfn.IFS((IFERROR(VALUE(TRIM(SUBSTITUTE(AX91,CHAR(160),""))),0))&gt;(IFERROR(VALUE(TRIM(SUBSTITUTE(AU91,CHAR(160),""))),0)),"KO : Le montant retenu TTC est supérieur au montant raisonnable TTC. Merci de revoir la ligne de dépense ou plafonner son montant.",(IFERROR(VALUE(TRIM(SUBSTITUTE(AV91,CHAR(160),""))),0))&gt;(IFERROR(VALUE(TRIM(SUBSTITUTE(AS91,CHAR(160),""))),0)),"Attention : Le montant retenu HT est supérieur au montant HT raisonnable. Merci de revoir la ligne de dépense, plafonner son montant, ou justifier la reventillation HT / TVA.",(IFERROR(VALUE(TRIM(SUBSTITUTE(AW91,CHAR(160),""))),0))&gt;(IFERROR(VALUE(TRIM(SUBSTITUTE(AT91,CHAR(160),""))),0)),"Attention : Le montant TVA retenu est supérieur au montant TVA raisonnable. Merci de revoir la ligne de dépense, plafonner son montant, ou justifier la reventillation HT / TVA.",(IFERROR(VALUE(TRIM(SUBSTITUTE(AX91,CHAR(160),""))),0))=0,"",(IFERROR(VALUE(TRIM(SUBSTITUTE(AU91,CHAR(160),""))),0))=(IFERROR(VALUE(TRIM(SUBSTITUTE(AX91,CHAR(160),""))),0)),"OK",(IFERROR(VALUE(TRIM(SUBSTITUTE(AU91,CHAR(160),""))),0))&gt;(IFERROR(VALUE(TRIM(SUBSTITUTE(AX91,CHAR(160),""))),0))," OK : Montant instruit inférieur au montant raisonnable.",TRUE,""))</f>
        <v/>
      </c>
      <c r="BA91" s="6" t="str" cm="1">
        <f t="array" ref="BA91">IF(
   OR(AX91="",W91="",AV91="",U91="",AW91="",V91=""),
   "",
   _xlfn.IFS(
      (IFERROR(VALUE(TRIM(SUBSTITUTE(AX91,CHAR(160),""))),0))=0,
         "Attention montant présenté entièrement écarté",
      (IFERROR(VALUE(TRIM(SUBSTITUTE(AX91,CHAR(160),""))),0))&gt;
         (IFERROR(VALUE(TRIM(SUBSTITUTE(W91,CHAR(160),""))),0)),
         "KO : Le montant retenu TTC est supérieur au montant présenté TTC. Merci de revoir la ligne de dépense ou plafonner son montant.",
      (IFERROR(VALUE(TRIM(SUBSTITUTE(AV91,CHAR(160),""))),0))&gt;
         (IFERROR(VALUE(TRIM(SUBSTITUTE(U91,CHAR(160),""))),0)),
         "Attention : Le montant retenu HT est supérieur au montant HT présenté. Merci de revoir la ligne de dépense, plafonner son montant, ou justifier la reventilation HT / TVA.",
      (IFERROR(VALUE(TRIM(SUBSTITUTE(AW91,CHAR(160),""))),0))&gt;
         (IFERROR(VALUE(TRIM(SUBSTITUTE(V91,CHAR(160),""))),0)),
         "Attention : Le montant TVA retenu est supérieur au montant TVA présenté. Merci de revoir la ligne de dépense, plafonner son montant, ou justifier la reventilation HT / TVA.",
      (IFERROR(VALUE(TRIM(SUBSTITUTE(W91,CHAR(160),""))),0))=0,
         "",
      (IFERROR(VALUE(TRIM(SUBSTITUTE(AX91,CHAR(160),""))),0))=
         (IFERROR(VALUE(TRIM(SUBSTITUTE(W91,CHAR(160),""))),0)),
         "OK",
      (IFERROR(VALUE(TRIM(SUBSTITUTE(AX91,CHAR(160),""))),0))&lt;
         (IFERROR(VALUE(TRIM(SUBSTITUTE(W91,CHAR(160),""))),0)),
         "Attention : montant présenté partiellement écarté.",
      TRUE,
         ""
   )
)</f>
        <v/>
      </c>
      <c r="BB91" s="63" t="str">
        <f t="shared" si="87"/>
        <v/>
      </c>
      <c r="BC91" s="63" t="str">
        <f t="shared" si="88"/>
        <v/>
      </c>
      <c r="BD91" s="63" t="str">
        <f t="shared" si="89"/>
        <v/>
      </c>
    </row>
    <row r="92" spans="1:56" ht="15" customHeight="1">
      <c r="A92" s="100">
        <v>83</v>
      </c>
      <c r="B92" s="7"/>
      <c r="C92" s="8"/>
      <c r="D92" s="7"/>
      <c r="E92" s="7"/>
      <c r="F92" s="27"/>
      <c r="G92" s="33"/>
      <c r="H92" s="31"/>
      <c r="I92" s="32"/>
      <c r="J92" s="17"/>
      <c r="K92" s="10"/>
      <c r="L92" s="9"/>
      <c r="M92" s="53" t="str">
        <f t="shared" si="90"/>
        <v/>
      </c>
      <c r="N92" s="13"/>
      <c r="O92" s="9"/>
      <c r="P92" s="53" t="str">
        <f t="shared" si="91"/>
        <v/>
      </c>
      <c r="Q92" s="16"/>
      <c r="R92" s="9"/>
      <c r="S92" s="54" t="str">
        <f t="shared" si="92"/>
        <v/>
      </c>
      <c r="T92" s="23"/>
      <c r="U92" s="111" t="str" cm="1">
        <f t="array" ref="U92">IF((_xlfn.IFS(TRIM(SUBSTITUTE(T92,CHAR(160),""))="Devis 1",IFERROR(VALUE(TRIM(SUBSTITUTE(K92,CHAR(160),""))),0),TRIM(SUBSTITUTE(T92,CHAR(160),""))="Devis 2",IFERROR(VALUE(TRIM(SUBSTITUTE(N92,CHAR(160),""))),0),TRIM(SUBSTITUTE(T92,CHAR(160),""))="Devis 3",IFERROR(VALUE(TRIM(SUBSTITUTE(Q92,CHAR(160),""))),0),TRUE,0)*IFERROR(VALUE(TRIM(SUBSTITUTE(C92,CHAR(160),""))),0))=0,"",_xlfn.IFS(TRIM(SUBSTITUTE(T92,CHAR(160),""))="Devis 1",IFERROR(VALUE(TRIM(SUBSTITUTE(K92,CHAR(160),""))),0),TRIM(SUBSTITUTE(T92,CHAR(160),""))="Devis 2",IFERROR(VALUE(TRIM(SUBSTITUTE(N92,CHAR(160),""))),0),TRIM(SUBSTITUTE(T92,CHAR(160),""))="Devis 3",IFERROR(VALUE(TRIM(SUBSTITUTE(Q92,CHAR(160),""))),0),TRUE,0)*IFERROR(VALUE(TRIM(SUBSTITUTE(C92,CHAR(160),""))),0))</f>
        <v/>
      </c>
      <c r="V92" s="109" t="str" cm="1">
        <f t="array" ref="V92">IF((_xlfn.IFS(TRIM(SUBSTITUTE(T92,CHAR(160),""))="Devis 1",IFERROR(VALUE(TRIM(SUBSTITUTE(L92,CHAR(160),""))),0),TRIM(SUBSTITUTE(T92,CHAR(160),""))="Devis 2",IFERROR(VALUE(TRIM(SUBSTITUTE(O92,CHAR(160),""))),0),TRIM(SUBSTITUTE(T92,CHAR(160),""))="Devis 3",IFERROR(VALUE(TRIM(SUBSTITUTE(R92,CHAR(160),""))),0),TRUE,0)*IFERROR(VALUE(TRIM(SUBSTITUTE(C92,CHAR(160),""))),0))=0,IF(U92&lt;&gt;"",0,""),_xlfn.IFS(TRIM(SUBSTITUTE(T92,CHAR(160),""))="Devis 1",IFERROR(VALUE(TRIM(SUBSTITUTE(L92,CHAR(160),""))),0),TRIM(SUBSTITUTE(T92,CHAR(160),""))="Devis 2",IFERROR(VALUE(TRIM(SUBSTITUTE(O92,CHAR(160),""))),0),TRIM(SUBSTITUTE(T92,CHAR(160),""))="Devis 3",IFERROR(VALUE(TRIM(SUBSTITUTE(R92,CHAR(160),""))),0),TRUE,0)*IFERROR(VALUE(TRIM(SUBSTITUTE(C92,CHAR(160),""))),0))</f>
        <v/>
      </c>
      <c r="W92" s="112" t="str">
        <f t="shared" si="93"/>
        <v/>
      </c>
      <c r="X92" s="103"/>
      <c r="Y92" s="86" t="str">
        <f t="shared" si="72"/>
        <v/>
      </c>
      <c r="Z92" s="90" t="str">
        <f t="shared" si="73"/>
        <v/>
      </c>
      <c r="AA92" s="86" t="str">
        <f t="shared" si="74"/>
        <v/>
      </c>
      <c r="AB92" s="22" t="str">
        <f t="shared" si="75"/>
        <v/>
      </c>
      <c r="AC92" s="22" t="str">
        <f t="shared" si="76"/>
        <v/>
      </c>
      <c r="AD92" s="5" t="str">
        <f t="shared" si="76"/>
        <v/>
      </c>
      <c r="AE92" s="22" t="str">
        <f t="shared" si="77"/>
        <v/>
      </c>
      <c r="AF92" s="22" t="str">
        <f t="shared" si="78"/>
        <v/>
      </c>
      <c r="AG92" s="87" t="str">
        <f t="shared" si="79"/>
        <v/>
      </c>
      <c r="AH92" s="59" t="str">
        <f t="shared" si="80"/>
        <v/>
      </c>
      <c r="AI92" s="29" t="str">
        <f t="shared" si="81"/>
        <v/>
      </c>
      <c r="AJ92" s="53" t="str">
        <f t="shared" si="94"/>
        <v/>
      </c>
      <c r="AK92" s="60" t="str">
        <f t="shared" si="82"/>
        <v/>
      </c>
      <c r="AL92" s="29" t="str">
        <f t="shared" si="83"/>
        <v/>
      </c>
      <c r="AM92" s="53" t="str">
        <f t="shared" si="95"/>
        <v/>
      </c>
      <c r="AN92" s="61" t="str">
        <f t="shared" si="84"/>
        <v/>
      </c>
      <c r="AO92" s="29" t="str">
        <f t="shared" si="85"/>
        <v/>
      </c>
      <c r="AP92" s="62" t="str">
        <f t="shared" si="96"/>
        <v/>
      </c>
      <c r="AQ92" s="55" t="str">
        <f t="shared" si="100"/>
        <v/>
      </c>
      <c r="AR92" s="493"/>
      <c r="AS92" s="63" t="str">
        <f t="shared" si="97"/>
        <v/>
      </c>
      <c r="AT92" s="63" t="str">
        <f t="shared" si="98"/>
        <v/>
      </c>
      <c r="AU92" s="63" t="str">
        <f t="shared" si="99"/>
        <v/>
      </c>
      <c r="AV92" s="110" t="str" cm="1">
        <f t="array" ref="AV92">IF($Z92="","",IF((IFERROR(_xlfn.IFS($AQ92="Devis 1",(IFERROR(VALUE(TRIM(SUBSTITUTE(AH92,CHAR(160),""))),0)),$AQ92="Devis 2",(IFERROR(VALUE(TRIM(SUBSTITUTE(AK92,CHAR(160),""))),0)),$AQ92="Devis 3",(IFERROR(VALUE(TRIM(SUBSTITUTE(AN92,CHAR(160),""))),0))),0))*(IFERROR(VALUE(TRIM(SUBSTITUTE($Z92,CHAR(160),""))),0))=0,"",(IFERROR(_xlfn.IFS($AQ92="Devis 1",(IFERROR(VALUE(TRIM(SUBSTITUTE(AH92,CHAR(160),""))),0)),$AQ92="Devis 2",(IFERROR(VALUE(TRIM(SUBSTITUTE(AK92,CHAR(160),""))),0)),$AQ92="Devis 3",(IFERROR(VALUE(TRIM(SUBSTITUTE(AN92,CHAR(160),""))),0))),0))*(IFERROR(VALUE(TRIM(SUBSTITUTE($Z92,CHAR(160),""))),0))))</f>
        <v/>
      </c>
      <c r="AW92" s="110" t="str" cm="1">
        <f t="array" ref="AW92">IF($Z92="","",IF(IFERROR(_xlfn.IFS(TRIM(SUBSTITUTE($AQ92,CHAR(160),""))="Devis 1",IFERROR(VALUE(TRIM(SUBSTITUTE(AI92,CHAR(160),""))),0),TRIM(SUBSTITUTE($AQ92,CHAR(160),""))="Devis 2",IFERROR(VALUE(TRIM(SUBSTITUTE(AL92,CHAR(160),""))),0),TRIM(SUBSTITUTE($AQ92,CHAR(160),""))="Devis 3",IFERROR(VALUE(TRIM(SUBSTITUTE(AO92,CHAR(160),""))),0)),0)*IFERROR(VALUE(TRIM(SUBSTITUTE($Z92,CHAR(160),""))),0)=0,IF(AV92&lt;&gt;"",0,""),IFERROR(_xlfn.IFS(TRIM(SUBSTITUTE($AQ92,CHAR(160),""))="Devis 1",IFERROR(VALUE(TRIM(SUBSTITUTE(AI92,CHAR(160),""))),0),TRIM(SUBSTITUTE($AQ92,CHAR(160),""))="Devis 2",IFERROR(VALUE(TRIM(SUBSTITUTE(AL92,CHAR(160),""))),0),TRIM(SUBSTITUTE($AQ92,CHAR(160),""))="Devis 3",IFERROR(VALUE(TRIM(SUBSTITUTE(AO92,CHAR(160),""))),0)),0)*IFERROR(VALUE(TRIM(SUBSTITUTE($Z92,CHAR(160),""))),0)))</f>
        <v/>
      </c>
      <c r="AX92" s="110" t="str" cm="1">
        <f t="array" ref="AX92">IF($Z92="","",IF((IFERROR(_xlfn.IFS($AQ92="Devis 1",(IFERROR(VALUE(TRIM(SUBSTITUTE(AJ92,CHAR(160),""))),0)),$AQ92="Devis 2",(IFERROR(VALUE(TRIM(SUBSTITUTE(AM92,CHAR(160),""))),0)),$AQ92="Devis 3",(IFERROR(VALUE(TRIM(SUBSTITUTE(AP92,CHAR(160),""))),0))),0))*(IFERROR(VALUE(TRIM(SUBSTITUTE($Z92,CHAR(160),""))),0))=0,"",(IFERROR(_xlfn.IFS($AQ92="Devis 1",(IFERROR(VALUE(TRIM(SUBSTITUTE(AJ92,CHAR(160),""))),0)),$AQ92="Devis 2",(IFERROR(VALUE(TRIM(SUBSTITUTE(AM92,CHAR(160),""))),0)),$AQ92="Devis 3",(IFERROR(VALUE(TRIM(SUBSTITUTE(AP92,CHAR(160),""))),0))),0))*(IFERROR(VALUE(TRIM(SUBSTITUTE($Z92,CHAR(160),""))),0))))</f>
        <v/>
      </c>
      <c r="AY92" s="89"/>
      <c r="AZ92" s="21" t="str" cm="1">
        <f t="array" ref="AZ92">IF(OR(AX92="",AU92="",AV92="",AS92="",AW92="",AT92=""),"",_xlfn.IFS((IFERROR(VALUE(TRIM(SUBSTITUTE(AX92,CHAR(160),""))),0))&gt;(IFERROR(VALUE(TRIM(SUBSTITUTE(AU92,CHAR(160),""))),0)),"KO : Le montant retenu TTC est supérieur au montant raisonnable TTC. Merci de revoir la ligne de dépense ou plafonner son montant.",(IFERROR(VALUE(TRIM(SUBSTITUTE(AV92,CHAR(160),""))),0))&gt;(IFERROR(VALUE(TRIM(SUBSTITUTE(AS92,CHAR(160),""))),0)),"Attention : Le montant retenu HT est supérieur au montant HT raisonnable. Merci de revoir la ligne de dépense, plafonner son montant, ou justifier la reventillation HT / TVA.",(IFERROR(VALUE(TRIM(SUBSTITUTE(AW92,CHAR(160),""))),0))&gt;(IFERROR(VALUE(TRIM(SUBSTITUTE(AT92,CHAR(160),""))),0)),"Attention : Le montant TVA retenu est supérieur au montant TVA raisonnable. Merci de revoir la ligne de dépense, plafonner son montant, ou justifier la reventillation HT / TVA.",(IFERROR(VALUE(TRIM(SUBSTITUTE(AX92,CHAR(160),""))),0))=0,"",(IFERROR(VALUE(TRIM(SUBSTITUTE(AU92,CHAR(160),""))),0))=(IFERROR(VALUE(TRIM(SUBSTITUTE(AX92,CHAR(160),""))),0)),"OK",(IFERROR(VALUE(TRIM(SUBSTITUTE(AU92,CHAR(160),""))),0))&gt;(IFERROR(VALUE(TRIM(SUBSTITUTE(AX92,CHAR(160),""))),0))," OK : Montant instruit inférieur au montant raisonnable.",TRUE,""))</f>
        <v/>
      </c>
      <c r="BA92" s="6" t="str" cm="1">
        <f t="array" ref="BA92">IF(
   OR(AX92="",W92="",AV92="",U92="",AW92="",V92=""),
   "",
   _xlfn.IFS(
      (IFERROR(VALUE(TRIM(SUBSTITUTE(AX92,CHAR(160),""))),0))=0,
         "Attention montant présenté entièrement écarté",
      (IFERROR(VALUE(TRIM(SUBSTITUTE(AX92,CHAR(160),""))),0))&gt;
         (IFERROR(VALUE(TRIM(SUBSTITUTE(W92,CHAR(160),""))),0)),
         "KO : Le montant retenu TTC est supérieur au montant présenté TTC. Merci de revoir la ligne de dépense ou plafonner son montant.",
      (IFERROR(VALUE(TRIM(SUBSTITUTE(AV92,CHAR(160),""))),0))&gt;
         (IFERROR(VALUE(TRIM(SUBSTITUTE(U92,CHAR(160),""))),0)),
         "Attention : Le montant retenu HT est supérieur au montant HT présenté. Merci de revoir la ligne de dépense, plafonner son montant, ou justifier la reventilation HT / TVA.",
      (IFERROR(VALUE(TRIM(SUBSTITUTE(AW92,CHAR(160),""))),0))&gt;
         (IFERROR(VALUE(TRIM(SUBSTITUTE(V92,CHAR(160),""))),0)),
         "Attention : Le montant TVA retenu est supérieur au montant TVA présenté. Merci de revoir la ligne de dépense, plafonner son montant, ou justifier la reventilation HT / TVA.",
      (IFERROR(VALUE(TRIM(SUBSTITUTE(W92,CHAR(160),""))),0))=0,
         "",
      (IFERROR(VALUE(TRIM(SUBSTITUTE(AX92,CHAR(160),""))),0))=
         (IFERROR(VALUE(TRIM(SUBSTITUTE(W92,CHAR(160),""))),0)),
         "OK",
      (IFERROR(VALUE(TRIM(SUBSTITUTE(AX92,CHAR(160),""))),0))&lt;
         (IFERROR(VALUE(TRIM(SUBSTITUTE(W92,CHAR(160),""))),0)),
         "Attention : montant présenté partiellement écarté.",
      TRUE,
         ""
   )
)</f>
        <v/>
      </c>
      <c r="BB92" s="63" t="str">
        <f t="shared" si="87"/>
        <v/>
      </c>
      <c r="BC92" s="63" t="str">
        <f t="shared" si="88"/>
        <v/>
      </c>
      <c r="BD92" s="63" t="str">
        <f t="shared" si="89"/>
        <v/>
      </c>
    </row>
    <row r="93" spans="1:56" ht="15" customHeight="1">
      <c r="A93" s="100">
        <v>84</v>
      </c>
      <c r="B93" s="7"/>
      <c r="C93" s="8"/>
      <c r="D93" s="7"/>
      <c r="E93" s="7"/>
      <c r="F93" s="27"/>
      <c r="G93" s="33"/>
      <c r="H93" s="31"/>
      <c r="I93" s="32"/>
      <c r="J93" s="17"/>
      <c r="K93" s="10"/>
      <c r="L93" s="9"/>
      <c r="M93" s="53" t="str">
        <f t="shared" si="90"/>
        <v/>
      </c>
      <c r="N93" s="13"/>
      <c r="O93" s="9"/>
      <c r="P93" s="53" t="str">
        <f t="shared" si="91"/>
        <v/>
      </c>
      <c r="Q93" s="16"/>
      <c r="R93" s="9"/>
      <c r="S93" s="54" t="str">
        <f t="shared" si="92"/>
        <v/>
      </c>
      <c r="T93" s="23"/>
      <c r="U93" s="111" t="str" cm="1">
        <f t="array" ref="U93">IF((_xlfn.IFS(TRIM(SUBSTITUTE(T93,CHAR(160),""))="Devis 1",IFERROR(VALUE(TRIM(SUBSTITUTE(K93,CHAR(160),""))),0),TRIM(SUBSTITUTE(T93,CHAR(160),""))="Devis 2",IFERROR(VALUE(TRIM(SUBSTITUTE(N93,CHAR(160),""))),0),TRIM(SUBSTITUTE(T93,CHAR(160),""))="Devis 3",IFERROR(VALUE(TRIM(SUBSTITUTE(Q93,CHAR(160),""))),0),TRUE,0)*IFERROR(VALUE(TRIM(SUBSTITUTE(C93,CHAR(160),""))),0))=0,"",_xlfn.IFS(TRIM(SUBSTITUTE(T93,CHAR(160),""))="Devis 1",IFERROR(VALUE(TRIM(SUBSTITUTE(K93,CHAR(160),""))),0),TRIM(SUBSTITUTE(T93,CHAR(160),""))="Devis 2",IFERROR(VALUE(TRIM(SUBSTITUTE(N93,CHAR(160),""))),0),TRIM(SUBSTITUTE(T93,CHAR(160),""))="Devis 3",IFERROR(VALUE(TRIM(SUBSTITUTE(Q93,CHAR(160),""))),0),TRUE,0)*IFERROR(VALUE(TRIM(SUBSTITUTE(C93,CHAR(160),""))),0))</f>
        <v/>
      </c>
      <c r="V93" s="109" t="str" cm="1">
        <f t="array" ref="V93">IF((_xlfn.IFS(TRIM(SUBSTITUTE(T93,CHAR(160),""))="Devis 1",IFERROR(VALUE(TRIM(SUBSTITUTE(L93,CHAR(160),""))),0),TRIM(SUBSTITUTE(T93,CHAR(160),""))="Devis 2",IFERROR(VALUE(TRIM(SUBSTITUTE(O93,CHAR(160),""))),0),TRIM(SUBSTITUTE(T93,CHAR(160),""))="Devis 3",IFERROR(VALUE(TRIM(SUBSTITUTE(R93,CHAR(160),""))),0),TRUE,0)*IFERROR(VALUE(TRIM(SUBSTITUTE(C93,CHAR(160),""))),0))=0,IF(U93&lt;&gt;"",0,""),_xlfn.IFS(TRIM(SUBSTITUTE(T93,CHAR(160),""))="Devis 1",IFERROR(VALUE(TRIM(SUBSTITUTE(L93,CHAR(160),""))),0),TRIM(SUBSTITUTE(T93,CHAR(160),""))="Devis 2",IFERROR(VALUE(TRIM(SUBSTITUTE(O93,CHAR(160),""))),0),TRIM(SUBSTITUTE(T93,CHAR(160),""))="Devis 3",IFERROR(VALUE(TRIM(SUBSTITUTE(R93,CHAR(160),""))),0),TRUE,0)*IFERROR(VALUE(TRIM(SUBSTITUTE(C93,CHAR(160),""))),0))</f>
        <v/>
      </c>
      <c r="W93" s="112" t="str">
        <f t="shared" si="93"/>
        <v/>
      </c>
      <c r="X93" s="103"/>
      <c r="Y93" s="86" t="str">
        <f t="shared" si="72"/>
        <v/>
      </c>
      <c r="Z93" s="90" t="str">
        <f t="shared" si="73"/>
        <v/>
      </c>
      <c r="AA93" s="86" t="str">
        <f t="shared" si="74"/>
        <v/>
      </c>
      <c r="AB93" s="22" t="str">
        <f t="shared" si="75"/>
        <v/>
      </c>
      <c r="AC93" s="22" t="str">
        <f t="shared" si="76"/>
        <v/>
      </c>
      <c r="AD93" s="5" t="str">
        <f t="shared" si="76"/>
        <v/>
      </c>
      <c r="AE93" s="22" t="str">
        <f t="shared" si="77"/>
        <v/>
      </c>
      <c r="AF93" s="22" t="str">
        <f t="shared" si="78"/>
        <v/>
      </c>
      <c r="AG93" s="87" t="str">
        <f t="shared" si="79"/>
        <v/>
      </c>
      <c r="AH93" s="59" t="str">
        <f t="shared" si="80"/>
        <v/>
      </c>
      <c r="AI93" s="29" t="str">
        <f t="shared" si="81"/>
        <v/>
      </c>
      <c r="AJ93" s="53" t="str">
        <f t="shared" si="94"/>
        <v/>
      </c>
      <c r="AK93" s="60" t="str">
        <f t="shared" si="82"/>
        <v/>
      </c>
      <c r="AL93" s="29" t="str">
        <f t="shared" si="83"/>
        <v/>
      </c>
      <c r="AM93" s="53" t="str">
        <f t="shared" si="95"/>
        <v/>
      </c>
      <c r="AN93" s="61" t="str">
        <f t="shared" si="84"/>
        <v/>
      </c>
      <c r="AO93" s="29" t="str">
        <f t="shared" si="85"/>
        <v/>
      </c>
      <c r="AP93" s="62" t="str">
        <f t="shared" si="96"/>
        <v/>
      </c>
      <c r="AQ93" s="55" t="str">
        <f t="shared" si="100"/>
        <v/>
      </c>
      <c r="AR93" s="493"/>
      <c r="AS93" s="63" t="str">
        <f t="shared" si="97"/>
        <v/>
      </c>
      <c r="AT93" s="63" t="str">
        <f t="shared" si="98"/>
        <v/>
      </c>
      <c r="AU93" s="63" t="str">
        <f t="shared" si="99"/>
        <v/>
      </c>
      <c r="AV93" s="110" t="str" cm="1">
        <f t="array" ref="AV93">IF($Z93="","",IF((IFERROR(_xlfn.IFS($AQ93="Devis 1",(IFERROR(VALUE(TRIM(SUBSTITUTE(AH93,CHAR(160),""))),0)),$AQ93="Devis 2",(IFERROR(VALUE(TRIM(SUBSTITUTE(AK93,CHAR(160),""))),0)),$AQ93="Devis 3",(IFERROR(VALUE(TRIM(SUBSTITUTE(AN93,CHAR(160),""))),0))),0))*(IFERROR(VALUE(TRIM(SUBSTITUTE($Z93,CHAR(160),""))),0))=0,"",(IFERROR(_xlfn.IFS($AQ93="Devis 1",(IFERROR(VALUE(TRIM(SUBSTITUTE(AH93,CHAR(160),""))),0)),$AQ93="Devis 2",(IFERROR(VALUE(TRIM(SUBSTITUTE(AK93,CHAR(160),""))),0)),$AQ93="Devis 3",(IFERROR(VALUE(TRIM(SUBSTITUTE(AN93,CHAR(160),""))),0))),0))*(IFERROR(VALUE(TRIM(SUBSTITUTE($Z93,CHAR(160),""))),0))))</f>
        <v/>
      </c>
      <c r="AW93" s="110" t="str" cm="1">
        <f t="array" ref="AW93">IF($Z93="","",IF(IFERROR(_xlfn.IFS(TRIM(SUBSTITUTE($AQ93,CHAR(160),""))="Devis 1",IFERROR(VALUE(TRIM(SUBSTITUTE(AI93,CHAR(160),""))),0),TRIM(SUBSTITUTE($AQ93,CHAR(160),""))="Devis 2",IFERROR(VALUE(TRIM(SUBSTITUTE(AL93,CHAR(160),""))),0),TRIM(SUBSTITUTE($AQ93,CHAR(160),""))="Devis 3",IFERROR(VALUE(TRIM(SUBSTITUTE(AO93,CHAR(160),""))),0)),0)*IFERROR(VALUE(TRIM(SUBSTITUTE($Z93,CHAR(160),""))),0)=0,IF(AV93&lt;&gt;"",0,""),IFERROR(_xlfn.IFS(TRIM(SUBSTITUTE($AQ93,CHAR(160),""))="Devis 1",IFERROR(VALUE(TRIM(SUBSTITUTE(AI93,CHAR(160),""))),0),TRIM(SUBSTITUTE($AQ93,CHAR(160),""))="Devis 2",IFERROR(VALUE(TRIM(SUBSTITUTE(AL93,CHAR(160),""))),0),TRIM(SUBSTITUTE($AQ93,CHAR(160),""))="Devis 3",IFERROR(VALUE(TRIM(SUBSTITUTE(AO93,CHAR(160),""))),0)),0)*IFERROR(VALUE(TRIM(SUBSTITUTE($Z93,CHAR(160),""))),0)))</f>
        <v/>
      </c>
      <c r="AX93" s="110" t="str" cm="1">
        <f t="array" ref="AX93">IF($Z93="","",IF((IFERROR(_xlfn.IFS($AQ93="Devis 1",(IFERROR(VALUE(TRIM(SUBSTITUTE(AJ93,CHAR(160),""))),0)),$AQ93="Devis 2",(IFERROR(VALUE(TRIM(SUBSTITUTE(AM93,CHAR(160),""))),0)),$AQ93="Devis 3",(IFERROR(VALUE(TRIM(SUBSTITUTE(AP93,CHAR(160),""))),0))),0))*(IFERROR(VALUE(TRIM(SUBSTITUTE($Z93,CHAR(160),""))),0))=0,"",(IFERROR(_xlfn.IFS($AQ93="Devis 1",(IFERROR(VALUE(TRIM(SUBSTITUTE(AJ93,CHAR(160),""))),0)),$AQ93="Devis 2",(IFERROR(VALUE(TRIM(SUBSTITUTE(AM93,CHAR(160),""))),0)),$AQ93="Devis 3",(IFERROR(VALUE(TRIM(SUBSTITUTE(AP93,CHAR(160),""))),0))),0))*(IFERROR(VALUE(TRIM(SUBSTITUTE($Z93,CHAR(160),""))),0))))</f>
        <v/>
      </c>
      <c r="AY93" s="89"/>
      <c r="AZ93" s="21" t="str" cm="1">
        <f t="array" ref="AZ93">IF(OR(AX93="",AU93="",AV93="",AS93="",AW93="",AT93=""),"",_xlfn.IFS((IFERROR(VALUE(TRIM(SUBSTITUTE(AX93,CHAR(160),""))),0))&gt;(IFERROR(VALUE(TRIM(SUBSTITUTE(AU93,CHAR(160),""))),0)),"KO : Le montant retenu TTC est supérieur au montant raisonnable TTC. Merci de revoir la ligne de dépense ou plafonner son montant.",(IFERROR(VALUE(TRIM(SUBSTITUTE(AV93,CHAR(160),""))),0))&gt;(IFERROR(VALUE(TRIM(SUBSTITUTE(AS93,CHAR(160),""))),0)),"Attention : Le montant retenu HT est supérieur au montant HT raisonnable. Merci de revoir la ligne de dépense, plafonner son montant, ou justifier la reventillation HT / TVA.",(IFERROR(VALUE(TRIM(SUBSTITUTE(AW93,CHAR(160),""))),0))&gt;(IFERROR(VALUE(TRIM(SUBSTITUTE(AT93,CHAR(160),""))),0)),"Attention : Le montant TVA retenu est supérieur au montant TVA raisonnable. Merci de revoir la ligne de dépense, plafonner son montant, ou justifier la reventillation HT / TVA.",(IFERROR(VALUE(TRIM(SUBSTITUTE(AX93,CHAR(160),""))),0))=0,"",(IFERROR(VALUE(TRIM(SUBSTITUTE(AU93,CHAR(160),""))),0))=(IFERROR(VALUE(TRIM(SUBSTITUTE(AX93,CHAR(160),""))),0)),"OK",(IFERROR(VALUE(TRIM(SUBSTITUTE(AU93,CHAR(160),""))),0))&gt;(IFERROR(VALUE(TRIM(SUBSTITUTE(AX93,CHAR(160),""))),0))," OK : Montant instruit inférieur au montant raisonnable.",TRUE,""))</f>
        <v/>
      </c>
      <c r="BA93" s="6" t="str" cm="1">
        <f t="array" ref="BA93">IF(
   OR(AX93="",W93="",AV93="",U93="",AW93="",V93=""),
   "",
   _xlfn.IFS(
      (IFERROR(VALUE(TRIM(SUBSTITUTE(AX93,CHAR(160),""))),0))=0,
         "Attention montant présenté entièrement écarté",
      (IFERROR(VALUE(TRIM(SUBSTITUTE(AX93,CHAR(160),""))),0))&gt;
         (IFERROR(VALUE(TRIM(SUBSTITUTE(W93,CHAR(160),""))),0)),
         "KO : Le montant retenu TTC est supérieur au montant présenté TTC. Merci de revoir la ligne de dépense ou plafonner son montant.",
      (IFERROR(VALUE(TRIM(SUBSTITUTE(AV93,CHAR(160),""))),0))&gt;
         (IFERROR(VALUE(TRIM(SUBSTITUTE(U93,CHAR(160),""))),0)),
         "Attention : Le montant retenu HT est supérieur au montant HT présenté. Merci de revoir la ligne de dépense, plafonner son montant, ou justifier la reventilation HT / TVA.",
      (IFERROR(VALUE(TRIM(SUBSTITUTE(AW93,CHAR(160),""))),0))&gt;
         (IFERROR(VALUE(TRIM(SUBSTITUTE(V93,CHAR(160),""))),0)),
         "Attention : Le montant TVA retenu est supérieur au montant TVA présenté. Merci de revoir la ligne de dépense, plafonner son montant, ou justifier la reventilation HT / TVA.",
      (IFERROR(VALUE(TRIM(SUBSTITUTE(W93,CHAR(160),""))),0))=0,
         "",
      (IFERROR(VALUE(TRIM(SUBSTITUTE(AX93,CHAR(160),""))),0))=
         (IFERROR(VALUE(TRIM(SUBSTITUTE(W93,CHAR(160),""))),0)),
         "OK",
      (IFERROR(VALUE(TRIM(SUBSTITUTE(AX93,CHAR(160),""))),0))&lt;
         (IFERROR(VALUE(TRIM(SUBSTITUTE(W93,CHAR(160),""))),0)),
         "Attention : montant présenté partiellement écarté.",
      TRUE,
         ""
   )
)</f>
        <v/>
      </c>
      <c r="BB93" s="63" t="str">
        <f t="shared" si="87"/>
        <v/>
      </c>
      <c r="BC93" s="63" t="str">
        <f t="shared" si="88"/>
        <v/>
      </c>
      <c r="BD93" s="63" t="str">
        <f t="shared" si="89"/>
        <v/>
      </c>
    </row>
    <row r="94" spans="1:56" ht="15" customHeight="1">
      <c r="A94" s="100">
        <v>85</v>
      </c>
      <c r="B94" s="7"/>
      <c r="C94" s="8"/>
      <c r="D94" s="7"/>
      <c r="E94" s="7"/>
      <c r="F94" s="27"/>
      <c r="G94" s="33"/>
      <c r="H94" s="31"/>
      <c r="I94" s="32"/>
      <c r="J94" s="17"/>
      <c r="K94" s="10"/>
      <c r="L94" s="9"/>
      <c r="M94" s="53" t="str">
        <f t="shared" si="90"/>
        <v/>
      </c>
      <c r="N94" s="13"/>
      <c r="O94" s="9"/>
      <c r="P94" s="53" t="str">
        <f t="shared" si="91"/>
        <v/>
      </c>
      <c r="Q94" s="16"/>
      <c r="R94" s="9"/>
      <c r="S94" s="54" t="str">
        <f t="shared" si="92"/>
        <v/>
      </c>
      <c r="T94" s="23"/>
      <c r="U94" s="111" t="str" cm="1">
        <f t="array" ref="U94">IF((_xlfn.IFS(TRIM(SUBSTITUTE(T94,CHAR(160),""))="Devis 1",IFERROR(VALUE(TRIM(SUBSTITUTE(K94,CHAR(160),""))),0),TRIM(SUBSTITUTE(T94,CHAR(160),""))="Devis 2",IFERROR(VALUE(TRIM(SUBSTITUTE(N94,CHAR(160),""))),0),TRIM(SUBSTITUTE(T94,CHAR(160),""))="Devis 3",IFERROR(VALUE(TRIM(SUBSTITUTE(Q94,CHAR(160),""))),0),TRUE,0)*IFERROR(VALUE(TRIM(SUBSTITUTE(C94,CHAR(160),""))),0))=0,"",_xlfn.IFS(TRIM(SUBSTITUTE(T94,CHAR(160),""))="Devis 1",IFERROR(VALUE(TRIM(SUBSTITUTE(K94,CHAR(160),""))),0),TRIM(SUBSTITUTE(T94,CHAR(160),""))="Devis 2",IFERROR(VALUE(TRIM(SUBSTITUTE(N94,CHAR(160),""))),0),TRIM(SUBSTITUTE(T94,CHAR(160),""))="Devis 3",IFERROR(VALUE(TRIM(SUBSTITUTE(Q94,CHAR(160),""))),0),TRUE,0)*IFERROR(VALUE(TRIM(SUBSTITUTE(C94,CHAR(160),""))),0))</f>
        <v/>
      </c>
      <c r="V94" s="109" t="str" cm="1">
        <f t="array" ref="V94">IF((_xlfn.IFS(TRIM(SUBSTITUTE(T94,CHAR(160),""))="Devis 1",IFERROR(VALUE(TRIM(SUBSTITUTE(L94,CHAR(160),""))),0),TRIM(SUBSTITUTE(T94,CHAR(160),""))="Devis 2",IFERROR(VALUE(TRIM(SUBSTITUTE(O94,CHAR(160),""))),0),TRIM(SUBSTITUTE(T94,CHAR(160),""))="Devis 3",IFERROR(VALUE(TRIM(SUBSTITUTE(R94,CHAR(160),""))),0),TRUE,0)*IFERROR(VALUE(TRIM(SUBSTITUTE(C94,CHAR(160),""))),0))=0,IF(U94&lt;&gt;"",0,""),_xlfn.IFS(TRIM(SUBSTITUTE(T94,CHAR(160),""))="Devis 1",IFERROR(VALUE(TRIM(SUBSTITUTE(L94,CHAR(160),""))),0),TRIM(SUBSTITUTE(T94,CHAR(160),""))="Devis 2",IFERROR(VALUE(TRIM(SUBSTITUTE(O94,CHAR(160),""))),0),TRIM(SUBSTITUTE(T94,CHAR(160),""))="Devis 3",IFERROR(VALUE(TRIM(SUBSTITUTE(R94,CHAR(160),""))),0),TRUE,0)*IFERROR(VALUE(TRIM(SUBSTITUTE(C94,CHAR(160),""))),0))</f>
        <v/>
      </c>
      <c r="W94" s="112" t="str">
        <f t="shared" si="93"/>
        <v/>
      </c>
      <c r="X94" s="103"/>
      <c r="Y94" s="86" t="str">
        <f t="shared" si="72"/>
        <v/>
      </c>
      <c r="Z94" s="90" t="str">
        <f t="shared" si="73"/>
        <v/>
      </c>
      <c r="AA94" s="86" t="str">
        <f t="shared" si="74"/>
        <v/>
      </c>
      <c r="AB94" s="22" t="str">
        <f t="shared" si="75"/>
        <v/>
      </c>
      <c r="AC94" s="22" t="str">
        <f t="shared" si="76"/>
        <v/>
      </c>
      <c r="AD94" s="5" t="str">
        <f t="shared" si="76"/>
        <v/>
      </c>
      <c r="AE94" s="22" t="str">
        <f t="shared" si="77"/>
        <v/>
      </c>
      <c r="AF94" s="22" t="str">
        <f t="shared" si="78"/>
        <v/>
      </c>
      <c r="AG94" s="87" t="str">
        <f t="shared" si="79"/>
        <v/>
      </c>
      <c r="AH94" s="59" t="str">
        <f t="shared" si="80"/>
        <v/>
      </c>
      <c r="AI94" s="29" t="str">
        <f t="shared" si="81"/>
        <v/>
      </c>
      <c r="AJ94" s="53" t="str">
        <f t="shared" si="94"/>
        <v/>
      </c>
      <c r="AK94" s="60" t="str">
        <f t="shared" si="82"/>
        <v/>
      </c>
      <c r="AL94" s="29" t="str">
        <f t="shared" si="83"/>
        <v/>
      </c>
      <c r="AM94" s="53" t="str">
        <f t="shared" si="95"/>
        <v/>
      </c>
      <c r="AN94" s="61" t="str">
        <f t="shared" si="84"/>
        <v/>
      </c>
      <c r="AO94" s="29" t="str">
        <f t="shared" si="85"/>
        <v/>
      </c>
      <c r="AP94" s="62" t="str">
        <f t="shared" si="96"/>
        <v/>
      </c>
      <c r="AQ94" s="55" t="str">
        <f t="shared" si="100"/>
        <v/>
      </c>
      <c r="AR94" s="493"/>
      <c r="AS94" s="63" t="str">
        <f t="shared" si="97"/>
        <v/>
      </c>
      <c r="AT94" s="63" t="str">
        <f t="shared" si="98"/>
        <v/>
      </c>
      <c r="AU94" s="63" t="str">
        <f t="shared" si="99"/>
        <v/>
      </c>
      <c r="AV94" s="110" t="str" cm="1">
        <f t="array" ref="AV94">IF($Z94="","",IF((IFERROR(_xlfn.IFS($AQ94="Devis 1",(IFERROR(VALUE(TRIM(SUBSTITUTE(AH94,CHAR(160),""))),0)),$AQ94="Devis 2",(IFERROR(VALUE(TRIM(SUBSTITUTE(AK94,CHAR(160),""))),0)),$AQ94="Devis 3",(IFERROR(VALUE(TRIM(SUBSTITUTE(AN94,CHAR(160),""))),0))),0))*(IFERROR(VALUE(TRIM(SUBSTITUTE($Z94,CHAR(160),""))),0))=0,"",(IFERROR(_xlfn.IFS($AQ94="Devis 1",(IFERROR(VALUE(TRIM(SUBSTITUTE(AH94,CHAR(160),""))),0)),$AQ94="Devis 2",(IFERROR(VALUE(TRIM(SUBSTITUTE(AK94,CHAR(160),""))),0)),$AQ94="Devis 3",(IFERROR(VALUE(TRIM(SUBSTITUTE(AN94,CHAR(160),""))),0))),0))*(IFERROR(VALUE(TRIM(SUBSTITUTE($Z94,CHAR(160),""))),0))))</f>
        <v/>
      </c>
      <c r="AW94" s="110" t="str" cm="1">
        <f t="array" ref="AW94">IF($Z94="","",IF(IFERROR(_xlfn.IFS(TRIM(SUBSTITUTE($AQ94,CHAR(160),""))="Devis 1",IFERROR(VALUE(TRIM(SUBSTITUTE(AI94,CHAR(160),""))),0),TRIM(SUBSTITUTE($AQ94,CHAR(160),""))="Devis 2",IFERROR(VALUE(TRIM(SUBSTITUTE(AL94,CHAR(160),""))),0),TRIM(SUBSTITUTE($AQ94,CHAR(160),""))="Devis 3",IFERROR(VALUE(TRIM(SUBSTITUTE(AO94,CHAR(160),""))),0)),0)*IFERROR(VALUE(TRIM(SUBSTITUTE($Z94,CHAR(160),""))),0)=0,IF(AV94&lt;&gt;"",0,""),IFERROR(_xlfn.IFS(TRIM(SUBSTITUTE($AQ94,CHAR(160),""))="Devis 1",IFERROR(VALUE(TRIM(SUBSTITUTE(AI94,CHAR(160),""))),0),TRIM(SUBSTITUTE($AQ94,CHAR(160),""))="Devis 2",IFERROR(VALUE(TRIM(SUBSTITUTE(AL94,CHAR(160),""))),0),TRIM(SUBSTITUTE($AQ94,CHAR(160),""))="Devis 3",IFERROR(VALUE(TRIM(SUBSTITUTE(AO94,CHAR(160),""))),0)),0)*IFERROR(VALUE(TRIM(SUBSTITUTE($Z94,CHAR(160),""))),0)))</f>
        <v/>
      </c>
      <c r="AX94" s="110" t="str" cm="1">
        <f t="array" ref="AX94">IF($Z94="","",IF((IFERROR(_xlfn.IFS($AQ94="Devis 1",(IFERROR(VALUE(TRIM(SUBSTITUTE(AJ94,CHAR(160),""))),0)),$AQ94="Devis 2",(IFERROR(VALUE(TRIM(SUBSTITUTE(AM94,CHAR(160),""))),0)),$AQ94="Devis 3",(IFERROR(VALUE(TRIM(SUBSTITUTE(AP94,CHAR(160),""))),0))),0))*(IFERROR(VALUE(TRIM(SUBSTITUTE($Z94,CHAR(160),""))),0))=0,"",(IFERROR(_xlfn.IFS($AQ94="Devis 1",(IFERROR(VALUE(TRIM(SUBSTITUTE(AJ94,CHAR(160),""))),0)),$AQ94="Devis 2",(IFERROR(VALUE(TRIM(SUBSTITUTE(AM94,CHAR(160),""))),0)),$AQ94="Devis 3",(IFERROR(VALUE(TRIM(SUBSTITUTE(AP94,CHAR(160),""))),0))),0))*(IFERROR(VALUE(TRIM(SUBSTITUTE($Z94,CHAR(160),""))),0))))</f>
        <v/>
      </c>
      <c r="AY94" s="89"/>
      <c r="AZ94" s="21" t="str" cm="1">
        <f t="array" ref="AZ94">IF(OR(AX94="",AU94="",AV94="",AS94="",AW94="",AT94=""),"",_xlfn.IFS((IFERROR(VALUE(TRIM(SUBSTITUTE(AX94,CHAR(160),""))),0))&gt;(IFERROR(VALUE(TRIM(SUBSTITUTE(AU94,CHAR(160),""))),0)),"KO : Le montant retenu TTC est supérieur au montant raisonnable TTC. Merci de revoir la ligne de dépense ou plafonner son montant.",(IFERROR(VALUE(TRIM(SUBSTITUTE(AV94,CHAR(160),""))),0))&gt;(IFERROR(VALUE(TRIM(SUBSTITUTE(AS94,CHAR(160),""))),0)),"Attention : Le montant retenu HT est supérieur au montant HT raisonnable. Merci de revoir la ligne de dépense, plafonner son montant, ou justifier la reventillation HT / TVA.",(IFERROR(VALUE(TRIM(SUBSTITUTE(AW94,CHAR(160),""))),0))&gt;(IFERROR(VALUE(TRIM(SUBSTITUTE(AT94,CHAR(160),""))),0)),"Attention : Le montant TVA retenu est supérieur au montant TVA raisonnable. Merci de revoir la ligne de dépense, plafonner son montant, ou justifier la reventillation HT / TVA.",(IFERROR(VALUE(TRIM(SUBSTITUTE(AX94,CHAR(160),""))),0))=0,"",(IFERROR(VALUE(TRIM(SUBSTITUTE(AU94,CHAR(160),""))),0))=(IFERROR(VALUE(TRIM(SUBSTITUTE(AX94,CHAR(160),""))),0)),"OK",(IFERROR(VALUE(TRIM(SUBSTITUTE(AU94,CHAR(160),""))),0))&gt;(IFERROR(VALUE(TRIM(SUBSTITUTE(AX94,CHAR(160),""))),0))," OK : Montant instruit inférieur au montant raisonnable.",TRUE,""))</f>
        <v/>
      </c>
      <c r="BA94" s="6" t="str" cm="1">
        <f t="array" ref="BA94">IF(
   OR(AX94="",W94="",AV94="",U94="",AW94="",V94=""),
   "",
   _xlfn.IFS(
      (IFERROR(VALUE(TRIM(SUBSTITUTE(AX94,CHAR(160),""))),0))=0,
         "Attention montant présenté entièrement écarté",
      (IFERROR(VALUE(TRIM(SUBSTITUTE(AX94,CHAR(160),""))),0))&gt;
         (IFERROR(VALUE(TRIM(SUBSTITUTE(W94,CHAR(160),""))),0)),
         "KO : Le montant retenu TTC est supérieur au montant présenté TTC. Merci de revoir la ligne de dépense ou plafonner son montant.",
      (IFERROR(VALUE(TRIM(SUBSTITUTE(AV94,CHAR(160),""))),0))&gt;
         (IFERROR(VALUE(TRIM(SUBSTITUTE(U94,CHAR(160),""))),0)),
         "Attention : Le montant retenu HT est supérieur au montant HT présenté. Merci de revoir la ligne de dépense, plafonner son montant, ou justifier la reventilation HT / TVA.",
      (IFERROR(VALUE(TRIM(SUBSTITUTE(AW94,CHAR(160),""))),0))&gt;
         (IFERROR(VALUE(TRIM(SUBSTITUTE(V94,CHAR(160),""))),0)),
         "Attention : Le montant TVA retenu est supérieur au montant TVA présenté. Merci de revoir la ligne de dépense, plafonner son montant, ou justifier la reventilation HT / TVA.",
      (IFERROR(VALUE(TRIM(SUBSTITUTE(W94,CHAR(160),""))),0))=0,
         "",
      (IFERROR(VALUE(TRIM(SUBSTITUTE(AX94,CHAR(160),""))),0))=
         (IFERROR(VALUE(TRIM(SUBSTITUTE(W94,CHAR(160),""))),0)),
         "OK",
      (IFERROR(VALUE(TRIM(SUBSTITUTE(AX94,CHAR(160),""))),0))&lt;
         (IFERROR(VALUE(TRIM(SUBSTITUTE(W94,CHAR(160),""))),0)),
         "Attention : montant présenté partiellement écarté.",
      TRUE,
         ""
   )
)</f>
        <v/>
      </c>
      <c r="BB94" s="63" t="str">
        <f t="shared" si="87"/>
        <v/>
      </c>
      <c r="BC94" s="63" t="str">
        <f t="shared" si="88"/>
        <v/>
      </c>
      <c r="BD94" s="63" t="str">
        <f t="shared" si="89"/>
        <v/>
      </c>
    </row>
    <row r="95" spans="1:56" ht="15" customHeight="1">
      <c r="A95" s="100">
        <v>86</v>
      </c>
      <c r="B95" s="7"/>
      <c r="C95" s="8"/>
      <c r="D95" s="7"/>
      <c r="E95" s="7"/>
      <c r="F95" s="27"/>
      <c r="G95" s="33"/>
      <c r="H95" s="31"/>
      <c r="I95" s="32"/>
      <c r="J95" s="17"/>
      <c r="K95" s="10"/>
      <c r="L95" s="9"/>
      <c r="M95" s="53" t="str">
        <f t="shared" si="90"/>
        <v/>
      </c>
      <c r="N95" s="13"/>
      <c r="O95" s="9"/>
      <c r="P95" s="53" t="str">
        <f t="shared" si="91"/>
        <v/>
      </c>
      <c r="Q95" s="16"/>
      <c r="R95" s="9"/>
      <c r="S95" s="54" t="str">
        <f t="shared" si="92"/>
        <v/>
      </c>
      <c r="T95" s="23"/>
      <c r="U95" s="111" t="str" cm="1">
        <f t="array" ref="U95">IF((_xlfn.IFS(TRIM(SUBSTITUTE(T95,CHAR(160),""))="Devis 1",IFERROR(VALUE(TRIM(SUBSTITUTE(K95,CHAR(160),""))),0),TRIM(SUBSTITUTE(T95,CHAR(160),""))="Devis 2",IFERROR(VALUE(TRIM(SUBSTITUTE(N95,CHAR(160),""))),0),TRIM(SUBSTITUTE(T95,CHAR(160),""))="Devis 3",IFERROR(VALUE(TRIM(SUBSTITUTE(Q95,CHAR(160),""))),0),TRUE,0)*IFERROR(VALUE(TRIM(SUBSTITUTE(C95,CHAR(160),""))),0))=0,"",_xlfn.IFS(TRIM(SUBSTITUTE(T95,CHAR(160),""))="Devis 1",IFERROR(VALUE(TRIM(SUBSTITUTE(K95,CHAR(160),""))),0),TRIM(SUBSTITUTE(T95,CHAR(160),""))="Devis 2",IFERROR(VALUE(TRIM(SUBSTITUTE(N95,CHAR(160),""))),0),TRIM(SUBSTITUTE(T95,CHAR(160),""))="Devis 3",IFERROR(VALUE(TRIM(SUBSTITUTE(Q95,CHAR(160),""))),0),TRUE,0)*IFERROR(VALUE(TRIM(SUBSTITUTE(C95,CHAR(160),""))),0))</f>
        <v/>
      </c>
      <c r="V95" s="109" t="str" cm="1">
        <f t="array" ref="V95">IF((_xlfn.IFS(TRIM(SUBSTITUTE(T95,CHAR(160),""))="Devis 1",IFERROR(VALUE(TRIM(SUBSTITUTE(L95,CHAR(160),""))),0),TRIM(SUBSTITUTE(T95,CHAR(160),""))="Devis 2",IFERROR(VALUE(TRIM(SUBSTITUTE(O95,CHAR(160),""))),0),TRIM(SUBSTITUTE(T95,CHAR(160),""))="Devis 3",IFERROR(VALUE(TRIM(SUBSTITUTE(R95,CHAR(160),""))),0),TRUE,0)*IFERROR(VALUE(TRIM(SUBSTITUTE(C95,CHAR(160),""))),0))=0,IF(U95&lt;&gt;"",0,""),_xlfn.IFS(TRIM(SUBSTITUTE(T95,CHAR(160),""))="Devis 1",IFERROR(VALUE(TRIM(SUBSTITUTE(L95,CHAR(160),""))),0),TRIM(SUBSTITUTE(T95,CHAR(160),""))="Devis 2",IFERROR(VALUE(TRIM(SUBSTITUTE(O95,CHAR(160),""))),0),TRIM(SUBSTITUTE(T95,CHAR(160),""))="Devis 3",IFERROR(VALUE(TRIM(SUBSTITUTE(R95,CHAR(160),""))),0),TRUE,0)*IFERROR(VALUE(TRIM(SUBSTITUTE(C95,CHAR(160),""))),0))</f>
        <v/>
      </c>
      <c r="W95" s="112" t="str">
        <f t="shared" si="93"/>
        <v/>
      </c>
      <c r="X95" s="103"/>
      <c r="Y95" s="86" t="str">
        <f t="shared" si="72"/>
        <v/>
      </c>
      <c r="Z95" s="90" t="str">
        <f t="shared" si="73"/>
        <v/>
      </c>
      <c r="AA95" s="86" t="str">
        <f t="shared" si="74"/>
        <v/>
      </c>
      <c r="AB95" s="22" t="str">
        <f t="shared" si="75"/>
        <v/>
      </c>
      <c r="AC95" s="22" t="str">
        <f t="shared" si="76"/>
        <v/>
      </c>
      <c r="AD95" s="5" t="str">
        <f t="shared" si="76"/>
        <v/>
      </c>
      <c r="AE95" s="22" t="str">
        <f t="shared" si="77"/>
        <v/>
      </c>
      <c r="AF95" s="22" t="str">
        <f t="shared" si="78"/>
        <v/>
      </c>
      <c r="AG95" s="87" t="str">
        <f t="shared" si="79"/>
        <v/>
      </c>
      <c r="AH95" s="59" t="str">
        <f t="shared" si="80"/>
        <v/>
      </c>
      <c r="AI95" s="29" t="str">
        <f t="shared" si="81"/>
        <v/>
      </c>
      <c r="AJ95" s="53" t="str">
        <f t="shared" si="94"/>
        <v/>
      </c>
      <c r="AK95" s="60" t="str">
        <f t="shared" si="82"/>
        <v/>
      </c>
      <c r="AL95" s="29" t="str">
        <f t="shared" si="83"/>
        <v/>
      </c>
      <c r="AM95" s="53" t="str">
        <f t="shared" si="95"/>
        <v/>
      </c>
      <c r="AN95" s="61" t="str">
        <f t="shared" si="84"/>
        <v/>
      </c>
      <c r="AO95" s="29" t="str">
        <f t="shared" si="85"/>
        <v/>
      </c>
      <c r="AP95" s="62" t="str">
        <f t="shared" si="96"/>
        <v/>
      </c>
      <c r="AQ95" s="55" t="str">
        <f t="shared" si="100"/>
        <v/>
      </c>
      <c r="AR95" s="493"/>
      <c r="AS95" s="63" t="str">
        <f t="shared" si="97"/>
        <v/>
      </c>
      <c r="AT95" s="63" t="str">
        <f t="shared" si="98"/>
        <v/>
      </c>
      <c r="AU95" s="63" t="str">
        <f t="shared" si="99"/>
        <v/>
      </c>
      <c r="AV95" s="110" t="str" cm="1">
        <f t="array" ref="AV95">IF($Z95="","",IF((IFERROR(_xlfn.IFS($AQ95="Devis 1",(IFERROR(VALUE(TRIM(SUBSTITUTE(AH95,CHAR(160),""))),0)),$AQ95="Devis 2",(IFERROR(VALUE(TRIM(SUBSTITUTE(AK95,CHAR(160),""))),0)),$AQ95="Devis 3",(IFERROR(VALUE(TRIM(SUBSTITUTE(AN95,CHAR(160),""))),0))),0))*(IFERROR(VALUE(TRIM(SUBSTITUTE($Z95,CHAR(160),""))),0))=0,"",(IFERROR(_xlfn.IFS($AQ95="Devis 1",(IFERROR(VALUE(TRIM(SUBSTITUTE(AH95,CHAR(160),""))),0)),$AQ95="Devis 2",(IFERROR(VALUE(TRIM(SUBSTITUTE(AK95,CHAR(160),""))),0)),$AQ95="Devis 3",(IFERROR(VALUE(TRIM(SUBSTITUTE(AN95,CHAR(160),""))),0))),0))*(IFERROR(VALUE(TRIM(SUBSTITUTE($Z95,CHAR(160),""))),0))))</f>
        <v/>
      </c>
      <c r="AW95" s="110" t="str" cm="1">
        <f t="array" ref="AW95">IF($Z95="","",IF(IFERROR(_xlfn.IFS(TRIM(SUBSTITUTE($AQ95,CHAR(160),""))="Devis 1",IFERROR(VALUE(TRIM(SUBSTITUTE(AI95,CHAR(160),""))),0),TRIM(SUBSTITUTE($AQ95,CHAR(160),""))="Devis 2",IFERROR(VALUE(TRIM(SUBSTITUTE(AL95,CHAR(160),""))),0),TRIM(SUBSTITUTE($AQ95,CHAR(160),""))="Devis 3",IFERROR(VALUE(TRIM(SUBSTITUTE(AO95,CHAR(160),""))),0)),0)*IFERROR(VALUE(TRIM(SUBSTITUTE($Z95,CHAR(160),""))),0)=0,IF(AV95&lt;&gt;"",0,""),IFERROR(_xlfn.IFS(TRIM(SUBSTITUTE($AQ95,CHAR(160),""))="Devis 1",IFERROR(VALUE(TRIM(SUBSTITUTE(AI95,CHAR(160),""))),0),TRIM(SUBSTITUTE($AQ95,CHAR(160),""))="Devis 2",IFERROR(VALUE(TRIM(SUBSTITUTE(AL95,CHAR(160),""))),0),TRIM(SUBSTITUTE($AQ95,CHAR(160),""))="Devis 3",IFERROR(VALUE(TRIM(SUBSTITUTE(AO95,CHAR(160),""))),0)),0)*IFERROR(VALUE(TRIM(SUBSTITUTE($Z95,CHAR(160),""))),0)))</f>
        <v/>
      </c>
      <c r="AX95" s="110" t="str" cm="1">
        <f t="array" ref="AX95">IF($Z95="","",IF((IFERROR(_xlfn.IFS($AQ95="Devis 1",(IFERROR(VALUE(TRIM(SUBSTITUTE(AJ95,CHAR(160),""))),0)),$AQ95="Devis 2",(IFERROR(VALUE(TRIM(SUBSTITUTE(AM95,CHAR(160),""))),0)),$AQ95="Devis 3",(IFERROR(VALUE(TRIM(SUBSTITUTE(AP95,CHAR(160),""))),0))),0))*(IFERROR(VALUE(TRIM(SUBSTITUTE($Z95,CHAR(160),""))),0))=0,"",(IFERROR(_xlfn.IFS($AQ95="Devis 1",(IFERROR(VALUE(TRIM(SUBSTITUTE(AJ95,CHAR(160),""))),0)),$AQ95="Devis 2",(IFERROR(VALUE(TRIM(SUBSTITUTE(AM95,CHAR(160),""))),0)),$AQ95="Devis 3",(IFERROR(VALUE(TRIM(SUBSTITUTE(AP95,CHAR(160),""))),0))),0))*(IFERROR(VALUE(TRIM(SUBSTITUTE($Z95,CHAR(160),""))),0))))</f>
        <v/>
      </c>
      <c r="AY95" s="89"/>
      <c r="AZ95" s="21" t="str" cm="1">
        <f t="array" ref="AZ95">IF(OR(AX95="",AU95="",AV95="",AS95="",AW95="",AT95=""),"",_xlfn.IFS((IFERROR(VALUE(TRIM(SUBSTITUTE(AX95,CHAR(160),""))),0))&gt;(IFERROR(VALUE(TRIM(SUBSTITUTE(AU95,CHAR(160),""))),0)),"KO : Le montant retenu TTC est supérieur au montant raisonnable TTC. Merci de revoir la ligne de dépense ou plafonner son montant.",(IFERROR(VALUE(TRIM(SUBSTITUTE(AV95,CHAR(160),""))),0))&gt;(IFERROR(VALUE(TRIM(SUBSTITUTE(AS95,CHAR(160),""))),0)),"Attention : Le montant retenu HT est supérieur au montant HT raisonnable. Merci de revoir la ligne de dépense, plafonner son montant, ou justifier la reventillation HT / TVA.",(IFERROR(VALUE(TRIM(SUBSTITUTE(AW95,CHAR(160),""))),0))&gt;(IFERROR(VALUE(TRIM(SUBSTITUTE(AT95,CHAR(160),""))),0)),"Attention : Le montant TVA retenu est supérieur au montant TVA raisonnable. Merci de revoir la ligne de dépense, plafonner son montant, ou justifier la reventillation HT / TVA.",(IFERROR(VALUE(TRIM(SUBSTITUTE(AX95,CHAR(160),""))),0))=0,"",(IFERROR(VALUE(TRIM(SUBSTITUTE(AU95,CHAR(160),""))),0))=(IFERROR(VALUE(TRIM(SUBSTITUTE(AX95,CHAR(160),""))),0)),"OK",(IFERROR(VALUE(TRIM(SUBSTITUTE(AU95,CHAR(160),""))),0))&gt;(IFERROR(VALUE(TRIM(SUBSTITUTE(AX95,CHAR(160),""))),0))," OK : Montant instruit inférieur au montant raisonnable.",TRUE,""))</f>
        <v/>
      </c>
      <c r="BA95" s="6" t="str" cm="1">
        <f t="array" ref="BA95">IF(
   OR(AX95="",W95="",AV95="",U95="",AW95="",V95=""),
   "",
   _xlfn.IFS(
      (IFERROR(VALUE(TRIM(SUBSTITUTE(AX95,CHAR(160),""))),0))=0,
         "Attention montant présenté entièrement écarté",
      (IFERROR(VALUE(TRIM(SUBSTITUTE(AX95,CHAR(160),""))),0))&gt;
         (IFERROR(VALUE(TRIM(SUBSTITUTE(W95,CHAR(160),""))),0)),
         "KO : Le montant retenu TTC est supérieur au montant présenté TTC. Merci de revoir la ligne de dépense ou plafonner son montant.",
      (IFERROR(VALUE(TRIM(SUBSTITUTE(AV95,CHAR(160),""))),0))&gt;
         (IFERROR(VALUE(TRIM(SUBSTITUTE(U95,CHAR(160),""))),0)),
         "Attention : Le montant retenu HT est supérieur au montant HT présenté. Merci de revoir la ligne de dépense, plafonner son montant, ou justifier la reventilation HT / TVA.",
      (IFERROR(VALUE(TRIM(SUBSTITUTE(AW95,CHAR(160),""))),0))&gt;
         (IFERROR(VALUE(TRIM(SUBSTITUTE(V95,CHAR(160),""))),0)),
         "Attention : Le montant TVA retenu est supérieur au montant TVA présenté. Merci de revoir la ligne de dépense, plafonner son montant, ou justifier la reventilation HT / TVA.",
      (IFERROR(VALUE(TRIM(SUBSTITUTE(W95,CHAR(160),""))),0))=0,
         "",
      (IFERROR(VALUE(TRIM(SUBSTITUTE(AX95,CHAR(160),""))),0))=
         (IFERROR(VALUE(TRIM(SUBSTITUTE(W95,CHAR(160),""))),0)),
         "OK",
      (IFERROR(VALUE(TRIM(SUBSTITUTE(AX95,CHAR(160),""))),0))&lt;
         (IFERROR(VALUE(TRIM(SUBSTITUTE(W95,CHAR(160),""))),0)),
         "Attention : montant présenté partiellement écarté.",
      TRUE,
         ""
   )
)</f>
        <v/>
      </c>
      <c r="BB95" s="63" t="str">
        <f t="shared" si="87"/>
        <v/>
      </c>
      <c r="BC95" s="63" t="str">
        <f t="shared" si="88"/>
        <v/>
      </c>
      <c r="BD95" s="63" t="str">
        <f t="shared" si="89"/>
        <v/>
      </c>
    </row>
    <row r="96" spans="1:56" ht="15" customHeight="1">
      <c r="A96" s="100">
        <v>87</v>
      </c>
      <c r="B96" s="7"/>
      <c r="C96" s="8"/>
      <c r="D96" s="7"/>
      <c r="E96" s="7"/>
      <c r="F96" s="27"/>
      <c r="G96" s="33"/>
      <c r="H96" s="31"/>
      <c r="I96" s="32"/>
      <c r="J96" s="17"/>
      <c r="K96" s="10"/>
      <c r="L96" s="9"/>
      <c r="M96" s="53" t="str">
        <f t="shared" si="90"/>
        <v/>
      </c>
      <c r="N96" s="13"/>
      <c r="O96" s="9"/>
      <c r="P96" s="53" t="str">
        <f t="shared" si="91"/>
        <v/>
      </c>
      <c r="Q96" s="16"/>
      <c r="R96" s="9"/>
      <c r="S96" s="54" t="str">
        <f t="shared" si="92"/>
        <v/>
      </c>
      <c r="T96" s="23"/>
      <c r="U96" s="111" t="str" cm="1">
        <f t="array" ref="U96">IF((_xlfn.IFS(TRIM(SUBSTITUTE(T96,CHAR(160),""))="Devis 1",IFERROR(VALUE(TRIM(SUBSTITUTE(K96,CHAR(160),""))),0),TRIM(SUBSTITUTE(T96,CHAR(160),""))="Devis 2",IFERROR(VALUE(TRIM(SUBSTITUTE(N96,CHAR(160),""))),0),TRIM(SUBSTITUTE(T96,CHAR(160),""))="Devis 3",IFERROR(VALUE(TRIM(SUBSTITUTE(Q96,CHAR(160),""))),0),TRUE,0)*IFERROR(VALUE(TRIM(SUBSTITUTE(C96,CHAR(160),""))),0))=0,"",_xlfn.IFS(TRIM(SUBSTITUTE(T96,CHAR(160),""))="Devis 1",IFERROR(VALUE(TRIM(SUBSTITUTE(K96,CHAR(160),""))),0),TRIM(SUBSTITUTE(T96,CHAR(160),""))="Devis 2",IFERROR(VALUE(TRIM(SUBSTITUTE(N96,CHAR(160),""))),0),TRIM(SUBSTITUTE(T96,CHAR(160),""))="Devis 3",IFERROR(VALUE(TRIM(SUBSTITUTE(Q96,CHAR(160),""))),0),TRUE,0)*IFERROR(VALUE(TRIM(SUBSTITUTE(C96,CHAR(160),""))),0))</f>
        <v/>
      </c>
      <c r="V96" s="109" t="str" cm="1">
        <f t="array" ref="V96">IF((_xlfn.IFS(TRIM(SUBSTITUTE(T96,CHAR(160),""))="Devis 1",IFERROR(VALUE(TRIM(SUBSTITUTE(L96,CHAR(160),""))),0),TRIM(SUBSTITUTE(T96,CHAR(160),""))="Devis 2",IFERROR(VALUE(TRIM(SUBSTITUTE(O96,CHAR(160),""))),0),TRIM(SUBSTITUTE(T96,CHAR(160),""))="Devis 3",IFERROR(VALUE(TRIM(SUBSTITUTE(R96,CHAR(160),""))),0),TRUE,0)*IFERROR(VALUE(TRIM(SUBSTITUTE(C96,CHAR(160),""))),0))=0,IF(U96&lt;&gt;"",0,""),_xlfn.IFS(TRIM(SUBSTITUTE(T96,CHAR(160),""))="Devis 1",IFERROR(VALUE(TRIM(SUBSTITUTE(L96,CHAR(160),""))),0),TRIM(SUBSTITUTE(T96,CHAR(160),""))="Devis 2",IFERROR(VALUE(TRIM(SUBSTITUTE(O96,CHAR(160),""))),0),TRIM(SUBSTITUTE(T96,CHAR(160),""))="Devis 3",IFERROR(VALUE(TRIM(SUBSTITUTE(R96,CHAR(160),""))),0),TRUE,0)*IFERROR(VALUE(TRIM(SUBSTITUTE(C96,CHAR(160),""))),0))</f>
        <v/>
      </c>
      <c r="W96" s="112" t="str">
        <f t="shared" si="93"/>
        <v/>
      </c>
      <c r="X96" s="103"/>
      <c r="Y96" s="86" t="str">
        <f t="shared" si="72"/>
        <v/>
      </c>
      <c r="Z96" s="90" t="str">
        <f t="shared" si="73"/>
        <v/>
      </c>
      <c r="AA96" s="86" t="str">
        <f t="shared" si="74"/>
        <v/>
      </c>
      <c r="AB96" s="22" t="str">
        <f t="shared" si="75"/>
        <v/>
      </c>
      <c r="AC96" s="22" t="str">
        <f t="shared" si="76"/>
        <v/>
      </c>
      <c r="AD96" s="5" t="str">
        <f t="shared" si="76"/>
        <v/>
      </c>
      <c r="AE96" s="22" t="str">
        <f t="shared" si="77"/>
        <v/>
      </c>
      <c r="AF96" s="22" t="str">
        <f t="shared" si="78"/>
        <v/>
      </c>
      <c r="AG96" s="87" t="str">
        <f t="shared" si="79"/>
        <v/>
      </c>
      <c r="AH96" s="59" t="str">
        <f t="shared" si="80"/>
        <v/>
      </c>
      <c r="AI96" s="29" t="str">
        <f t="shared" si="81"/>
        <v/>
      </c>
      <c r="AJ96" s="53" t="str">
        <f t="shared" si="94"/>
        <v/>
      </c>
      <c r="AK96" s="60" t="str">
        <f t="shared" si="82"/>
        <v/>
      </c>
      <c r="AL96" s="29" t="str">
        <f t="shared" si="83"/>
        <v/>
      </c>
      <c r="AM96" s="53" t="str">
        <f t="shared" si="95"/>
        <v/>
      </c>
      <c r="AN96" s="61" t="str">
        <f t="shared" si="84"/>
        <v/>
      </c>
      <c r="AO96" s="29" t="str">
        <f t="shared" si="85"/>
        <v/>
      </c>
      <c r="AP96" s="62" t="str">
        <f t="shared" si="96"/>
        <v/>
      </c>
      <c r="AQ96" s="55" t="str">
        <f t="shared" si="100"/>
        <v/>
      </c>
      <c r="AR96" s="493"/>
      <c r="AS96" s="63" t="str">
        <f t="shared" si="97"/>
        <v/>
      </c>
      <c r="AT96" s="63" t="str">
        <f t="shared" si="98"/>
        <v/>
      </c>
      <c r="AU96" s="63" t="str">
        <f t="shared" si="99"/>
        <v/>
      </c>
      <c r="AV96" s="110" t="str" cm="1">
        <f t="array" ref="AV96">IF($Z96="","",IF((IFERROR(_xlfn.IFS($AQ96="Devis 1",(IFERROR(VALUE(TRIM(SUBSTITUTE(AH96,CHAR(160),""))),0)),$AQ96="Devis 2",(IFERROR(VALUE(TRIM(SUBSTITUTE(AK96,CHAR(160),""))),0)),$AQ96="Devis 3",(IFERROR(VALUE(TRIM(SUBSTITUTE(AN96,CHAR(160),""))),0))),0))*(IFERROR(VALUE(TRIM(SUBSTITUTE($Z96,CHAR(160),""))),0))=0,"",(IFERROR(_xlfn.IFS($AQ96="Devis 1",(IFERROR(VALUE(TRIM(SUBSTITUTE(AH96,CHAR(160),""))),0)),$AQ96="Devis 2",(IFERROR(VALUE(TRIM(SUBSTITUTE(AK96,CHAR(160),""))),0)),$AQ96="Devis 3",(IFERROR(VALUE(TRIM(SUBSTITUTE(AN96,CHAR(160),""))),0))),0))*(IFERROR(VALUE(TRIM(SUBSTITUTE($Z96,CHAR(160),""))),0))))</f>
        <v/>
      </c>
      <c r="AW96" s="110" t="str" cm="1">
        <f t="array" ref="AW96">IF($Z96="","",IF(IFERROR(_xlfn.IFS(TRIM(SUBSTITUTE($AQ96,CHAR(160),""))="Devis 1",IFERROR(VALUE(TRIM(SUBSTITUTE(AI96,CHAR(160),""))),0),TRIM(SUBSTITUTE($AQ96,CHAR(160),""))="Devis 2",IFERROR(VALUE(TRIM(SUBSTITUTE(AL96,CHAR(160),""))),0),TRIM(SUBSTITUTE($AQ96,CHAR(160),""))="Devis 3",IFERROR(VALUE(TRIM(SUBSTITUTE(AO96,CHAR(160),""))),0)),0)*IFERROR(VALUE(TRIM(SUBSTITUTE($Z96,CHAR(160),""))),0)=0,IF(AV96&lt;&gt;"",0,""),IFERROR(_xlfn.IFS(TRIM(SUBSTITUTE($AQ96,CHAR(160),""))="Devis 1",IFERROR(VALUE(TRIM(SUBSTITUTE(AI96,CHAR(160),""))),0),TRIM(SUBSTITUTE($AQ96,CHAR(160),""))="Devis 2",IFERROR(VALUE(TRIM(SUBSTITUTE(AL96,CHAR(160),""))),0),TRIM(SUBSTITUTE($AQ96,CHAR(160),""))="Devis 3",IFERROR(VALUE(TRIM(SUBSTITUTE(AO96,CHAR(160),""))),0)),0)*IFERROR(VALUE(TRIM(SUBSTITUTE($Z96,CHAR(160),""))),0)))</f>
        <v/>
      </c>
      <c r="AX96" s="110" t="str" cm="1">
        <f t="array" ref="AX96">IF($Z96="","",IF((IFERROR(_xlfn.IFS($AQ96="Devis 1",(IFERROR(VALUE(TRIM(SUBSTITUTE(AJ96,CHAR(160),""))),0)),$AQ96="Devis 2",(IFERROR(VALUE(TRIM(SUBSTITUTE(AM96,CHAR(160),""))),0)),$AQ96="Devis 3",(IFERROR(VALUE(TRIM(SUBSTITUTE(AP96,CHAR(160),""))),0))),0))*(IFERROR(VALUE(TRIM(SUBSTITUTE($Z96,CHAR(160),""))),0))=0,"",(IFERROR(_xlfn.IFS($AQ96="Devis 1",(IFERROR(VALUE(TRIM(SUBSTITUTE(AJ96,CHAR(160),""))),0)),$AQ96="Devis 2",(IFERROR(VALUE(TRIM(SUBSTITUTE(AM96,CHAR(160),""))),0)),$AQ96="Devis 3",(IFERROR(VALUE(TRIM(SUBSTITUTE(AP96,CHAR(160),""))),0))),0))*(IFERROR(VALUE(TRIM(SUBSTITUTE($Z96,CHAR(160),""))),0))))</f>
        <v/>
      </c>
      <c r="AY96" s="89"/>
      <c r="AZ96" s="21" t="str" cm="1">
        <f t="array" ref="AZ96">IF(OR(AX96="",AU96="",AV96="",AS96="",AW96="",AT96=""),"",_xlfn.IFS((IFERROR(VALUE(TRIM(SUBSTITUTE(AX96,CHAR(160),""))),0))&gt;(IFERROR(VALUE(TRIM(SUBSTITUTE(AU96,CHAR(160),""))),0)),"KO : Le montant retenu TTC est supérieur au montant raisonnable TTC. Merci de revoir la ligne de dépense ou plafonner son montant.",(IFERROR(VALUE(TRIM(SUBSTITUTE(AV96,CHAR(160),""))),0))&gt;(IFERROR(VALUE(TRIM(SUBSTITUTE(AS96,CHAR(160),""))),0)),"Attention : Le montant retenu HT est supérieur au montant HT raisonnable. Merci de revoir la ligne de dépense, plafonner son montant, ou justifier la reventillation HT / TVA.",(IFERROR(VALUE(TRIM(SUBSTITUTE(AW96,CHAR(160),""))),0))&gt;(IFERROR(VALUE(TRIM(SUBSTITUTE(AT96,CHAR(160),""))),0)),"Attention : Le montant TVA retenu est supérieur au montant TVA raisonnable. Merci de revoir la ligne de dépense, plafonner son montant, ou justifier la reventillation HT / TVA.",(IFERROR(VALUE(TRIM(SUBSTITUTE(AX96,CHAR(160),""))),0))=0,"",(IFERROR(VALUE(TRIM(SUBSTITUTE(AU96,CHAR(160),""))),0))=(IFERROR(VALUE(TRIM(SUBSTITUTE(AX96,CHAR(160),""))),0)),"OK",(IFERROR(VALUE(TRIM(SUBSTITUTE(AU96,CHAR(160),""))),0))&gt;(IFERROR(VALUE(TRIM(SUBSTITUTE(AX96,CHAR(160),""))),0))," OK : Montant instruit inférieur au montant raisonnable.",TRUE,""))</f>
        <v/>
      </c>
      <c r="BA96" s="6" t="str" cm="1">
        <f t="array" ref="BA96">IF(
   OR(AX96="",W96="",AV96="",U96="",AW96="",V96=""),
   "",
   _xlfn.IFS(
      (IFERROR(VALUE(TRIM(SUBSTITUTE(AX96,CHAR(160),""))),0))=0,
         "Attention montant présenté entièrement écarté",
      (IFERROR(VALUE(TRIM(SUBSTITUTE(AX96,CHAR(160),""))),0))&gt;
         (IFERROR(VALUE(TRIM(SUBSTITUTE(W96,CHAR(160),""))),0)),
         "KO : Le montant retenu TTC est supérieur au montant présenté TTC. Merci de revoir la ligne de dépense ou plafonner son montant.",
      (IFERROR(VALUE(TRIM(SUBSTITUTE(AV96,CHAR(160),""))),0))&gt;
         (IFERROR(VALUE(TRIM(SUBSTITUTE(U96,CHAR(160),""))),0)),
         "Attention : Le montant retenu HT est supérieur au montant HT présenté. Merci de revoir la ligne de dépense, plafonner son montant, ou justifier la reventilation HT / TVA.",
      (IFERROR(VALUE(TRIM(SUBSTITUTE(AW96,CHAR(160),""))),0))&gt;
         (IFERROR(VALUE(TRIM(SUBSTITUTE(V96,CHAR(160),""))),0)),
         "Attention : Le montant TVA retenu est supérieur au montant TVA présenté. Merci de revoir la ligne de dépense, plafonner son montant, ou justifier la reventilation HT / TVA.",
      (IFERROR(VALUE(TRIM(SUBSTITUTE(W96,CHAR(160),""))),0))=0,
         "",
      (IFERROR(VALUE(TRIM(SUBSTITUTE(AX96,CHAR(160),""))),0))=
         (IFERROR(VALUE(TRIM(SUBSTITUTE(W96,CHAR(160),""))),0)),
         "OK",
      (IFERROR(VALUE(TRIM(SUBSTITUTE(AX96,CHAR(160),""))),0))&lt;
         (IFERROR(VALUE(TRIM(SUBSTITUTE(W96,CHAR(160),""))),0)),
         "Attention : montant présenté partiellement écarté.",
      TRUE,
         ""
   )
)</f>
        <v/>
      </c>
      <c r="BB96" s="63" t="str">
        <f t="shared" si="87"/>
        <v/>
      </c>
      <c r="BC96" s="63" t="str">
        <f t="shared" si="88"/>
        <v/>
      </c>
      <c r="BD96" s="63" t="str">
        <f t="shared" si="89"/>
        <v/>
      </c>
    </row>
    <row r="97" spans="1:56" ht="15" customHeight="1">
      <c r="A97" s="100">
        <v>88</v>
      </c>
      <c r="B97" s="7"/>
      <c r="C97" s="8"/>
      <c r="D97" s="7"/>
      <c r="E97" s="7"/>
      <c r="F97" s="27"/>
      <c r="G97" s="33"/>
      <c r="H97" s="31"/>
      <c r="I97" s="32"/>
      <c r="J97" s="17"/>
      <c r="K97" s="10"/>
      <c r="L97" s="9"/>
      <c r="M97" s="53" t="str">
        <f t="shared" si="90"/>
        <v/>
      </c>
      <c r="N97" s="13"/>
      <c r="O97" s="9"/>
      <c r="P97" s="53" t="str">
        <f t="shared" si="91"/>
        <v/>
      </c>
      <c r="Q97" s="16"/>
      <c r="R97" s="9"/>
      <c r="S97" s="54" t="str">
        <f t="shared" si="92"/>
        <v/>
      </c>
      <c r="T97" s="23"/>
      <c r="U97" s="111" t="str" cm="1">
        <f t="array" ref="U97">IF((_xlfn.IFS(TRIM(SUBSTITUTE(T97,CHAR(160),""))="Devis 1",IFERROR(VALUE(TRIM(SUBSTITUTE(K97,CHAR(160),""))),0),TRIM(SUBSTITUTE(T97,CHAR(160),""))="Devis 2",IFERROR(VALUE(TRIM(SUBSTITUTE(N97,CHAR(160),""))),0),TRIM(SUBSTITUTE(T97,CHAR(160),""))="Devis 3",IFERROR(VALUE(TRIM(SUBSTITUTE(Q97,CHAR(160),""))),0),TRUE,0)*IFERROR(VALUE(TRIM(SUBSTITUTE(C97,CHAR(160),""))),0))=0,"",_xlfn.IFS(TRIM(SUBSTITUTE(T97,CHAR(160),""))="Devis 1",IFERROR(VALUE(TRIM(SUBSTITUTE(K97,CHAR(160),""))),0),TRIM(SUBSTITUTE(T97,CHAR(160),""))="Devis 2",IFERROR(VALUE(TRIM(SUBSTITUTE(N97,CHAR(160),""))),0),TRIM(SUBSTITUTE(T97,CHAR(160),""))="Devis 3",IFERROR(VALUE(TRIM(SUBSTITUTE(Q97,CHAR(160),""))),0),TRUE,0)*IFERROR(VALUE(TRIM(SUBSTITUTE(C97,CHAR(160),""))),0))</f>
        <v/>
      </c>
      <c r="V97" s="109" t="str" cm="1">
        <f t="array" ref="V97">IF((_xlfn.IFS(TRIM(SUBSTITUTE(T97,CHAR(160),""))="Devis 1",IFERROR(VALUE(TRIM(SUBSTITUTE(L97,CHAR(160),""))),0),TRIM(SUBSTITUTE(T97,CHAR(160),""))="Devis 2",IFERROR(VALUE(TRIM(SUBSTITUTE(O97,CHAR(160),""))),0),TRIM(SUBSTITUTE(T97,CHAR(160),""))="Devis 3",IFERROR(VALUE(TRIM(SUBSTITUTE(R97,CHAR(160),""))),0),TRUE,0)*IFERROR(VALUE(TRIM(SUBSTITUTE(C97,CHAR(160),""))),0))=0,IF(U97&lt;&gt;"",0,""),_xlfn.IFS(TRIM(SUBSTITUTE(T97,CHAR(160),""))="Devis 1",IFERROR(VALUE(TRIM(SUBSTITUTE(L97,CHAR(160),""))),0),TRIM(SUBSTITUTE(T97,CHAR(160),""))="Devis 2",IFERROR(VALUE(TRIM(SUBSTITUTE(O97,CHAR(160),""))),0),TRIM(SUBSTITUTE(T97,CHAR(160),""))="Devis 3",IFERROR(VALUE(TRIM(SUBSTITUTE(R97,CHAR(160),""))),0),TRUE,0)*IFERROR(VALUE(TRIM(SUBSTITUTE(C97,CHAR(160),""))),0))</f>
        <v/>
      </c>
      <c r="W97" s="112" t="str">
        <f t="shared" si="93"/>
        <v/>
      </c>
      <c r="X97" s="103"/>
      <c r="Y97" s="86" t="str">
        <f t="shared" si="72"/>
        <v/>
      </c>
      <c r="Z97" s="90" t="str">
        <f t="shared" si="73"/>
        <v/>
      </c>
      <c r="AA97" s="86" t="str">
        <f t="shared" si="74"/>
        <v/>
      </c>
      <c r="AB97" s="22" t="str">
        <f t="shared" si="75"/>
        <v/>
      </c>
      <c r="AC97" s="22" t="str">
        <f t="shared" si="76"/>
        <v/>
      </c>
      <c r="AD97" s="5" t="str">
        <f t="shared" si="76"/>
        <v/>
      </c>
      <c r="AE97" s="22" t="str">
        <f t="shared" si="77"/>
        <v/>
      </c>
      <c r="AF97" s="22" t="str">
        <f t="shared" si="78"/>
        <v/>
      </c>
      <c r="AG97" s="87" t="str">
        <f t="shared" si="79"/>
        <v/>
      </c>
      <c r="AH97" s="59" t="str">
        <f t="shared" si="80"/>
        <v/>
      </c>
      <c r="AI97" s="29" t="str">
        <f t="shared" si="81"/>
        <v/>
      </c>
      <c r="AJ97" s="53" t="str">
        <f t="shared" si="94"/>
        <v/>
      </c>
      <c r="AK97" s="60" t="str">
        <f t="shared" si="82"/>
        <v/>
      </c>
      <c r="AL97" s="29" t="str">
        <f t="shared" si="83"/>
        <v/>
      </c>
      <c r="AM97" s="53" t="str">
        <f t="shared" si="95"/>
        <v/>
      </c>
      <c r="AN97" s="61" t="str">
        <f t="shared" si="84"/>
        <v/>
      </c>
      <c r="AO97" s="29" t="str">
        <f t="shared" si="85"/>
        <v/>
      </c>
      <c r="AP97" s="62" t="str">
        <f t="shared" si="96"/>
        <v/>
      </c>
      <c r="AQ97" s="55" t="str">
        <f t="shared" si="100"/>
        <v/>
      </c>
      <c r="AR97" s="493"/>
      <c r="AS97" s="63" t="str">
        <f t="shared" si="97"/>
        <v/>
      </c>
      <c r="AT97" s="63" t="str">
        <f t="shared" si="98"/>
        <v/>
      </c>
      <c r="AU97" s="63" t="str">
        <f t="shared" si="99"/>
        <v/>
      </c>
      <c r="AV97" s="110" t="str" cm="1">
        <f t="array" ref="AV97">IF($Z97="","",IF((IFERROR(_xlfn.IFS($AQ97="Devis 1",(IFERROR(VALUE(TRIM(SUBSTITUTE(AH97,CHAR(160),""))),0)),$AQ97="Devis 2",(IFERROR(VALUE(TRIM(SUBSTITUTE(AK97,CHAR(160),""))),0)),$AQ97="Devis 3",(IFERROR(VALUE(TRIM(SUBSTITUTE(AN97,CHAR(160),""))),0))),0))*(IFERROR(VALUE(TRIM(SUBSTITUTE($Z97,CHAR(160),""))),0))=0,"",(IFERROR(_xlfn.IFS($AQ97="Devis 1",(IFERROR(VALUE(TRIM(SUBSTITUTE(AH97,CHAR(160),""))),0)),$AQ97="Devis 2",(IFERROR(VALUE(TRIM(SUBSTITUTE(AK97,CHAR(160),""))),0)),$AQ97="Devis 3",(IFERROR(VALUE(TRIM(SUBSTITUTE(AN97,CHAR(160),""))),0))),0))*(IFERROR(VALUE(TRIM(SUBSTITUTE($Z97,CHAR(160),""))),0))))</f>
        <v/>
      </c>
      <c r="AW97" s="110" t="str" cm="1">
        <f t="array" ref="AW97">IF($Z97="","",IF(IFERROR(_xlfn.IFS(TRIM(SUBSTITUTE($AQ97,CHAR(160),""))="Devis 1",IFERROR(VALUE(TRIM(SUBSTITUTE(AI97,CHAR(160),""))),0),TRIM(SUBSTITUTE($AQ97,CHAR(160),""))="Devis 2",IFERROR(VALUE(TRIM(SUBSTITUTE(AL97,CHAR(160),""))),0),TRIM(SUBSTITUTE($AQ97,CHAR(160),""))="Devis 3",IFERROR(VALUE(TRIM(SUBSTITUTE(AO97,CHAR(160),""))),0)),0)*IFERROR(VALUE(TRIM(SUBSTITUTE($Z97,CHAR(160),""))),0)=0,IF(AV97&lt;&gt;"",0,""),IFERROR(_xlfn.IFS(TRIM(SUBSTITUTE($AQ97,CHAR(160),""))="Devis 1",IFERROR(VALUE(TRIM(SUBSTITUTE(AI97,CHAR(160),""))),0),TRIM(SUBSTITUTE($AQ97,CHAR(160),""))="Devis 2",IFERROR(VALUE(TRIM(SUBSTITUTE(AL97,CHAR(160),""))),0),TRIM(SUBSTITUTE($AQ97,CHAR(160),""))="Devis 3",IFERROR(VALUE(TRIM(SUBSTITUTE(AO97,CHAR(160),""))),0)),0)*IFERROR(VALUE(TRIM(SUBSTITUTE($Z97,CHAR(160),""))),0)))</f>
        <v/>
      </c>
      <c r="AX97" s="110" t="str" cm="1">
        <f t="array" ref="AX97">IF($Z97="","",IF((IFERROR(_xlfn.IFS($AQ97="Devis 1",(IFERROR(VALUE(TRIM(SUBSTITUTE(AJ97,CHAR(160),""))),0)),$AQ97="Devis 2",(IFERROR(VALUE(TRIM(SUBSTITUTE(AM97,CHAR(160),""))),0)),$AQ97="Devis 3",(IFERROR(VALUE(TRIM(SUBSTITUTE(AP97,CHAR(160),""))),0))),0))*(IFERROR(VALUE(TRIM(SUBSTITUTE($Z97,CHAR(160),""))),0))=0,"",(IFERROR(_xlfn.IFS($AQ97="Devis 1",(IFERROR(VALUE(TRIM(SUBSTITUTE(AJ97,CHAR(160),""))),0)),$AQ97="Devis 2",(IFERROR(VALUE(TRIM(SUBSTITUTE(AM97,CHAR(160),""))),0)),$AQ97="Devis 3",(IFERROR(VALUE(TRIM(SUBSTITUTE(AP97,CHAR(160),""))),0))),0))*(IFERROR(VALUE(TRIM(SUBSTITUTE($Z97,CHAR(160),""))),0))))</f>
        <v/>
      </c>
      <c r="AY97" s="89"/>
      <c r="AZ97" s="21" t="str" cm="1">
        <f t="array" ref="AZ97">IF(OR(AX97="",AU97="",AV97="",AS97="",AW97="",AT97=""),"",_xlfn.IFS((IFERROR(VALUE(TRIM(SUBSTITUTE(AX97,CHAR(160),""))),0))&gt;(IFERROR(VALUE(TRIM(SUBSTITUTE(AU97,CHAR(160),""))),0)),"KO : Le montant retenu TTC est supérieur au montant raisonnable TTC. Merci de revoir la ligne de dépense ou plafonner son montant.",(IFERROR(VALUE(TRIM(SUBSTITUTE(AV97,CHAR(160),""))),0))&gt;(IFERROR(VALUE(TRIM(SUBSTITUTE(AS97,CHAR(160),""))),0)),"Attention : Le montant retenu HT est supérieur au montant HT raisonnable. Merci de revoir la ligne de dépense, plafonner son montant, ou justifier la reventillation HT / TVA.",(IFERROR(VALUE(TRIM(SUBSTITUTE(AW97,CHAR(160),""))),0))&gt;(IFERROR(VALUE(TRIM(SUBSTITUTE(AT97,CHAR(160),""))),0)),"Attention : Le montant TVA retenu est supérieur au montant TVA raisonnable. Merci de revoir la ligne de dépense, plafonner son montant, ou justifier la reventillation HT / TVA.",(IFERROR(VALUE(TRIM(SUBSTITUTE(AX97,CHAR(160),""))),0))=0,"",(IFERROR(VALUE(TRIM(SUBSTITUTE(AU97,CHAR(160),""))),0))=(IFERROR(VALUE(TRIM(SUBSTITUTE(AX97,CHAR(160),""))),0)),"OK",(IFERROR(VALUE(TRIM(SUBSTITUTE(AU97,CHAR(160),""))),0))&gt;(IFERROR(VALUE(TRIM(SUBSTITUTE(AX97,CHAR(160),""))),0))," OK : Montant instruit inférieur au montant raisonnable.",TRUE,""))</f>
        <v/>
      </c>
      <c r="BA97" s="6" t="str" cm="1">
        <f t="array" ref="BA97">IF(
   OR(AX97="",W97="",AV97="",U97="",AW97="",V97=""),
   "",
   _xlfn.IFS(
      (IFERROR(VALUE(TRIM(SUBSTITUTE(AX97,CHAR(160),""))),0))=0,
         "Attention montant présenté entièrement écarté",
      (IFERROR(VALUE(TRIM(SUBSTITUTE(AX97,CHAR(160),""))),0))&gt;
         (IFERROR(VALUE(TRIM(SUBSTITUTE(W97,CHAR(160),""))),0)),
         "KO : Le montant retenu TTC est supérieur au montant présenté TTC. Merci de revoir la ligne de dépense ou plafonner son montant.",
      (IFERROR(VALUE(TRIM(SUBSTITUTE(AV97,CHAR(160),""))),0))&gt;
         (IFERROR(VALUE(TRIM(SUBSTITUTE(U97,CHAR(160),""))),0)),
         "Attention : Le montant retenu HT est supérieur au montant HT présenté. Merci de revoir la ligne de dépense, plafonner son montant, ou justifier la reventilation HT / TVA.",
      (IFERROR(VALUE(TRIM(SUBSTITUTE(AW97,CHAR(160),""))),0))&gt;
         (IFERROR(VALUE(TRIM(SUBSTITUTE(V97,CHAR(160),""))),0)),
         "Attention : Le montant TVA retenu est supérieur au montant TVA présenté. Merci de revoir la ligne de dépense, plafonner son montant, ou justifier la reventilation HT / TVA.",
      (IFERROR(VALUE(TRIM(SUBSTITUTE(W97,CHAR(160),""))),0))=0,
         "",
      (IFERROR(VALUE(TRIM(SUBSTITUTE(AX97,CHAR(160),""))),0))=
         (IFERROR(VALUE(TRIM(SUBSTITUTE(W97,CHAR(160),""))),0)),
         "OK",
      (IFERROR(VALUE(TRIM(SUBSTITUTE(AX97,CHAR(160),""))),0))&lt;
         (IFERROR(VALUE(TRIM(SUBSTITUTE(W97,CHAR(160),""))),0)),
         "Attention : montant présenté partiellement écarté.",
      TRUE,
         ""
   )
)</f>
        <v/>
      </c>
      <c r="BB97" s="63" t="str">
        <f t="shared" si="87"/>
        <v/>
      </c>
      <c r="BC97" s="63" t="str">
        <f t="shared" si="88"/>
        <v/>
      </c>
      <c r="BD97" s="63" t="str">
        <f t="shared" si="89"/>
        <v/>
      </c>
    </row>
    <row r="98" spans="1:56" ht="15" customHeight="1">
      <c r="A98" s="100">
        <v>89</v>
      </c>
      <c r="B98" s="7"/>
      <c r="C98" s="8"/>
      <c r="D98" s="7"/>
      <c r="E98" s="7"/>
      <c r="F98" s="27"/>
      <c r="G98" s="33"/>
      <c r="H98" s="31"/>
      <c r="I98" s="32"/>
      <c r="J98" s="17"/>
      <c r="K98" s="10"/>
      <c r="L98" s="9"/>
      <c r="M98" s="53" t="str">
        <f t="shared" si="90"/>
        <v/>
      </c>
      <c r="N98" s="13"/>
      <c r="O98" s="9"/>
      <c r="P98" s="53" t="str">
        <f t="shared" si="91"/>
        <v/>
      </c>
      <c r="Q98" s="16"/>
      <c r="R98" s="9"/>
      <c r="S98" s="54" t="str">
        <f t="shared" si="92"/>
        <v/>
      </c>
      <c r="T98" s="23"/>
      <c r="U98" s="111" t="str" cm="1">
        <f t="array" ref="U98">IF((_xlfn.IFS(TRIM(SUBSTITUTE(T98,CHAR(160),""))="Devis 1",IFERROR(VALUE(TRIM(SUBSTITUTE(K98,CHAR(160),""))),0),TRIM(SUBSTITUTE(T98,CHAR(160),""))="Devis 2",IFERROR(VALUE(TRIM(SUBSTITUTE(N98,CHAR(160),""))),0),TRIM(SUBSTITUTE(T98,CHAR(160),""))="Devis 3",IFERROR(VALUE(TRIM(SUBSTITUTE(Q98,CHAR(160),""))),0),TRUE,0)*IFERROR(VALUE(TRIM(SUBSTITUTE(C98,CHAR(160),""))),0))=0,"",_xlfn.IFS(TRIM(SUBSTITUTE(T98,CHAR(160),""))="Devis 1",IFERROR(VALUE(TRIM(SUBSTITUTE(K98,CHAR(160),""))),0),TRIM(SUBSTITUTE(T98,CHAR(160),""))="Devis 2",IFERROR(VALUE(TRIM(SUBSTITUTE(N98,CHAR(160),""))),0),TRIM(SUBSTITUTE(T98,CHAR(160),""))="Devis 3",IFERROR(VALUE(TRIM(SUBSTITUTE(Q98,CHAR(160),""))),0),TRUE,0)*IFERROR(VALUE(TRIM(SUBSTITUTE(C98,CHAR(160),""))),0))</f>
        <v/>
      </c>
      <c r="V98" s="109" t="str" cm="1">
        <f t="array" ref="V98">IF((_xlfn.IFS(TRIM(SUBSTITUTE(T98,CHAR(160),""))="Devis 1",IFERROR(VALUE(TRIM(SUBSTITUTE(L98,CHAR(160),""))),0),TRIM(SUBSTITUTE(T98,CHAR(160),""))="Devis 2",IFERROR(VALUE(TRIM(SUBSTITUTE(O98,CHAR(160),""))),0),TRIM(SUBSTITUTE(T98,CHAR(160),""))="Devis 3",IFERROR(VALUE(TRIM(SUBSTITUTE(R98,CHAR(160),""))),0),TRUE,0)*IFERROR(VALUE(TRIM(SUBSTITUTE(C98,CHAR(160),""))),0))=0,IF(U98&lt;&gt;"",0,""),_xlfn.IFS(TRIM(SUBSTITUTE(T98,CHAR(160),""))="Devis 1",IFERROR(VALUE(TRIM(SUBSTITUTE(L98,CHAR(160),""))),0),TRIM(SUBSTITUTE(T98,CHAR(160),""))="Devis 2",IFERROR(VALUE(TRIM(SUBSTITUTE(O98,CHAR(160),""))),0),TRIM(SUBSTITUTE(T98,CHAR(160),""))="Devis 3",IFERROR(VALUE(TRIM(SUBSTITUTE(R98,CHAR(160),""))),0),TRUE,0)*IFERROR(VALUE(TRIM(SUBSTITUTE(C98,CHAR(160),""))),0))</f>
        <v/>
      </c>
      <c r="W98" s="112" t="str">
        <f t="shared" si="93"/>
        <v/>
      </c>
      <c r="X98" s="103"/>
      <c r="Y98" s="86" t="str">
        <f t="shared" si="72"/>
        <v/>
      </c>
      <c r="Z98" s="90" t="str">
        <f t="shared" si="73"/>
        <v/>
      </c>
      <c r="AA98" s="86" t="str">
        <f t="shared" si="74"/>
        <v/>
      </c>
      <c r="AB98" s="22" t="str">
        <f t="shared" si="75"/>
        <v/>
      </c>
      <c r="AC98" s="22" t="str">
        <f t="shared" si="76"/>
        <v/>
      </c>
      <c r="AD98" s="5" t="str">
        <f t="shared" si="76"/>
        <v/>
      </c>
      <c r="AE98" s="22" t="str">
        <f t="shared" si="77"/>
        <v/>
      </c>
      <c r="AF98" s="22" t="str">
        <f t="shared" si="78"/>
        <v/>
      </c>
      <c r="AG98" s="87" t="str">
        <f t="shared" si="79"/>
        <v/>
      </c>
      <c r="AH98" s="59" t="str">
        <f t="shared" si="80"/>
        <v/>
      </c>
      <c r="AI98" s="29" t="str">
        <f t="shared" si="81"/>
        <v/>
      </c>
      <c r="AJ98" s="53" t="str">
        <f t="shared" si="94"/>
        <v/>
      </c>
      <c r="AK98" s="60" t="str">
        <f t="shared" si="82"/>
        <v/>
      </c>
      <c r="AL98" s="29" t="str">
        <f t="shared" si="83"/>
        <v/>
      </c>
      <c r="AM98" s="53" t="str">
        <f t="shared" si="95"/>
        <v/>
      </c>
      <c r="AN98" s="61" t="str">
        <f t="shared" si="84"/>
        <v/>
      </c>
      <c r="AO98" s="29" t="str">
        <f t="shared" si="85"/>
        <v/>
      </c>
      <c r="AP98" s="62" t="str">
        <f t="shared" si="96"/>
        <v/>
      </c>
      <c r="AQ98" s="55" t="str">
        <f t="shared" si="100"/>
        <v/>
      </c>
      <c r="AR98" s="493"/>
      <c r="AS98" s="63" t="str">
        <f t="shared" si="97"/>
        <v/>
      </c>
      <c r="AT98" s="63" t="str">
        <f t="shared" si="98"/>
        <v/>
      </c>
      <c r="AU98" s="63" t="str">
        <f t="shared" si="99"/>
        <v/>
      </c>
      <c r="AV98" s="110" t="str" cm="1">
        <f t="array" ref="AV98">IF($Z98="","",IF((IFERROR(_xlfn.IFS($AQ98="Devis 1",(IFERROR(VALUE(TRIM(SUBSTITUTE(AH98,CHAR(160),""))),0)),$AQ98="Devis 2",(IFERROR(VALUE(TRIM(SUBSTITUTE(AK98,CHAR(160),""))),0)),$AQ98="Devis 3",(IFERROR(VALUE(TRIM(SUBSTITUTE(AN98,CHAR(160),""))),0))),0))*(IFERROR(VALUE(TRIM(SUBSTITUTE($Z98,CHAR(160),""))),0))=0,"",(IFERROR(_xlfn.IFS($AQ98="Devis 1",(IFERROR(VALUE(TRIM(SUBSTITUTE(AH98,CHAR(160),""))),0)),$AQ98="Devis 2",(IFERROR(VALUE(TRIM(SUBSTITUTE(AK98,CHAR(160),""))),0)),$AQ98="Devis 3",(IFERROR(VALUE(TRIM(SUBSTITUTE(AN98,CHAR(160),""))),0))),0))*(IFERROR(VALUE(TRIM(SUBSTITUTE($Z98,CHAR(160),""))),0))))</f>
        <v/>
      </c>
      <c r="AW98" s="110" t="str" cm="1">
        <f t="array" ref="AW98">IF($Z98="","",IF(IFERROR(_xlfn.IFS(TRIM(SUBSTITUTE($AQ98,CHAR(160),""))="Devis 1",IFERROR(VALUE(TRIM(SUBSTITUTE(AI98,CHAR(160),""))),0),TRIM(SUBSTITUTE($AQ98,CHAR(160),""))="Devis 2",IFERROR(VALUE(TRIM(SUBSTITUTE(AL98,CHAR(160),""))),0),TRIM(SUBSTITUTE($AQ98,CHAR(160),""))="Devis 3",IFERROR(VALUE(TRIM(SUBSTITUTE(AO98,CHAR(160),""))),0)),0)*IFERROR(VALUE(TRIM(SUBSTITUTE($Z98,CHAR(160),""))),0)=0,IF(AV98&lt;&gt;"",0,""),IFERROR(_xlfn.IFS(TRIM(SUBSTITUTE($AQ98,CHAR(160),""))="Devis 1",IFERROR(VALUE(TRIM(SUBSTITUTE(AI98,CHAR(160),""))),0),TRIM(SUBSTITUTE($AQ98,CHAR(160),""))="Devis 2",IFERROR(VALUE(TRIM(SUBSTITUTE(AL98,CHAR(160),""))),0),TRIM(SUBSTITUTE($AQ98,CHAR(160),""))="Devis 3",IFERROR(VALUE(TRIM(SUBSTITUTE(AO98,CHAR(160),""))),0)),0)*IFERROR(VALUE(TRIM(SUBSTITUTE($Z98,CHAR(160),""))),0)))</f>
        <v/>
      </c>
      <c r="AX98" s="110" t="str" cm="1">
        <f t="array" ref="AX98">IF($Z98="","",IF((IFERROR(_xlfn.IFS($AQ98="Devis 1",(IFERROR(VALUE(TRIM(SUBSTITUTE(AJ98,CHAR(160),""))),0)),$AQ98="Devis 2",(IFERROR(VALUE(TRIM(SUBSTITUTE(AM98,CHAR(160),""))),0)),$AQ98="Devis 3",(IFERROR(VALUE(TRIM(SUBSTITUTE(AP98,CHAR(160),""))),0))),0))*(IFERROR(VALUE(TRIM(SUBSTITUTE($Z98,CHAR(160),""))),0))=0,"",(IFERROR(_xlfn.IFS($AQ98="Devis 1",(IFERROR(VALUE(TRIM(SUBSTITUTE(AJ98,CHAR(160),""))),0)),$AQ98="Devis 2",(IFERROR(VALUE(TRIM(SUBSTITUTE(AM98,CHAR(160),""))),0)),$AQ98="Devis 3",(IFERROR(VALUE(TRIM(SUBSTITUTE(AP98,CHAR(160),""))),0))),0))*(IFERROR(VALUE(TRIM(SUBSTITUTE($Z98,CHAR(160),""))),0))))</f>
        <v/>
      </c>
      <c r="AY98" s="89"/>
      <c r="AZ98" s="21" t="str" cm="1">
        <f t="array" ref="AZ98">IF(OR(AX98="",AU98="",AV98="",AS98="",AW98="",AT98=""),"",_xlfn.IFS((IFERROR(VALUE(TRIM(SUBSTITUTE(AX98,CHAR(160),""))),0))&gt;(IFERROR(VALUE(TRIM(SUBSTITUTE(AU98,CHAR(160),""))),0)),"KO : Le montant retenu TTC est supérieur au montant raisonnable TTC. Merci de revoir la ligne de dépense ou plafonner son montant.",(IFERROR(VALUE(TRIM(SUBSTITUTE(AV98,CHAR(160),""))),0))&gt;(IFERROR(VALUE(TRIM(SUBSTITUTE(AS98,CHAR(160),""))),0)),"Attention : Le montant retenu HT est supérieur au montant HT raisonnable. Merci de revoir la ligne de dépense, plafonner son montant, ou justifier la reventillation HT / TVA.",(IFERROR(VALUE(TRIM(SUBSTITUTE(AW98,CHAR(160),""))),0))&gt;(IFERROR(VALUE(TRIM(SUBSTITUTE(AT98,CHAR(160),""))),0)),"Attention : Le montant TVA retenu est supérieur au montant TVA raisonnable. Merci de revoir la ligne de dépense, plafonner son montant, ou justifier la reventillation HT / TVA.",(IFERROR(VALUE(TRIM(SUBSTITUTE(AX98,CHAR(160),""))),0))=0,"",(IFERROR(VALUE(TRIM(SUBSTITUTE(AU98,CHAR(160),""))),0))=(IFERROR(VALUE(TRIM(SUBSTITUTE(AX98,CHAR(160),""))),0)),"OK",(IFERROR(VALUE(TRIM(SUBSTITUTE(AU98,CHAR(160),""))),0))&gt;(IFERROR(VALUE(TRIM(SUBSTITUTE(AX98,CHAR(160),""))),0))," OK : Montant instruit inférieur au montant raisonnable.",TRUE,""))</f>
        <v/>
      </c>
      <c r="BA98" s="6" t="str" cm="1">
        <f t="array" ref="BA98">IF(
   OR(AX98="",W98="",AV98="",U98="",AW98="",V98=""),
   "",
   _xlfn.IFS(
      (IFERROR(VALUE(TRIM(SUBSTITUTE(AX98,CHAR(160),""))),0))=0,
         "Attention montant présenté entièrement écarté",
      (IFERROR(VALUE(TRIM(SUBSTITUTE(AX98,CHAR(160),""))),0))&gt;
         (IFERROR(VALUE(TRIM(SUBSTITUTE(W98,CHAR(160),""))),0)),
         "KO : Le montant retenu TTC est supérieur au montant présenté TTC. Merci de revoir la ligne de dépense ou plafonner son montant.",
      (IFERROR(VALUE(TRIM(SUBSTITUTE(AV98,CHAR(160),""))),0))&gt;
         (IFERROR(VALUE(TRIM(SUBSTITUTE(U98,CHAR(160),""))),0)),
         "Attention : Le montant retenu HT est supérieur au montant HT présenté. Merci de revoir la ligne de dépense, plafonner son montant, ou justifier la reventilation HT / TVA.",
      (IFERROR(VALUE(TRIM(SUBSTITUTE(AW98,CHAR(160),""))),0))&gt;
         (IFERROR(VALUE(TRIM(SUBSTITUTE(V98,CHAR(160),""))),0)),
         "Attention : Le montant TVA retenu est supérieur au montant TVA présenté. Merci de revoir la ligne de dépense, plafonner son montant, ou justifier la reventilation HT / TVA.",
      (IFERROR(VALUE(TRIM(SUBSTITUTE(W98,CHAR(160),""))),0))=0,
         "",
      (IFERROR(VALUE(TRIM(SUBSTITUTE(AX98,CHAR(160),""))),0))=
         (IFERROR(VALUE(TRIM(SUBSTITUTE(W98,CHAR(160),""))),0)),
         "OK",
      (IFERROR(VALUE(TRIM(SUBSTITUTE(AX98,CHAR(160),""))),0))&lt;
         (IFERROR(VALUE(TRIM(SUBSTITUTE(W98,CHAR(160),""))),0)),
         "Attention : montant présenté partiellement écarté.",
      TRUE,
         ""
   )
)</f>
        <v/>
      </c>
      <c r="BB98" s="63" t="str">
        <f t="shared" si="87"/>
        <v/>
      </c>
      <c r="BC98" s="63" t="str">
        <f t="shared" si="88"/>
        <v/>
      </c>
      <c r="BD98" s="63" t="str">
        <f t="shared" si="89"/>
        <v/>
      </c>
    </row>
    <row r="99" spans="1:56" ht="15" customHeight="1">
      <c r="A99" s="100">
        <v>90</v>
      </c>
      <c r="B99" s="7"/>
      <c r="C99" s="8"/>
      <c r="D99" s="7"/>
      <c r="E99" s="7"/>
      <c r="F99" s="27"/>
      <c r="G99" s="33"/>
      <c r="H99" s="31"/>
      <c r="I99" s="32"/>
      <c r="J99" s="17"/>
      <c r="K99" s="10"/>
      <c r="L99" s="9"/>
      <c r="M99" s="53" t="str">
        <f t="shared" si="90"/>
        <v/>
      </c>
      <c r="N99" s="13"/>
      <c r="O99" s="9"/>
      <c r="P99" s="53" t="str">
        <f t="shared" si="91"/>
        <v/>
      </c>
      <c r="Q99" s="16"/>
      <c r="R99" s="9"/>
      <c r="S99" s="54" t="str">
        <f t="shared" si="92"/>
        <v/>
      </c>
      <c r="T99" s="23"/>
      <c r="U99" s="111" t="str" cm="1">
        <f t="array" ref="U99">IF((_xlfn.IFS(TRIM(SUBSTITUTE(T99,CHAR(160),""))="Devis 1",IFERROR(VALUE(TRIM(SUBSTITUTE(K99,CHAR(160),""))),0),TRIM(SUBSTITUTE(T99,CHAR(160),""))="Devis 2",IFERROR(VALUE(TRIM(SUBSTITUTE(N99,CHAR(160),""))),0),TRIM(SUBSTITUTE(T99,CHAR(160),""))="Devis 3",IFERROR(VALUE(TRIM(SUBSTITUTE(Q99,CHAR(160),""))),0),TRUE,0)*IFERROR(VALUE(TRIM(SUBSTITUTE(C99,CHAR(160),""))),0))=0,"",_xlfn.IFS(TRIM(SUBSTITUTE(T99,CHAR(160),""))="Devis 1",IFERROR(VALUE(TRIM(SUBSTITUTE(K99,CHAR(160),""))),0),TRIM(SUBSTITUTE(T99,CHAR(160),""))="Devis 2",IFERROR(VALUE(TRIM(SUBSTITUTE(N99,CHAR(160),""))),0),TRIM(SUBSTITUTE(T99,CHAR(160),""))="Devis 3",IFERROR(VALUE(TRIM(SUBSTITUTE(Q99,CHAR(160),""))),0),TRUE,0)*IFERROR(VALUE(TRIM(SUBSTITUTE(C99,CHAR(160),""))),0))</f>
        <v/>
      </c>
      <c r="V99" s="109" t="str" cm="1">
        <f t="array" ref="V99">IF((_xlfn.IFS(TRIM(SUBSTITUTE(T99,CHAR(160),""))="Devis 1",IFERROR(VALUE(TRIM(SUBSTITUTE(L99,CHAR(160),""))),0),TRIM(SUBSTITUTE(T99,CHAR(160),""))="Devis 2",IFERROR(VALUE(TRIM(SUBSTITUTE(O99,CHAR(160),""))),0),TRIM(SUBSTITUTE(T99,CHAR(160),""))="Devis 3",IFERROR(VALUE(TRIM(SUBSTITUTE(R99,CHAR(160),""))),0),TRUE,0)*IFERROR(VALUE(TRIM(SUBSTITUTE(C99,CHAR(160),""))),0))=0,IF(U99&lt;&gt;"",0,""),_xlfn.IFS(TRIM(SUBSTITUTE(T99,CHAR(160),""))="Devis 1",IFERROR(VALUE(TRIM(SUBSTITUTE(L99,CHAR(160),""))),0),TRIM(SUBSTITUTE(T99,CHAR(160),""))="Devis 2",IFERROR(VALUE(TRIM(SUBSTITUTE(O99,CHAR(160),""))),0),TRIM(SUBSTITUTE(T99,CHAR(160),""))="Devis 3",IFERROR(VALUE(TRIM(SUBSTITUTE(R99,CHAR(160),""))),0),TRUE,0)*IFERROR(VALUE(TRIM(SUBSTITUTE(C99,CHAR(160),""))),0))</f>
        <v/>
      </c>
      <c r="W99" s="112" t="str">
        <f t="shared" si="93"/>
        <v/>
      </c>
      <c r="X99" s="103"/>
      <c r="Y99" s="86" t="str">
        <f t="shared" si="72"/>
        <v/>
      </c>
      <c r="Z99" s="90" t="str">
        <f t="shared" si="73"/>
        <v/>
      </c>
      <c r="AA99" s="86" t="str">
        <f t="shared" si="74"/>
        <v/>
      </c>
      <c r="AB99" s="22" t="str">
        <f t="shared" si="75"/>
        <v/>
      </c>
      <c r="AC99" s="22" t="str">
        <f t="shared" si="76"/>
        <v/>
      </c>
      <c r="AD99" s="5" t="str">
        <f t="shared" si="76"/>
        <v/>
      </c>
      <c r="AE99" s="22" t="str">
        <f t="shared" si="77"/>
        <v/>
      </c>
      <c r="AF99" s="22" t="str">
        <f t="shared" si="78"/>
        <v/>
      </c>
      <c r="AG99" s="87" t="str">
        <f t="shared" si="79"/>
        <v/>
      </c>
      <c r="AH99" s="59" t="str">
        <f t="shared" si="80"/>
        <v/>
      </c>
      <c r="AI99" s="29" t="str">
        <f t="shared" si="81"/>
        <v/>
      </c>
      <c r="AJ99" s="53" t="str">
        <f t="shared" si="94"/>
        <v/>
      </c>
      <c r="AK99" s="60" t="str">
        <f t="shared" si="82"/>
        <v/>
      </c>
      <c r="AL99" s="29" t="str">
        <f t="shared" si="83"/>
        <v/>
      </c>
      <c r="AM99" s="53" t="str">
        <f t="shared" si="95"/>
        <v/>
      </c>
      <c r="AN99" s="61" t="str">
        <f t="shared" si="84"/>
        <v/>
      </c>
      <c r="AO99" s="29" t="str">
        <f t="shared" si="85"/>
        <v/>
      </c>
      <c r="AP99" s="62" t="str">
        <f t="shared" si="96"/>
        <v/>
      </c>
      <c r="AQ99" s="55" t="str">
        <f t="shared" si="100"/>
        <v/>
      </c>
      <c r="AR99" s="493"/>
      <c r="AS99" s="63" t="str">
        <f t="shared" si="97"/>
        <v/>
      </c>
      <c r="AT99" s="63" t="str">
        <f t="shared" si="98"/>
        <v/>
      </c>
      <c r="AU99" s="63" t="str">
        <f t="shared" si="99"/>
        <v/>
      </c>
      <c r="AV99" s="110" t="str" cm="1">
        <f t="array" ref="AV99">IF($Z99="","",IF((IFERROR(_xlfn.IFS($AQ99="Devis 1",(IFERROR(VALUE(TRIM(SUBSTITUTE(AH99,CHAR(160),""))),0)),$AQ99="Devis 2",(IFERROR(VALUE(TRIM(SUBSTITUTE(AK99,CHAR(160),""))),0)),$AQ99="Devis 3",(IFERROR(VALUE(TRIM(SUBSTITUTE(AN99,CHAR(160),""))),0))),0))*(IFERROR(VALUE(TRIM(SUBSTITUTE($Z99,CHAR(160),""))),0))=0,"",(IFERROR(_xlfn.IFS($AQ99="Devis 1",(IFERROR(VALUE(TRIM(SUBSTITUTE(AH99,CHAR(160),""))),0)),$AQ99="Devis 2",(IFERROR(VALUE(TRIM(SUBSTITUTE(AK99,CHAR(160),""))),0)),$AQ99="Devis 3",(IFERROR(VALUE(TRIM(SUBSTITUTE(AN99,CHAR(160),""))),0))),0))*(IFERROR(VALUE(TRIM(SUBSTITUTE($Z99,CHAR(160),""))),0))))</f>
        <v/>
      </c>
      <c r="AW99" s="110" t="str" cm="1">
        <f t="array" ref="AW99">IF($Z99="","",IF(IFERROR(_xlfn.IFS(TRIM(SUBSTITUTE($AQ99,CHAR(160),""))="Devis 1",IFERROR(VALUE(TRIM(SUBSTITUTE(AI99,CHAR(160),""))),0),TRIM(SUBSTITUTE($AQ99,CHAR(160),""))="Devis 2",IFERROR(VALUE(TRIM(SUBSTITUTE(AL99,CHAR(160),""))),0),TRIM(SUBSTITUTE($AQ99,CHAR(160),""))="Devis 3",IFERROR(VALUE(TRIM(SUBSTITUTE(AO99,CHAR(160),""))),0)),0)*IFERROR(VALUE(TRIM(SUBSTITUTE($Z99,CHAR(160),""))),0)=0,IF(AV99&lt;&gt;"",0,""),IFERROR(_xlfn.IFS(TRIM(SUBSTITUTE($AQ99,CHAR(160),""))="Devis 1",IFERROR(VALUE(TRIM(SUBSTITUTE(AI99,CHAR(160),""))),0),TRIM(SUBSTITUTE($AQ99,CHAR(160),""))="Devis 2",IFERROR(VALUE(TRIM(SUBSTITUTE(AL99,CHAR(160),""))),0),TRIM(SUBSTITUTE($AQ99,CHAR(160),""))="Devis 3",IFERROR(VALUE(TRIM(SUBSTITUTE(AO99,CHAR(160),""))),0)),0)*IFERROR(VALUE(TRIM(SUBSTITUTE($Z99,CHAR(160),""))),0)))</f>
        <v/>
      </c>
      <c r="AX99" s="110" t="str" cm="1">
        <f t="array" ref="AX99">IF($Z99="","",IF((IFERROR(_xlfn.IFS($AQ99="Devis 1",(IFERROR(VALUE(TRIM(SUBSTITUTE(AJ99,CHAR(160),""))),0)),$AQ99="Devis 2",(IFERROR(VALUE(TRIM(SUBSTITUTE(AM99,CHAR(160),""))),0)),$AQ99="Devis 3",(IFERROR(VALUE(TRIM(SUBSTITUTE(AP99,CHAR(160),""))),0))),0))*(IFERROR(VALUE(TRIM(SUBSTITUTE($Z99,CHAR(160),""))),0))=0,"",(IFERROR(_xlfn.IFS($AQ99="Devis 1",(IFERROR(VALUE(TRIM(SUBSTITUTE(AJ99,CHAR(160),""))),0)),$AQ99="Devis 2",(IFERROR(VALUE(TRIM(SUBSTITUTE(AM99,CHAR(160),""))),0)),$AQ99="Devis 3",(IFERROR(VALUE(TRIM(SUBSTITUTE(AP99,CHAR(160),""))),0))),0))*(IFERROR(VALUE(TRIM(SUBSTITUTE($Z99,CHAR(160),""))),0))))</f>
        <v/>
      </c>
      <c r="AY99" s="89"/>
      <c r="AZ99" s="21" t="str" cm="1">
        <f t="array" ref="AZ99">IF(OR(AX99="",AU99="",AV99="",AS99="",AW99="",AT99=""),"",_xlfn.IFS((IFERROR(VALUE(TRIM(SUBSTITUTE(AX99,CHAR(160),""))),0))&gt;(IFERROR(VALUE(TRIM(SUBSTITUTE(AU99,CHAR(160),""))),0)),"KO : Le montant retenu TTC est supérieur au montant raisonnable TTC. Merci de revoir la ligne de dépense ou plafonner son montant.",(IFERROR(VALUE(TRIM(SUBSTITUTE(AV99,CHAR(160),""))),0))&gt;(IFERROR(VALUE(TRIM(SUBSTITUTE(AS99,CHAR(160),""))),0)),"Attention : Le montant retenu HT est supérieur au montant HT raisonnable. Merci de revoir la ligne de dépense, plafonner son montant, ou justifier la reventillation HT / TVA.",(IFERROR(VALUE(TRIM(SUBSTITUTE(AW99,CHAR(160),""))),0))&gt;(IFERROR(VALUE(TRIM(SUBSTITUTE(AT99,CHAR(160),""))),0)),"Attention : Le montant TVA retenu est supérieur au montant TVA raisonnable. Merci de revoir la ligne de dépense, plafonner son montant, ou justifier la reventillation HT / TVA.",(IFERROR(VALUE(TRIM(SUBSTITUTE(AX99,CHAR(160),""))),0))=0,"",(IFERROR(VALUE(TRIM(SUBSTITUTE(AU99,CHAR(160),""))),0))=(IFERROR(VALUE(TRIM(SUBSTITUTE(AX99,CHAR(160),""))),0)),"OK",(IFERROR(VALUE(TRIM(SUBSTITUTE(AU99,CHAR(160),""))),0))&gt;(IFERROR(VALUE(TRIM(SUBSTITUTE(AX99,CHAR(160),""))),0))," OK : Montant instruit inférieur au montant raisonnable.",TRUE,""))</f>
        <v/>
      </c>
      <c r="BA99" s="6" t="str" cm="1">
        <f t="array" ref="BA99">IF(
   OR(AX99="",W99="",AV99="",U99="",AW99="",V99=""),
   "",
   _xlfn.IFS(
      (IFERROR(VALUE(TRIM(SUBSTITUTE(AX99,CHAR(160),""))),0))=0,
         "Attention montant présenté entièrement écarté",
      (IFERROR(VALUE(TRIM(SUBSTITUTE(AX99,CHAR(160),""))),0))&gt;
         (IFERROR(VALUE(TRIM(SUBSTITUTE(W99,CHAR(160),""))),0)),
         "KO : Le montant retenu TTC est supérieur au montant présenté TTC. Merci de revoir la ligne de dépense ou plafonner son montant.",
      (IFERROR(VALUE(TRIM(SUBSTITUTE(AV99,CHAR(160),""))),0))&gt;
         (IFERROR(VALUE(TRIM(SUBSTITUTE(U99,CHAR(160),""))),0)),
         "Attention : Le montant retenu HT est supérieur au montant HT présenté. Merci de revoir la ligne de dépense, plafonner son montant, ou justifier la reventilation HT / TVA.",
      (IFERROR(VALUE(TRIM(SUBSTITUTE(AW99,CHAR(160),""))),0))&gt;
         (IFERROR(VALUE(TRIM(SUBSTITUTE(V99,CHAR(160),""))),0)),
         "Attention : Le montant TVA retenu est supérieur au montant TVA présenté. Merci de revoir la ligne de dépense, plafonner son montant, ou justifier la reventilation HT / TVA.",
      (IFERROR(VALUE(TRIM(SUBSTITUTE(W99,CHAR(160),""))),0))=0,
         "",
      (IFERROR(VALUE(TRIM(SUBSTITUTE(AX99,CHAR(160),""))),0))=
         (IFERROR(VALUE(TRIM(SUBSTITUTE(W99,CHAR(160),""))),0)),
         "OK",
      (IFERROR(VALUE(TRIM(SUBSTITUTE(AX99,CHAR(160),""))),0))&lt;
         (IFERROR(VALUE(TRIM(SUBSTITUTE(W99,CHAR(160),""))),0)),
         "Attention : montant présenté partiellement écarté.",
      TRUE,
         ""
   )
)</f>
        <v/>
      </c>
      <c r="BB99" s="63" t="str">
        <f t="shared" si="87"/>
        <v/>
      </c>
      <c r="BC99" s="63" t="str">
        <f t="shared" si="88"/>
        <v/>
      </c>
      <c r="BD99" s="63" t="str">
        <f t="shared" si="89"/>
        <v/>
      </c>
    </row>
    <row r="100" spans="1:56" ht="15" customHeight="1">
      <c r="A100" s="100">
        <v>91</v>
      </c>
      <c r="B100" s="7"/>
      <c r="C100" s="8"/>
      <c r="D100" s="7"/>
      <c r="E100" s="7"/>
      <c r="F100" s="27"/>
      <c r="G100" s="33"/>
      <c r="H100" s="31"/>
      <c r="I100" s="32"/>
      <c r="J100" s="17"/>
      <c r="K100" s="10"/>
      <c r="L100" s="9"/>
      <c r="M100" s="53" t="str">
        <f t="shared" si="90"/>
        <v/>
      </c>
      <c r="N100" s="13"/>
      <c r="O100" s="9"/>
      <c r="P100" s="53" t="str">
        <f t="shared" si="91"/>
        <v/>
      </c>
      <c r="Q100" s="16"/>
      <c r="R100" s="9"/>
      <c r="S100" s="54" t="str">
        <f t="shared" si="92"/>
        <v/>
      </c>
      <c r="T100" s="23"/>
      <c r="U100" s="111" t="str" cm="1">
        <f t="array" ref="U100">IF((_xlfn.IFS(TRIM(SUBSTITUTE(T100,CHAR(160),""))="Devis 1",IFERROR(VALUE(TRIM(SUBSTITUTE(K100,CHAR(160),""))),0),TRIM(SUBSTITUTE(T100,CHAR(160),""))="Devis 2",IFERROR(VALUE(TRIM(SUBSTITUTE(N100,CHAR(160),""))),0),TRIM(SUBSTITUTE(T100,CHAR(160),""))="Devis 3",IFERROR(VALUE(TRIM(SUBSTITUTE(Q100,CHAR(160),""))),0),TRUE,0)*IFERROR(VALUE(TRIM(SUBSTITUTE(C100,CHAR(160),""))),0))=0,"",_xlfn.IFS(TRIM(SUBSTITUTE(T100,CHAR(160),""))="Devis 1",IFERROR(VALUE(TRIM(SUBSTITUTE(K100,CHAR(160),""))),0),TRIM(SUBSTITUTE(T100,CHAR(160),""))="Devis 2",IFERROR(VALUE(TRIM(SUBSTITUTE(N100,CHAR(160),""))),0),TRIM(SUBSTITUTE(T100,CHAR(160),""))="Devis 3",IFERROR(VALUE(TRIM(SUBSTITUTE(Q100,CHAR(160),""))),0),TRUE,0)*IFERROR(VALUE(TRIM(SUBSTITUTE(C100,CHAR(160),""))),0))</f>
        <v/>
      </c>
      <c r="V100" s="109" t="str" cm="1">
        <f t="array" ref="V100">IF((_xlfn.IFS(TRIM(SUBSTITUTE(T100,CHAR(160),""))="Devis 1",IFERROR(VALUE(TRIM(SUBSTITUTE(L100,CHAR(160),""))),0),TRIM(SUBSTITUTE(T100,CHAR(160),""))="Devis 2",IFERROR(VALUE(TRIM(SUBSTITUTE(O100,CHAR(160),""))),0),TRIM(SUBSTITUTE(T100,CHAR(160),""))="Devis 3",IFERROR(VALUE(TRIM(SUBSTITUTE(R100,CHAR(160),""))),0),TRUE,0)*IFERROR(VALUE(TRIM(SUBSTITUTE(C100,CHAR(160),""))),0))=0,IF(U100&lt;&gt;"",0,""),_xlfn.IFS(TRIM(SUBSTITUTE(T100,CHAR(160),""))="Devis 1",IFERROR(VALUE(TRIM(SUBSTITUTE(L100,CHAR(160),""))),0),TRIM(SUBSTITUTE(T100,CHAR(160),""))="Devis 2",IFERROR(VALUE(TRIM(SUBSTITUTE(O100,CHAR(160),""))),0),TRIM(SUBSTITUTE(T100,CHAR(160),""))="Devis 3",IFERROR(VALUE(TRIM(SUBSTITUTE(R100,CHAR(160),""))),0),TRUE,0)*IFERROR(VALUE(TRIM(SUBSTITUTE(C100,CHAR(160),""))),0))</f>
        <v/>
      </c>
      <c r="W100" s="112" t="str">
        <f t="shared" si="93"/>
        <v/>
      </c>
      <c r="X100" s="103"/>
      <c r="Y100" s="86" t="str">
        <f t="shared" si="72"/>
        <v/>
      </c>
      <c r="Z100" s="90" t="str">
        <f t="shared" si="73"/>
        <v/>
      </c>
      <c r="AA100" s="86" t="str">
        <f t="shared" si="74"/>
        <v/>
      </c>
      <c r="AB100" s="22" t="str">
        <f t="shared" si="75"/>
        <v/>
      </c>
      <c r="AC100" s="22" t="str">
        <f t="shared" si="76"/>
        <v/>
      </c>
      <c r="AD100" s="5" t="str">
        <f t="shared" si="76"/>
        <v/>
      </c>
      <c r="AE100" s="22" t="str">
        <f t="shared" si="77"/>
        <v/>
      </c>
      <c r="AF100" s="22" t="str">
        <f t="shared" si="78"/>
        <v/>
      </c>
      <c r="AG100" s="87" t="str">
        <f t="shared" si="79"/>
        <v/>
      </c>
      <c r="AH100" s="59" t="str">
        <f t="shared" si="80"/>
        <v/>
      </c>
      <c r="AI100" s="29" t="str">
        <f t="shared" si="81"/>
        <v/>
      </c>
      <c r="AJ100" s="53" t="str">
        <f t="shared" si="94"/>
        <v/>
      </c>
      <c r="AK100" s="60" t="str">
        <f t="shared" si="82"/>
        <v/>
      </c>
      <c r="AL100" s="29" t="str">
        <f t="shared" si="83"/>
        <v/>
      </c>
      <c r="AM100" s="53" t="str">
        <f t="shared" si="95"/>
        <v/>
      </c>
      <c r="AN100" s="61" t="str">
        <f t="shared" si="84"/>
        <v/>
      </c>
      <c r="AO100" s="29" t="str">
        <f t="shared" si="85"/>
        <v/>
      </c>
      <c r="AP100" s="62" t="str">
        <f t="shared" si="96"/>
        <v/>
      </c>
      <c r="AQ100" s="55" t="str">
        <f t="shared" si="100"/>
        <v/>
      </c>
      <c r="AR100" s="493"/>
      <c r="AS100" s="63" t="str">
        <f t="shared" si="97"/>
        <v/>
      </c>
      <c r="AT100" s="63" t="str">
        <f t="shared" si="98"/>
        <v/>
      </c>
      <c r="AU100" s="63" t="str">
        <f t="shared" si="99"/>
        <v/>
      </c>
      <c r="AV100" s="110" t="str" cm="1">
        <f t="array" ref="AV100">IF($Z100="","",IF((IFERROR(_xlfn.IFS($AQ100="Devis 1",(IFERROR(VALUE(TRIM(SUBSTITUTE(AH100,CHAR(160),""))),0)),$AQ100="Devis 2",(IFERROR(VALUE(TRIM(SUBSTITUTE(AK100,CHAR(160),""))),0)),$AQ100="Devis 3",(IFERROR(VALUE(TRIM(SUBSTITUTE(AN100,CHAR(160),""))),0))),0))*(IFERROR(VALUE(TRIM(SUBSTITUTE($Z100,CHAR(160),""))),0))=0,"",(IFERROR(_xlfn.IFS($AQ100="Devis 1",(IFERROR(VALUE(TRIM(SUBSTITUTE(AH100,CHAR(160),""))),0)),$AQ100="Devis 2",(IFERROR(VALUE(TRIM(SUBSTITUTE(AK100,CHAR(160),""))),0)),$AQ100="Devis 3",(IFERROR(VALUE(TRIM(SUBSTITUTE(AN100,CHAR(160),""))),0))),0))*(IFERROR(VALUE(TRIM(SUBSTITUTE($Z100,CHAR(160),""))),0))))</f>
        <v/>
      </c>
      <c r="AW100" s="110" t="str" cm="1">
        <f t="array" ref="AW100">IF($Z100="","",IF(IFERROR(_xlfn.IFS(TRIM(SUBSTITUTE($AQ100,CHAR(160),""))="Devis 1",IFERROR(VALUE(TRIM(SUBSTITUTE(AI100,CHAR(160),""))),0),TRIM(SUBSTITUTE($AQ100,CHAR(160),""))="Devis 2",IFERROR(VALUE(TRIM(SUBSTITUTE(AL100,CHAR(160),""))),0),TRIM(SUBSTITUTE($AQ100,CHAR(160),""))="Devis 3",IFERROR(VALUE(TRIM(SUBSTITUTE(AO100,CHAR(160),""))),0)),0)*IFERROR(VALUE(TRIM(SUBSTITUTE($Z100,CHAR(160),""))),0)=0,IF(AV100&lt;&gt;"",0,""),IFERROR(_xlfn.IFS(TRIM(SUBSTITUTE($AQ100,CHAR(160),""))="Devis 1",IFERROR(VALUE(TRIM(SUBSTITUTE(AI100,CHAR(160),""))),0),TRIM(SUBSTITUTE($AQ100,CHAR(160),""))="Devis 2",IFERROR(VALUE(TRIM(SUBSTITUTE(AL100,CHAR(160),""))),0),TRIM(SUBSTITUTE($AQ100,CHAR(160),""))="Devis 3",IFERROR(VALUE(TRIM(SUBSTITUTE(AO100,CHAR(160),""))),0)),0)*IFERROR(VALUE(TRIM(SUBSTITUTE($Z100,CHAR(160),""))),0)))</f>
        <v/>
      </c>
      <c r="AX100" s="110" t="str" cm="1">
        <f t="array" ref="AX100">IF($Z100="","",IF((IFERROR(_xlfn.IFS($AQ100="Devis 1",(IFERROR(VALUE(TRIM(SUBSTITUTE(AJ100,CHAR(160),""))),0)),$AQ100="Devis 2",(IFERROR(VALUE(TRIM(SUBSTITUTE(AM100,CHAR(160),""))),0)),$AQ100="Devis 3",(IFERROR(VALUE(TRIM(SUBSTITUTE(AP100,CHAR(160),""))),0))),0))*(IFERROR(VALUE(TRIM(SUBSTITUTE($Z100,CHAR(160),""))),0))=0,"",(IFERROR(_xlfn.IFS($AQ100="Devis 1",(IFERROR(VALUE(TRIM(SUBSTITUTE(AJ100,CHAR(160),""))),0)),$AQ100="Devis 2",(IFERROR(VALUE(TRIM(SUBSTITUTE(AM100,CHAR(160),""))),0)),$AQ100="Devis 3",(IFERROR(VALUE(TRIM(SUBSTITUTE(AP100,CHAR(160),""))),0))),0))*(IFERROR(VALUE(TRIM(SUBSTITUTE($Z100,CHAR(160),""))),0))))</f>
        <v/>
      </c>
      <c r="AY100" s="89"/>
      <c r="AZ100" s="21" t="str" cm="1">
        <f t="array" ref="AZ100">IF(OR(AX100="",AU100="",AV100="",AS100="",AW100="",AT100=""),"",_xlfn.IFS((IFERROR(VALUE(TRIM(SUBSTITUTE(AX100,CHAR(160),""))),0))&gt;(IFERROR(VALUE(TRIM(SUBSTITUTE(AU100,CHAR(160),""))),0)),"KO : Le montant retenu TTC est supérieur au montant raisonnable TTC. Merci de revoir la ligne de dépense ou plafonner son montant.",(IFERROR(VALUE(TRIM(SUBSTITUTE(AV100,CHAR(160),""))),0))&gt;(IFERROR(VALUE(TRIM(SUBSTITUTE(AS100,CHAR(160),""))),0)),"Attention : Le montant retenu HT est supérieur au montant HT raisonnable. Merci de revoir la ligne de dépense, plafonner son montant, ou justifier la reventillation HT / TVA.",(IFERROR(VALUE(TRIM(SUBSTITUTE(AW100,CHAR(160),""))),0))&gt;(IFERROR(VALUE(TRIM(SUBSTITUTE(AT100,CHAR(160),""))),0)),"Attention : Le montant TVA retenu est supérieur au montant TVA raisonnable. Merci de revoir la ligne de dépense, plafonner son montant, ou justifier la reventillation HT / TVA.",(IFERROR(VALUE(TRIM(SUBSTITUTE(AX100,CHAR(160),""))),0))=0,"",(IFERROR(VALUE(TRIM(SUBSTITUTE(AU100,CHAR(160),""))),0))=(IFERROR(VALUE(TRIM(SUBSTITUTE(AX100,CHAR(160),""))),0)),"OK",(IFERROR(VALUE(TRIM(SUBSTITUTE(AU100,CHAR(160),""))),0))&gt;(IFERROR(VALUE(TRIM(SUBSTITUTE(AX100,CHAR(160),""))),0))," OK : Montant instruit inférieur au montant raisonnable.",TRUE,""))</f>
        <v/>
      </c>
      <c r="BA100" s="6" t="str" cm="1">
        <f t="array" ref="BA100">IF(
   OR(AX100="",W100="",AV100="",U100="",AW100="",V100=""),
   "",
   _xlfn.IFS(
      (IFERROR(VALUE(TRIM(SUBSTITUTE(AX100,CHAR(160),""))),0))=0,
         "Attention montant présenté entièrement écarté",
      (IFERROR(VALUE(TRIM(SUBSTITUTE(AX100,CHAR(160),""))),0))&gt;
         (IFERROR(VALUE(TRIM(SUBSTITUTE(W100,CHAR(160),""))),0)),
         "KO : Le montant retenu TTC est supérieur au montant présenté TTC. Merci de revoir la ligne de dépense ou plafonner son montant.",
      (IFERROR(VALUE(TRIM(SUBSTITUTE(AV100,CHAR(160),""))),0))&gt;
         (IFERROR(VALUE(TRIM(SUBSTITUTE(U100,CHAR(160),""))),0)),
         "Attention : Le montant retenu HT est supérieur au montant HT présenté. Merci de revoir la ligne de dépense, plafonner son montant, ou justifier la reventilation HT / TVA.",
      (IFERROR(VALUE(TRIM(SUBSTITUTE(AW100,CHAR(160),""))),0))&gt;
         (IFERROR(VALUE(TRIM(SUBSTITUTE(V100,CHAR(160),""))),0)),
         "Attention : Le montant TVA retenu est supérieur au montant TVA présenté. Merci de revoir la ligne de dépense, plafonner son montant, ou justifier la reventilation HT / TVA.",
      (IFERROR(VALUE(TRIM(SUBSTITUTE(W100,CHAR(160),""))),0))=0,
         "",
      (IFERROR(VALUE(TRIM(SUBSTITUTE(AX100,CHAR(160),""))),0))=
         (IFERROR(VALUE(TRIM(SUBSTITUTE(W100,CHAR(160),""))),0)),
         "OK",
      (IFERROR(VALUE(TRIM(SUBSTITUTE(AX100,CHAR(160),""))),0))&lt;
         (IFERROR(VALUE(TRIM(SUBSTITUTE(W100,CHAR(160),""))),0)),
         "Attention : montant présenté partiellement écarté.",
      TRUE,
         ""
   )
)</f>
        <v/>
      </c>
      <c r="BB100" s="63" t="str">
        <f t="shared" si="87"/>
        <v/>
      </c>
      <c r="BC100" s="63" t="str">
        <f t="shared" si="88"/>
        <v/>
      </c>
      <c r="BD100" s="63" t="str">
        <f t="shared" si="89"/>
        <v/>
      </c>
    </row>
    <row r="101" spans="1:56" ht="15" customHeight="1">
      <c r="A101" s="100">
        <v>92</v>
      </c>
      <c r="B101" s="7"/>
      <c r="C101" s="8"/>
      <c r="D101" s="7"/>
      <c r="E101" s="7"/>
      <c r="F101" s="27"/>
      <c r="G101" s="33"/>
      <c r="H101" s="31"/>
      <c r="I101" s="32"/>
      <c r="J101" s="17"/>
      <c r="K101" s="10"/>
      <c r="L101" s="9"/>
      <c r="M101" s="53" t="str">
        <f t="shared" si="90"/>
        <v/>
      </c>
      <c r="N101" s="13"/>
      <c r="O101" s="9"/>
      <c r="P101" s="53" t="str">
        <f t="shared" si="91"/>
        <v/>
      </c>
      <c r="Q101" s="16"/>
      <c r="R101" s="9"/>
      <c r="S101" s="54" t="str">
        <f t="shared" si="92"/>
        <v/>
      </c>
      <c r="T101" s="23"/>
      <c r="U101" s="111" t="str" cm="1">
        <f t="array" ref="U101">IF((_xlfn.IFS(TRIM(SUBSTITUTE(T101,CHAR(160),""))="Devis 1",IFERROR(VALUE(TRIM(SUBSTITUTE(K101,CHAR(160),""))),0),TRIM(SUBSTITUTE(T101,CHAR(160),""))="Devis 2",IFERROR(VALUE(TRIM(SUBSTITUTE(N101,CHAR(160),""))),0),TRIM(SUBSTITUTE(T101,CHAR(160),""))="Devis 3",IFERROR(VALUE(TRIM(SUBSTITUTE(Q101,CHAR(160),""))),0),TRUE,0)*IFERROR(VALUE(TRIM(SUBSTITUTE(C101,CHAR(160),""))),0))=0,"",_xlfn.IFS(TRIM(SUBSTITUTE(T101,CHAR(160),""))="Devis 1",IFERROR(VALUE(TRIM(SUBSTITUTE(K101,CHAR(160),""))),0),TRIM(SUBSTITUTE(T101,CHAR(160),""))="Devis 2",IFERROR(VALUE(TRIM(SUBSTITUTE(N101,CHAR(160),""))),0),TRIM(SUBSTITUTE(T101,CHAR(160),""))="Devis 3",IFERROR(VALUE(TRIM(SUBSTITUTE(Q101,CHAR(160),""))),0),TRUE,0)*IFERROR(VALUE(TRIM(SUBSTITUTE(C101,CHAR(160),""))),0))</f>
        <v/>
      </c>
      <c r="V101" s="109" t="str" cm="1">
        <f t="array" ref="V101">IF((_xlfn.IFS(TRIM(SUBSTITUTE(T101,CHAR(160),""))="Devis 1",IFERROR(VALUE(TRIM(SUBSTITUTE(L101,CHAR(160),""))),0),TRIM(SUBSTITUTE(T101,CHAR(160),""))="Devis 2",IFERROR(VALUE(TRIM(SUBSTITUTE(O101,CHAR(160),""))),0),TRIM(SUBSTITUTE(T101,CHAR(160),""))="Devis 3",IFERROR(VALUE(TRIM(SUBSTITUTE(R101,CHAR(160),""))),0),TRUE,0)*IFERROR(VALUE(TRIM(SUBSTITUTE(C101,CHAR(160),""))),0))=0,IF(U101&lt;&gt;"",0,""),_xlfn.IFS(TRIM(SUBSTITUTE(T101,CHAR(160),""))="Devis 1",IFERROR(VALUE(TRIM(SUBSTITUTE(L101,CHAR(160),""))),0),TRIM(SUBSTITUTE(T101,CHAR(160),""))="Devis 2",IFERROR(VALUE(TRIM(SUBSTITUTE(O101,CHAR(160),""))),0),TRIM(SUBSTITUTE(T101,CHAR(160),""))="Devis 3",IFERROR(VALUE(TRIM(SUBSTITUTE(R101,CHAR(160),""))),0),TRUE,0)*IFERROR(VALUE(TRIM(SUBSTITUTE(C101,CHAR(160),""))),0))</f>
        <v/>
      </c>
      <c r="W101" s="112" t="str">
        <f t="shared" si="93"/>
        <v/>
      </c>
      <c r="X101" s="103"/>
      <c r="Y101" s="86" t="str">
        <f t="shared" si="72"/>
        <v/>
      </c>
      <c r="Z101" s="90" t="str">
        <f t="shared" si="73"/>
        <v/>
      </c>
      <c r="AA101" s="86" t="str">
        <f t="shared" si="74"/>
        <v/>
      </c>
      <c r="AB101" s="22" t="str">
        <f t="shared" si="75"/>
        <v/>
      </c>
      <c r="AC101" s="22" t="str">
        <f t="shared" si="76"/>
        <v/>
      </c>
      <c r="AD101" s="5" t="str">
        <f t="shared" si="76"/>
        <v/>
      </c>
      <c r="AE101" s="22" t="str">
        <f t="shared" si="77"/>
        <v/>
      </c>
      <c r="AF101" s="22" t="str">
        <f t="shared" si="78"/>
        <v/>
      </c>
      <c r="AG101" s="87" t="str">
        <f t="shared" si="79"/>
        <v/>
      </c>
      <c r="AH101" s="59" t="str">
        <f t="shared" si="80"/>
        <v/>
      </c>
      <c r="AI101" s="29" t="str">
        <f t="shared" si="81"/>
        <v/>
      </c>
      <c r="AJ101" s="53" t="str">
        <f t="shared" si="94"/>
        <v/>
      </c>
      <c r="AK101" s="60" t="str">
        <f t="shared" si="82"/>
        <v/>
      </c>
      <c r="AL101" s="29" t="str">
        <f t="shared" si="83"/>
        <v/>
      </c>
      <c r="AM101" s="53" t="str">
        <f t="shared" si="95"/>
        <v/>
      </c>
      <c r="AN101" s="61" t="str">
        <f t="shared" si="84"/>
        <v/>
      </c>
      <c r="AO101" s="29" t="str">
        <f t="shared" si="85"/>
        <v/>
      </c>
      <c r="AP101" s="62" t="str">
        <f t="shared" si="96"/>
        <v/>
      </c>
      <c r="AQ101" s="55" t="str">
        <f t="shared" si="100"/>
        <v/>
      </c>
      <c r="AR101" s="493"/>
      <c r="AS101" s="63" t="str">
        <f t="shared" si="97"/>
        <v/>
      </c>
      <c r="AT101" s="63" t="str">
        <f t="shared" si="98"/>
        <v/>
      </c>
      <c r="AU101" s="63" t="str">
        <f t="shared" si="99"/>
        <v/>
      </c>
      <c r="AV101" s="110" t="str" cm="1">
        <f t="array" ref="AV101">IF($Z101="","",IF((IFERROR(_xlfn.IFS($AQ101="Devis 1",(IFERROR(VALUE(TRIM(SUBSTITUTE(AH101,CHAR(160),""))),0)),$AQ101="Devis 2",(IFERROR(VALUE(TRIM(SUBSTITUTE(AK101,CHAR(160),""))),0)),$AQ101="Devis 3",(IFERROR(VALUE(TRIM(SUBSTITUTE(AN101,CHAR(160),""))),0))),0))*(IFERROR(VALUE(TRIM(SUBSTITUTE($Z101,CHAR(160),""))),0))=0,"",(IFERROR(_xlfn.IFS($AQ101="Devis 1",(IFERROR(VALUE(TRIM(SUBSTITUTE(AH101,CHAR(160),""))),0)),$AQ101="Devis 2",(IFERROR(VALUE(TRIM(SUBSTITUTE(AK101,CHAR(160),""))),0)),$AQ101="Devis 3",(IFERROR(VALUE(TRIM(SUBSTITUTE(AN101,CHAR(160),""))),0))),0))*(IFERROR(VALUE(TRIM(SUBSTITUTE($Z101,CHAR(160),""))),0))))</f>
        <v/>
      </c>
      <c r="AW101" s="110" t="str" cm="1">
        <f t="array" ref="AW101">IF($Z101="","",IF(IFERROR(_xlfn.IFS(TRIM(SUBSTITUTE($AQ101,CHAR(160),""))="Devis 1",IFERROR(VALUE(TRIM(SUBSTITUTE(AI101,CHAR(160),""))),0),TRIM(SUBSTITUTE($AQ101,CHAR(160),""))="Devis 2",IFERROR(VALUE(TRIM(SUBSTITUTE(AL101,CHAR(160),""))),0),TRIM(SUBSTITUTE($AQ101,CHAR(160),""))="Devis 3",IFERROR(VALUE(TRIM(SUBSTITUTE(AO101,CHAR(160),""))),0)),0)*IFERROR(VALUE(TRIM(SUBSTITUTE($Z101,CHAR(160),""))),0)=0,IF(AV101&lt;&gt;"",0,""),IFERROR(_xlfn.IFS(TRIM(SUBSTITUTE($AQ101,CHAR(160),""))="Devis 1",IFERROR(VALUE(TRIM(SUBSTITUTE(AI101,CHAR(160),""))),0),TRIM(SUBSTITUTE($AQ101,CHAR(160),""))="Devis 2",IFERROR(VALUE(TRIM(SUBSTITUTE(AL101,CHAR(160),""))),0),TRIM(SUBSTITUTE($AQ101,CHAR(160),""))="Devis 3",IFERROR(VALUE(TRIM(SUBSTITUTE(AO101,CHAR(160),""))),0)),0)*IFERROR(VALUE(TRIM(SUBSTITUTE($Z101,CHAR(160),""))),0)))</f>
        <v/>
      </c>
      <c r="AX101" s="110" t="str" cm="1">
        <f t="array" ref="AX101">IF($Z101="","",IF((IFERROR(_xlfn.IFS($AQ101="Devis 1",(IFERROR(VALUE(TRIM(SUBSTITUTE(AJ101,CHAR(160),""))),0)),$AQ101="Devis 2",(IFERROR(VALUE(TRIM(SUBSTITUTE(AM101,CHAR(160),""))),0)),$AQ101="Devis 3",(IFERROR(VALUE(TRIM(SUBSTITUTE(AP101,CHAR(160),""))),0))),0))*(IFERROR(VALUE(TRIM(SUBSTITUTE($Z101,CHAR(160),""))),0))=0,"",(IFERROR(_xlfn.IFS($AQ101="Devis 1",(IFERROR(VALUE(TRIM(SUBSTITUTE(AJ101,CHAR(160),""))),0)),$AQ101="Devis 2",(IFERROR(VALUE(TRIM(SUBSTITUTE(AM101,CHAR(160),""))),0)),$AQ101="Devis 3",(IFERROR(VALUE(TRIM(SUBSTITUTE(AP101,CHAR(160),""))),0))),0))*(IFERROR(VALUE(TRIM(SUBSTITUTE($Z101,CHAR(160),""))),0))))</f>
        <v/>
      </c>
      <c r="AY101" s="89"/>
      <c r="AZ101" s="21" t="str" cm="1">
        <f t="array" ref="AZ101">IF(OR(AX101="",AU101="",AV101="",AS101="",AW101="",AT101=""),"",_xlfn.IFS((IFERROR(VALUE(TRIM(SUBSTITUTE(AX101,CHAR(160),""))),0))&gt;(IFERROR(VALUE(TRIM(SUBSTITUTE(AU101,CHAR(160),""))),0)),"KO : Le montant retenu TTC est supérieur au montant raisonnable TTC. Merci de revoir la ligne de dépense ou plafonner son montant.",(IFERROR(VALUE(TRIM(SUBSTITUTE(AV101,CHAR(160),""))),0))&gt;(IFERROR(VALUE(TRIM(SUBSTITUTE(AS101,CHAR(160),""))),0)),"Attention : Le montant retenu HT est supérieur au montant HT raisonnable. Merci de revoir la ligne de dépense, plafonner son montant, ou justifier la reventillation HT / TVA.",(IFERROR(VALUE(TRIM(SUBSTITUTE(AW101,CHAR(160),""))),0))&gt;(IFERROR(VALUE(TRIM(SUBSTITUTE(AT101,CHAR(160),""))),0)),"Attention : Le montant TVA retenu est supérieur au montant TVA raisonnable. Merci de revoir la ligne de dépense, plafonner son montant, ou justifier la reventillation HT / TVA.",(IFERROR(VALUE(TRIM(SUBSTITUTE(AX101,CHAR(160),""))),0))=0,"",(IFERROR(VALUE(TRIM(SUBSTITUTE(AU101,CHAR(160),""))),0))=(IFERROR(VALUE(TRIM(SUBSTITUTE(AX101,CHAR(160),""))),0)),"OK",(IFERROR(VALUE(TRIM(SUBSTITUTE(AU101,CHAR(160),""))),0))&gt;(IFERROR(VALUE(TRIM(SUBSTITUTE(AX101,CHAR(160),""))),0))," OK : Montant instruit inférieur au montant raisonnable.",TRUE,""))</f>
        <v/>
      </c>
      <c r="BA101" s="6" t="str" cm="1">
        <f t="array" ref="BA101">IF(
   OR(AX101="",W101="",AV101="",U101="",AW101="",V101=""),
   "",
   _xlfn.IFS(
      (IFERROR(VALUE(TRIM(SUBSTITUTE(AX101,CHAR(160),""))),0))=0,
         "Attention montant présenté entièrement écarté",
      (IFERROR(VALUE(TRIM(SUBSTITUTE(AX101,CHAR(160),""))),0))&gt;
         (IFERROR(VALUE(TRIM(SUBSTITUTE(W101,CHAR(160),""))),0)),
         "KO : Le montant retenu TTC est supérieur au montant présenté TTC. Merci de revoir la ligne de dépense ou plafonner son montant.",
      (IFERROR(VALUE(TRIM(SUBSTITUTE(AV101,CHAR(160),""))),0))&gt;
         (IFERROR(VALUE(TRIM(SUBSTITUTE(U101,CHAR(160),""))),0)),
         "Attention : Le montant retenu HT est supérieur au montant HT présenté. Merci de revoir la ligne de dépense, plafonner son montant, ou justifier la reventilation HT / TVA.",
      (IFERROR(VALUE(TRIM(SUBSTITUTE(AW101,CHAR(160),""))),0))&gt;
         (IFERROR(VALUE(TRIM(SUBSTITUTE(V101,CHAR(160),""))),0)),
         "Attention : Le montant TVA retenu est supérieur au montant TVA présenté. Merci de revoir la ligne de dépense, plafonner son montant, ou justifier la reventilation HT / TVA.",
      (IFERROR(VALUE(TRIM(SUBSTITUTE(W101,CHAR(160),""))),0))=0,
         "",
      (IFERROR(VALUE(TRIM(SUBSTITUTE(AX101,CHAR(160),""))),0))=
         (IFERROR(VALUE(TRIM(SUBSTITUTE(W101,CHAR(160),""))),0)),
         "OK",
      (IFERROR(VALUE(TRIM(SUBSTITUTE(AX101,CHAR(160),""))),0))&lt;
         (IFERROR(VALUE(TRIM(SUBSTITUTE(W101,CHAR(160),""))),0)),
         "Attention : montant présenté partiellement écarté.",
      TRUE,
         ""
   )
)</f>
        <v/>
      </c>
      <c r="BB101" s="63" t="str">
        <f t="shared" si="87"/>
        <v/>
      </c>
      <c r="BC101" s="63" t="str">
        <f t="shared" si="88"/>
        <v/>
      </c>
      <c r="BD101" s="63" t="str">
        <f t="shared" si="89"/>
        <v/>
      </c>
    </row>
    <row r="102" spans="1:56" ht="15" customHeight="1">
      <c r="A102" s="100">
        <v>93</v>
      </c>
      <c r="B102" s="7"/>
      <c r="C102" s="8"/>
      <c r="D102" s="7"/>
      <c r="E102" s="7"/>
      <c r="F102" s="27"/>
      <c r="G102" s="33"/>
      <c r="H102" s="31"/>
      <c r="I102" s="32"/>
      <c r="J102" s="17"/>
      <c r="K102" s="10"/>
      <c r="L102" s="9"/>
      <c r="M102" s="53" t="str">
        <f t="shared" si="90"/>
        <v/>
      </c>
      <c r="N102" s="13"/>
      <c r="O102" s="9"/>
      <c r="P102" s="53" t="str">
        <f t="shared" si="91"/>
        <v/>
      </c>
      <c r="Q102" s="16"/>
      <c r="R102" s="9"/>
      <c r="S102" s="54" t="str">
        <f t="shared" si="92"/>
        <v/>
      </c>
      <c r="T102" s="23"/>
      <c r="U102" s="111" t="str" cm="1">
        <f t="array" ref="U102">IF((_xlfn.IFS(TRIM(SUBSTITUTE(T102,CHAR(160),""))="Devis 1",IFERROR(VALUE(TRIM(SUBSTITUTE(K102,CHAR(160),""))),0),TRIM(SUBSTITUTE(T102,CHAR(160),""))="Devis 2",IFERROR(VALUE(TRIM(SUBSTITUTE(N102,CHAR(160),""))),0),TRIM(SUBSTITUTE(T102,CHAR(160),""))="Devis 3",IFERROR(VALUE(TRIM(SUBSTITUTE(Q102,CHAR(160),""))),0),TRUE,0)*IFERROR(VALUE(TRIM(SUBSTITUTE(C102,CHAR(160),""))),0))=0,"",_xlfn.IFS(TRIM(SUBSTITUTE(T102,CHAR(160),""))="Devis 1",IFERROR(VALUE(TRIM(SUBSTITUTE(K102,CHAR(160),""))),0),TRIM(SUBSTITUTE(T102,CHAR(160),""))="Devis 2",IFERROR(VALUE(TRIM(SUBSTITUTE(N102,CHAR(160),""))),0),TRIM(SUBSTITUTE(T102,CHAR(160),""))="Devis 3",IFERROR(VALUE(TRIM(SUBSTITUTE(Q102,CHAR(160),""))),0),TRUE,0)*IFERROR(VALUE(TRIM(SUBSTITUTE(C102,CHAR(160),""))),0))</f>
        <v/>
      </c>
      <c r="V102" s="109" t="str" cm="1">
        <f t="array" ref="V102">IF((_xlfn.IFS(TRIM(SUBSTITUTE(T102,CHAR(160),""))="Devis 1",IFERROR(VALUE(TRIM(SUBSTITUTE(L102,CHAR(160),""))),0),TRIM(SUBSTITUTE(T102,CHAR(160),""))="Devis 2",IFERROR(VALUE(TRIM(SUBSTITUTE(O102,CHAR(160),""))),0),TRIM(SUBSTITUTE(T102,CHAR(160),""))="Devis 3",IFERROR(VALUE(TRIM(SUBSTITUTE(R102,CHAR(160),""))),0),TRUE,0)*IFERROR(VALUE(TRIM(SUBSTITUTE(C102,CHAR(160),""))),0))=0,IF(U102&lt;&gt;"",0,""),_xlfn.IFS(TRIM(SUBSTITUTE(T102,CHAR(160),""))="Devis 1",IFERROR(VALUE(TRIM(SUBSTITUTE(L102,CHAR(160),""))),0),TRIM(SUBSTITUTE(T102,CHAR(160),""))="Devis 2",IFERROR(VALUE(TRIM(SUBSTITUTE(O102,CHAR(160),""))),0),TRIM(SUBSTITUTE(T102,CHAR(160),""))="Devis 3",IFERROR(VALUE(TRIM(SUBSTITUTE(R102,CHAR(160),""))),0),TRUE,0)*IFERROR(VALUE(TRIM(SUBSTITUTE(C102,CHAR(160),""))),0))</f>
        <v/>
      </c>
      <c r="W102" s="112" t="str">
        <f t="shared" si="93"/>
        <v/>
      </c>
      <c r="X102" s="103"/>
      <c r="Y102" s="86" t="str">
        <f t="shared" si="72"/>
        <v/>
      </c>
      <c r="Z102" s="90" t="str">
        <f t="shared" si="73"/>
        <v/>
      </c>
      <c r="AA102" s="86" t="str">
        <f t="shared" si="74"/>
        <v/>
      </c>
      <c r="AB102" s="22" t="str">
        <f t="shared" si="75"/>
        <v/>
      </c>
      <c r="AC102" s="22" t="str">
        <f t="shared" si="76"/>
        <v/>
      </c>
      <c r="AD102" s="5" t="str">
        <f t="shared" si="76"/>
        <v/>
      </c>
      <c r="AE102" s="22" t="str">
        <f t="shared" si="77"/>
        <v/>
      </c>
      <c r="AF102" s="22" t="str">
        <f t="shared" si="78"/>
        <v/>
      </c>
      <c r="AG102" s="87" t="str">
        <f t="shared" si="79"/>
        <v/>
      </c>
      <c r="AH102" s="59" t="str">
        <f t="shared" si="80"/>
        <v/>
      </c>
      <c r="AI102" s="29" t="str">
        <f t="shared" si="81"/>
        <v/>
      </c>
      <c r="AJ102" s="53" t="str">
        <f t="shared" si="94"/>
        <v/>
      </c>
      <c r="AK102" s="60" t="str">
        <f t="shared" si="82"/>
        <v/>
      </c>
      <c r="AL102" s="29" t="str">
        <f t="shared" si="83"/>
        <v/>
      </c>
      <c r="AM102" s="53" t="str">
        <f t="shared" si="95"/>
        <v/>
      </c>
      <c r="AN102" s="61" t="str">
        <f t="shared" si="84"/>
        <v/>
      </c>
      <c r="AO102" s="29" t="str">
        <f t="shared" si="85"/>
        <v/>
      </c>
      <c r="AP102" s="62" t="str">
        <f t="shared" si="96"/>
        <v/>
      </c>
      <c r="AQ102" s="55" t="str">
        <f t="shared" si="100"/>
        <v/>
      </c>
      <c r="AR102" s="493"/>
      <c r="AS102" s="63" t="str">
        <f t="shared" si="97"/>
        <v/>
      </c>
      <c r="AT102" s="63" t="str">
        <f t="shared" si="98"/>
        <v/>
      </c>
      <c r="AU102" s="63" t="str">
        <f t="shared" si="99"/>
        <v/>
      </c>
      <c r="AV102" s="110" t="str" cm="1">
        <f t="array" ref="AV102">IF($Z102="","",IF((IFERROR(_xlfn.IFS($AQ102="Devis 1",(IFERROR(VALUE(TRIM(SUBSTITUTE(AH102,CHAR(160),""))),0)),$AQ102="Devis 2",(IFERROR(VALUE(TRIM(SUBSTITUTE(AK102,CHAR(160),""))),0)),$AQ102="Devis 3",(IFERROR(VALUE(TRIM(SUBSTITUTE(AN102,CHAR(160),""))),0))),0))*(IFERROR(VALUE(TRIM(SUBSTITUTE($Z102,CHAR(160),""))),0))=0,"",(IFERROR(_xlfn.IFS($AQ102="Devis 1",(IFERROR(VALUE(TRIM(SUBSTITUTE(AH102,CHAR(160),""))),0)),$AQ102="Devis 2",(IFERROR(VALUE(TRIM(SUBSTITUTE(AK102,CHAR(160),""))),0)),$AQ102="Devis 3",(IFERROR(VALUE(TRIM(SUBSTITUTE(AN102,CHAR(160),""))),0))),0))*(IFERROR(VALUE(TRIM(SUBSTITUTE($Z102,CHAR(160),""))),0))))</f>
        <v/>
      </c>
      <c r="AW102" s="110" t="str" cm="1">
        <f t="array" ref="AW102">IF($Z102="","",IF(IFERROR(_xlfn.IFS(TRIM(SUBSTITUTE($AQ102,CHAR(160),""))="Devis 1",IFERROR(VALUE(TRIM(SUBSTITUTE(AI102,CHAR(160),""))),0),TRIM(SUBSTITUTE($AQ102,CHAR(160),""))="Devis 2",IFERROR(VALUE(TRIM(SUBSTITUTE(AL102,CHAR(160),""))),0),TRIM(SUBSTITUTE($AQ102,CHAR(160),""))="Devis 3",IFERROR(VALUE(TRIM(SUBSTITUTE(AO102,CHAR(160),""))),0)),0)*IFERROR(VALUE(TRIM(SUBSTITUTE($Z102,CHAR(160),""))),0)=0,IF(AV102&lt;&gt;"",0,""),IFERROR(_xlfn.IFS(TRIM(SUBSTITUTE($AQ102,CHAR(160),""))="Devis 1",IFERROR(VALUE(TRIM(SUBSTITUTE(AI102,CHAR(160),""))),0),TRIM(SUBSTITUTE($AQ102,CHAR(160),""))="Devis 2",IFERROR(VALUE(TRIM(SUBSTITUTE(AL102,CHAR(160),""))),0),TRIM(SUBSTITUTE($AQ102,CHAR(160),""))="Devis 3",IFERROR(VALUE(TRIM(SUBSTITUTE(AO102,CHAR(160),""))),0)),0)*IFERROR(VALUE(TRIM(SUBSTITUTE($Z102,CHAR(160),""))),0)))</f>
        <v/>
      </c>
      <c r="AX102" s="110" t="str" cm="1">
        <f t="array" ref="AX102">IF($Z102="","",IF((IFERROR(_xlfn.IFS($AQ102="Devis 1",(IFERROR(VALUE(TRIM(SUBSTITUTE(AJ102,CHAR(160),""))),0)),$AQ102="Devis 2",(IFERROR(VALUE(TRIM(SUBSTITUTE(AM102,CHAR(160),""))),0)),$AQ102="Devis 3",(IFERROR(VALUE(TRIM(SUBSTITUTE(AP102,CHAR(160),""))),0))),0))*(IFERROR(VALUE(TRIM(SUBSTITUTE($Z102,CHAR(160),""))),0))=0,"",(IFERROR(_xlfn.IFS($AQ102="Devis 1",(IFERROR(VALUE(TRIM(SUBSTITUTE(AJ102,CHAR(160),""))),0)),$AQ102="Devis 2",(IFERROR(VALUE(TRIM(SUBSTITUTE(AM102,CHAR(160),""))),0)),$AQ102="Devis 3",(IFERROR(VALUE(TRIM(SUBSTITUTE(AP102,CHAR(160),""))),0))),0))*(IFERROR(VALUE(TRIM(SUBSTITUTE($Z102,CHAR(160),""))),0))))</f>
        <v/>
      </c>
      <c r="AY102" s="89"/>
      <c r="AZ102" s="21" t="str" cm="1">
        <f t="array" ref="AZ102">IF(OR(AX102="",AU102="",AV102="",AS102="",AW102="",AT102=""),"",_xlfn.IFS((IFERROR(VALUE(TRIM(SUBSTITUTE(AX102,CHAR(160),""))),0))&gt;(IFERROR(VALUE(TRIM(SUBSTITUTE(AU102,CHAR(160),""))),0)),"KO : Le montant retenu TTC est supérieur au montant raisonnable TTC. Merci de revoir la ligne de dépense ou plafonner son montant.",(IFERROR(VALUE(TRIM(SUBSTITUTE(AV102,CHAR(160),""))),0))&gt;(IFERROR(VALUE(TRIM(SUBSTITUTE(AS102,CHAR(160),""))),0)),"Attention : Le montant retenu HT est supérieur au montant HT raisonnable. Merci de revoir la ligne de dépense, plafonner son montant, ou justifier la reventillation HT / TVA.",(IFERROR(VALUE(TRIM(SUBSTITUTE(AW102,CHAR(160),""))),0))&gt;(IFERROR(VALUE(TRIM(SUBSTITUTE(AT102,CHAR(160),""))),0)),"Attention : Le montant TVA retenu est supérieur au montant TVA raisonnable. Merci de revoir la ligne de dépense, plafonner son montant, ou justifier la reventillation HT / TVA.",(IFERROR(VALUE(TRIM(SUBSTITUTE(AX102,CHAR(160),""))),0))=0,"",(IFERROR(VALUE(TRIM(SUBSTITUTE(AU102,CHAR(160),""))),0))=(IFERROR(VALUE(TRIM(SUBSTITUTE(AX102,CHAR(160),""))),0)),"OK",(IFERROR(VALUE(TRIM(SUBSTITUTE(AU102,CHAR(160),""))),0))&gt;(IFERROR(VALUE(TRIM(SUBSTITUTE(AX102,CHAR(160),""))),0))," OK : Montant instruit inférieur au montant raisonnable.",TRUE,""))</f>
        <v/>
      </c>
      <c r="BA102" s="6" t="str" cm="1">
        <f t="array" ref="BA102">IF(
   OR(AX102="",W102="",AV102="",U102="",AW102="",V102=""),
   "",
   _xlfn.IFS(
      (IFERROR(VALUE(TRIM(SUBSTITUTE(AX102,CHAR(160),""))),0))=0,
         "Attention montant présenté entièrement écarté",
      (IFERROR(VALUE(TRIM(SUBSTITUTE(AX102,CHAR(160),""))),0))&gt;
         (IFERROR(VALUE(TRIM(SUBSTITUTE(W102,CHAR(160),""))),0)),
         "KO : Le montant retenu TTC est supérieur au montant présenté TTC. Merci de revoir la ligne de dépense ou plafonner son montant.",
      (IFERROR(VALUE(TRIM(SUBSTITUTE(AV102,CHAR(160),""))),0))&gt;
         (IFERROR(VALUE(TRIM(SUBSTITUTE(U102,CHAR(160),""))),0)),
         "Attention : Le montant retenu HT est supérieur au montant HT présenté. Merci de revoir la ligne de dépense, plafonner son montant, ou justifier la reventilation HT / TVA.",
      (IFERROR(VALUE(TRIM(SUBSTITUTE(AW102,CHAR(160),""))),0))&gt;
         (IFERROR(VALUE(TRIM(SUBSTITUTE(V102,CHAR(160),""))),0)),
         "Attention : Le montant TVA retenu est supérieur au montant TVA présenté. Merci de revoir la ligne de dépense, plafonner son montant, ou justifier la reventilation HT / TVA.",
      (IFERROR(VALUE(TRIM(SUBSTITUTE(W102,CHAR(160),""))),0))=0,
         "",
      (IFERROR(VALUE(TRIM(SUBSTITUTE(AX102,CHAR(160),""))),0))=
         (IFERROR(VALUE(TRIM(SUBSTITUTE(W102,CHAR(160),""))),0)),
         "OK",
      (IFERROR(VALUE(TRIM(SUBSTITUTE(AX102,CHAR(160),""))),0))&lt;
         (IFERROR(VALUE(TRIM(SUBSTITUTE(W102,CHAR(160),""))),0)),
         "Attention : montant présenté partiellement écarté.",
      TRUE,
         ""
   )
)</f>
        <v/>
      </c>
      <c r="BB102" s="63" t="str">
        <f t="shared" si="87"/>
        <v/>
      </c>
      <c r="BC102" s="63" t="str">
        <f t="shared" si="88"/>
        <v/>
      </c>
      <c r="BD102" s="63" t="str">
        <f t="shared" si="89"/>
        <v/>
      </c>
    </row>
    <row r="103" spans="1:56" ht="15" customHeight="1">
      <c r="A103" s="100">
        <v>94</v>
      </c>
      <c r="B103" s="7"/>
      <c r="C103" s="8"/>
      <c r="D103" s="7"/>
      <c r="E103" s="7"/>
      <c r="F103" s="27"/>
      <c r="G103" s="33"/>
      <c r="H103" s="31"/>
      <c r="I103" s="32"/>
      <c r="J103" s="17"/>
      <c r="K103" s="10"/>
      <c r="L103" s="9"/>
      <c r="M103" s="53" t="str">
        <f t="shared" si="90"/>
        <v/>
      </c>
      <c r="N103" s="13"/>
      <c r="O103" s="9"/>
      <c r="P103" s="53" t="str">
        <f t="shared" si="91"/>
        <v/>
      </c>
      <c r="Q103" s="16"/>
      <c r="R103" s="9"/>
      <c r="S103" s="54" t="str">
        <f t="shared" si="92"/>
        <v/>
      </c>
      <c r="T103" s="23"/>
      <c r="U103" s="111" t="str" cm="1">
        <f t="array" ref="U103">IF((_xlfn.IFS(TRIM(SUBSTITUTE(T103,CHAR(160),""))="Devis 1",IFERROR(VALUE(TRIM(SUBSTITUTE(K103,CHAR(160),""))),0),TRIM(SUBSTITUTE(T103,CHAR(160),""))="Devis 2",IFERROR(VALUE(TRIM(SUBSTITUTE(N103,CHAR(160),""))),0),TRIM(SUBSTITUTE(T103,CHAR(160),""))="Devis 3",IFERROR(VALUE(TRIM(SUBSTITUTE(Q103,CHAR(160),""))),0),TRUE,0)*IFERROR(VALUE(TRIM(SUBSTITUTE(C103,CHAR(160),""))),0))=0,"",_xlfn.IFS(TRIM(SUBSTITUTE(T103,CHAR(160),""))="Devis 1",IFERROR(VALUE(TRIM(SUBSTITUTE(K103,CHAR(160),""))),0),TRIM(SUBSTITUTE(T103,CHAR(160),""))="Devis 2",IFERROR(VALUE(TRIM(SUBSTITUTE(N103,CHAR(160),""))),0),TRIM(SUBSTITUTE(T103,CHAR(160),""))="Devis 3",IFERROR(VALUE(TRIM(SUBSTITUTE(Q103,CHAR(160),""))),0),TRUE,0)*IFERROR(VALUE(TRIM(SUBSTITUTE(C103,CHAR(160),""))),0))</f>
        <v/>
      </c>
      <c r="V103" s="109" t="str" cm="1">
        <f t="array" ref="V103">IF((_xlfn.IFS(TRIM(SUBSTITUTE(T103,CHAR(160),""))="Devis 1",IFERROR(VALUE(TRIM(SUBSTITUTE(L103,CHAR(160),""))),0),TRIM(SUBSTITUTE(T103,CHAR(160),""))="Devis 2",IFERROR(VALUE(TRIM(SUBSTITUTE(O103,CHAR(160),""))),0),TRIM(SUBSTITUTE(T103,CHAR(160),""))="Devis 3",IFERROR(VALUE(TRIM(SUBSTITUTE(R103,CHAR(160),""))),0),TRUE,0)*IFERROR(VALUE(TRIM(SUBSTITUTE(C103,CHAR(160),""))),0))=0,IF(U103&lt;&gt;"",0,""),_xlfn.IFS(TRIM(SUBSTITUTE(T103,CHAR(160),""))="Devis 1",IFERROR(VALUE(TRIM(SUBSTITUTE(L103,CHAR(160),""))),0),TRIM(SUBSTITUTE(T103,CHAR(160),""))="Devis 2",IFERROR(VALUE(TRIM(SUBSTITUTE(O103,CHAR(160),""))),0),TRIM(SUBSTITUTE(T103,CHAR(160),""))="Devis 3",IFERROR(VALUE(TRIM(SUBSTITUTE(R103,CHAR(160),""))),0),TRUE,0)*IFERROR(VALUE(TRIM(SUBSTITUTE(C103,CHAR(160),""))),0))</f>
        <v/>
      </c>
      <c r="W103" s="112" t="str">
        <f t="shared" si="93"/>
        <v/>
      </c>
      <c r="X103" s="103"/>
      <c r="Y103" s="86" t="str">
        <f t="shared" si="72"/>
        <v/>
      </c>
      <c r="Z103" s="90" t="str">
        <f t="shared" si="73"/>
        <v/>
      </c>
      <c r="AA103" s="86" t="str">
        <f t="shared" si="74"/>
        <v/>
      </c>
      <c r="AB103" s="22" t="str">
        <f t="shared" si="75"/>
        <v/>
      </c>
      <c r="AC103" s="22" t="str">
        <f t="shared" si="76"/>
        <v/>
      </c>
      <c r="AD103" s="5" t="str">
        <f t="shared" si="76"/>
        <v/>
      </c>
      <c r="AE103" s="22" t="str">
        <f t="shared" si="77"/>
        <v/>
      </c>
      <c r="AF103" s="22" t="str">
        <f t="shared" si="78"/>
        <v/>
      </c>
      <c r="AG103" s="87" t="str">
        <f t="shared" si="79"/>
        <v/>
      </c>
      <c r="AH103" s="59" t="str">
        <f t="shared" si="80"/>
        <v/>
      </c>
      <c r="AI103" s="29" t="str">
        <f t="shared" si="81"/>
        <v/>
      </c>
      <c r="AJ103" s="53" t="str">
        <f t="shared" si="94"/>
        <v/>
      </c>
      <c r="AK103" s="60" t="str">
        <f t="shared" si="82"/>
        <v/>
      </c>
      <c r="AL103" s="29" t="str">
        <f t="shared" si="83"/>
        <v/>
      </c>
      <c r="AM103" s="53" t="str">
        <f t="shared" si="95"/>
        <v/>
      </c>
      <c r="AN103" s="61" t="str">
        <f t="shared" si="84"/>
        <v/>
      </c>
      <c r="AO103" s="29" t="str">
        <f t="shared" si="85"/>
        <v/>
      </c>
      <c r="AP103" s="62" t="str">
        <f t="shared" si="96"/>
        <v/>
      </c>
      <c r="AQ103" s="55" t="str">
        <f t="shared" si="100"/>
        <v/>
      </c>
      <c r="AR103" s="493"/>
      <c r="AS103" s="63" t="str">
        <f t="shared" si="97"/>
        <v/>
      </c>
      <c r="AT103" s="63" t="str">
        <f t="shared" si="98"/>
        <v/>
      </c>
      <c r="AU103" s="63" t="str">
        <f t="shared" si="99"/>
        <v/>
      </c>
      <c r="AV103" s="110" t="str" cm="1">
        <f t="array" ref="AV103">IF($Z103="","",IF((IFERROR(_xlfn.IFS($AQ103="Devis 1",(IFERROR(VALUE(TRIM(SUBSTITUTE(AH103,CHAR(160),""))),0)),$AQ103="Devis 2",(IFERROR(VALUE(TRIM(SUBSTITUTE(AK103,CHAR(160),""))),0)),$AQ103="Devis 3",(IFERROR(VALUE(TRIM(SUBSTITUTE(AN103,CHAR(160),""))),0))),0))*(IFERROR(VALUE(TRIM(SUBSTITUTE($Z103,CHAR(160),""))),0))=0,"",(IFERROR(_xlfn.IFS($AQ103="Devis 1",(IFERROR(VALUE(TRIM(SUBSTITUTE(AH103,CHAR(160),""))),0)),$AQ103="Devis 2",(IFERROR(VALUE(TRIM(SUBSTITUTE(AK103,CHAR(160),""))),0)),$AQ103="Devis 3",(IFERROR(VALUE(TRIM(SUBSTITUTE(AN103,CHAR(160),""))),0))),0))*(IFERROR(VALUE(TRIM(SUBSTITUTE($Z103,CHAR(160),""))),0))))</f>
        <v/>
      </c>
      <c r="AW103" s="110" t="str" cm="1">
        <f t="array" ref="AW103">IF($Z103="","",IF(IFERROR(_xlfn.IFS(TRIM(SUBSTITUTE($AQ103,CHAR(160),""))="Devis 1",IFERROR(VALUE(TRIM(SUBSTITUTE(AI103,CHAR(160),""))),0),TRIM(SUBSTITUTE($AQ103,CHAR(160),""))="Devis 2",IFERROR(VALUE(TRIM(SUBSTITUTE(AL103,CHAR(160),""))),0),TRIM(SUBSTITUTE($AQ103,CHAR(160),""))="Devis 3",IFERROR(VALUE(TRIM(SUBSTITUTE(AO103,CHAR(160),""))),0)),0)*IFERROR(VALUE(TRIM(SUBSTITUTE($Z103,CHAR(160),""))),0)=0,IF(AV103&lt;&gt;"",0,""),IFERROR(_xlfn.IFS(TRIM(SUBSTITUTE($AQ103,CHAR(160),""))="Devis 1",IFERROR(VALUE(TRIM(SUBSTITUTE(AI103,CHAR(160),""))),0),TRIM(SUBSTITUTE($AQ103,CHAR(160),""))="Devis 2",IFERROR(VALUE(TRIM(SUBSTITUTE(AL103,CHAR(160),""))),0),TRIM(SUBSTITUTE($AQ103,CHAR(160),""))="Devis 3",IFERROR(VALUE(TRIM(SUBSTITUTE(AO103,CHAR(160),""))),0)),0)*IFERROR(VALUE(TRIM(SUBSTITUTE($Z103,CHAR(160),""))),0)))</f>
        <v/>
      </c>
      <c r="AX103" s="110" t="str" cm="1">
        <f t="array" ref="AX103">IF($Z103="","",IF((IFERROR(_xlfn.IFS($AQ103="Devis 1",(IFERROR(VALUE(TRIM(SUBSTITUTE(AJ103,CHAR(160),""))),0)),$AQ103="Devis 2",(IFERROR(VALUE(TRIM(SUBSTITUTE(AM103,CHAR(160),""))),0)),$AQ103="Devis 3",(IFERROR(VALUE(TRIM(SUBSTITUTE(AP103,CHAR(160),""))),0))),0))*(IFERROR(VALUE(TRIM(SUBSTITUTE($Z103,CHAR(160),""))),0))=0,"",(IFERROR(_xlfn.IFS($AQ103="Devis 1",(IFERROR(VALUE(TRIM(SUBSTITUTE(AJ103,CHAR(160),""))),0)),$AQ103="Devis 2",(IFERROR(VALUE(TRIM(SUBSTITUTE(AM103,CHAR(160),""))),0)),$AQ103="Devis 3",(IFERROR(VALUE(TRIM(SUBSTITUTE(AP103,CHAR(160),""))),0))),0))*(IFERROR(VALUE(TRIM(SUBSTITUTE($Z103,CHAR(160),""))),0))))</f>
        <v/>
      </c>
      <c r="AY103" s="89"/>
      <c r="AZ103" s="21" t="str" cm="1">
        <f t="array" ref="AZ103">IF(OR(AX103="",AU103="",AV103="",AS103="",AW103="",AT103=""),"",_xlfn.IFS((IFERROR(VALUE(TRIM(SUBSTITUTE(AX103,CHAR(160),""))),0))&gt;(IFERROR(VALUE(TRIM(SUBSTITUTE(AU103,CHAR(160),""))),0)),"KO : Le montant retenu TTC est supérieur au montant raisonnable TTC. Merci de revoir la ligne de dépense ou plafonner son montant.",(IFERROR(VALUE(TRIM(SUBSTITUTE(AV103,CHAR(160),""))),0))&gt;(IFERROR(VALUE(TRIM(SUBSTITUTE(AS103,CHAR(160),""))),0)),"Attention : Le montant retenu HT est supérieur au montant HT raisonnable. Merci de revoir la ligne de dépense, plafonner son montant, ou justifier la reventillation HT / TVA.",(IFERROR(VALUE(TRIM(SUBSTITUTE(AW103,CHAR(160),""))),0))&gt;(IFERROR(VALUE(TRIM(SUBSTITUTE(AT103,CHAR(160),""))),0)),"Attention : Le montant TVA retenu est supérieur au montant TVA raisonnable. Merci de revoir la ligne de dépense, plafonner son montant, ou justifier la reventillation HT / TVA.",(IFERROR(VALUE(TRIM(SUBSTITUTE(AX103,CHAR(160),""))),0))=0,"",(IFERROR(VALUE(TRIM(SUBSTITUTE(AU103,CHAR(160),""))),0))=(IFERROR(VALUE(TRIM(SUBSTITUTE(AX103,CHAR(160),""))),0)),"OK",(IFERROR(VALUE(TRIM(SUBSTITUTE(AU103,CHAR(160),""))),0))&gt;(IFERROR(VALUE(TRIM(SUBSTITUTE(AX103,CHAR(160),""))),0))," OK : Montant instruit inférieur au montant raisonnable.",TRUE,""))</f>
        <v/>
      </c>
      <c r="BA103" s="6" t="str" cm="1">
        <f t="array" ref="BA103">IF(
   OR(AX103="",W103="",AV103="",U103="",AW103="",V103=""),
   "",
   _xlfn.IFS(
      (IFERROR(VALUE(TRIM(SUBSTITUTE(AX103,CHAR(160),""))),0))=0,
         "Attention montant présenté entièrement écarté",
      (IFERROR(VALUE(TRIM(SUBSTITUTE(AX103,CHAR(160),""))),0))&gt;
         (IFERROR(VALUE(TRIM(SUBSTITUTE(W103,CHAR(160),""))),0)),
         "KO : Le montant retenu TTC est supérieur au montant présenté TTC. Merci de revoir la ligne de dépense ou plafonner son montant.",
      (IFERROR(VALUE(TRIM(SUBSTITUTE(AV103,CHAR(160),""))),0))&gt;
         (IFERROR(VALUE(TRIM(SUBSTITUTE(U103,CHAR(160),""))),0)),
         "Attention : Le montant retenu HT est supérieur au montant HT présenté. Merci de revoir la ligne de dépense, plafonner son montant, ou justifier la reventilation HT / TVA.",
      (IFERROR(VALUE(TRIM(SUBSTITUTE(AW103,CHAR(160),""))),0))&gt;
         (IFERROR(VALUE(TRIM(SUBSTITUTE(V103,CHAR(160),""))),0)),
         "Attention : Le montant TVA retenu est supérieur au montant TVA présenté. Merci de revoir la ligne de dépense, plafonner son montant, ou justifier la reventilation HT / TVA.",
      (IFERROR(VALUE(TRIM(SUBSTITUTE(W103,CHAR(160),""))),0))=0,
         "",
      (IFERROR(VALUE(TRIM(SUBSTITUTE(AX103,CHAR(160),""))),0))=
         (IFERROR(VALUE(TRIM(SUBSTITUTE(W103,CHAR(160),""))),0)),
         "OK",
      (IFERROR(VALUE(TRIM(SUBSTITUTE(AX103,CHAR(160),""))),0))&lt;
         (IFERROR(VALUE(TRIM(SUBSTITUTE(W103,CHAR(160),""))),0)),
         "Attention : montant présenté partiellement écarté.",
      TRUE,
         ""
   )
)</f>
        <v/>
      </c>
      <c r="BB103" s="63" t="str">
        <f t="shared" si="87"/>
        <v/>
      </c>
      <c r="BC103" s="63" t="str">
        <f t="shared" si="88"/>
        <v/>
      </c>
      <c r="BD103" s="63" t="str">
        <f t="shared" si="89"/>
        <v/>
      </c>
    </row>
    <row r="104" spans="1:56" ht="15" customHeight="1">
      <c r="A104" s="100">
        <v>95</v>
      </c>
      <c r="B104" s="7"/>
      <c r="C104" s="8"/>
      <c r="D104" s="7"/>
      <c r="E104" s="7"/>
      <c r="F104" s="27"/>
      <c r="G104" s="33"/>
      <c r="H104" s="31"/>
      <c r="I104" s="32"/>
      <c r="J104" s="17"/>
      <c r="K104" s="10"/>
      <c r="L104" s="9"/>
      <c r="M104" s="53" t="str">
        <f t="shared" si="90"/>
        <v/>
      </c>
      <c r="N104" s="13"/>
      <c r="O104" s="9"/>
      <c r="P104" s="53" t="str">
        <f t="shared" si="91"/>
        <v/>
      </c>
      <c r="Q104" s="16"/>
      <c r="R104" s="9"/>
      <c r="S104" s="54" t="str">
        <f t="shared" si="92"/>
        <v/>
      </c>
      <c r="T104" s="23"/>
      <c r="U104" s="111" t="str" cm="1">
        <f t="array" ref="U104">IF((_xlfn.IFS(TRIM(SUBSTITUTE(T104,CHAR(160),""))="Devis 1",IFERROR(VALUE(TRIM(SUBSTITUTE(K104,CHAR(160),""))),0),TRIM(SUBSTITUTE(T104,CHAR(160),""))="Devis 2",IFERROR(VALUE(TRIM(SUBSTITUTE(N104,CHAR(160),""))),0),TRIM(SUBSTITUTE(T104,CHAR(160),""))="Devis 3",IFERROR(VALUE(TRIM(SUBSTITUTE(Q104,CHAR(160),""))),0),TRUE,0)*IFERROR(VALUE(TRIM(SUBSTITUTE(C104,CHAR(160),""))),0))=0,"",_xlfn.IFS(TRIM(SUBSTITUTE(T104,CHAR(160),""))="Devis 1",IFERROR(VALUE(TRIM(SUBSTITUTE(K104,CHAR(160),""))),0),TRIM(SUBSTITUTE(T104,CHAR(160),""))="Devis 2",IFERROR(VALUE(TRIM(SUBSTITUTE(N104,CHAR(160),""))),0),TRIM(SUBSTITUTE(T104,CHAR(160),""))="Devis 3",IFERROR(VALUE(TRIM(SUBSTITUTE(Q104,CHAR(160),""))),0),TRUE,0)*IFERROR(VALUE(TRIM(SUBSTITUTE(C104,CHAR(160),""))),0))</f>
        <v/>
      </c>
      <c r="V104" s="109" t="str" cm="1">
        <f t="array" ref="V104">IF((_xlfn.IFS(TRIM(SUBSTITUTE(T104,CHAR(160),""))="Devis 1",IFERROR(VALUE(TRIM(SUBSTITUTE(L104,CHAR(160),""))),0),TRIM(SUBSTITUTE(T104,CHAR(160),""))="Devis 2",IFERROR(VALUE(TRIM(SUBSTITUTE(O104,CHAR(160),""))),0),TRIM(SUBSTITUTE(T104,CHAR(160),""))="Devis 3",IFERROR(VALUE(TRIM(SUBSTITUTE(R104,CHAR(160),""))),0),TRUE,0)*IFERROR(VALUE(TRIM(SUBSTITUTE(C104,CHAR(160),""))),0))=0,IF(U104&lt;&gt;"",0,""),_xlfn.IFS(TRIM(SUBSTITUTE(T104,CHAR(160),""))="Devis 1",IFERROR(VALUE(TRIM(SUBSTITUTE(L104,CHAR(160),""))),0),TRIM(SUBSTITUTE(T104,CHAR(160),""))="Devis 2",IFERROR(VALUE(TRIM(SUBSTITUTE(O104,CHAR(160),""))),0),TRIM(SUBSTITUTE(T104,CHAR(160),""))="Devis 3",IFERROR(VALUE(TRIM(SUBSTITUTE(R104,CHAR(160),""))),0),TRUE,0)*IFERROR(VALUE(TRIM(SUBSTITUTE(C104,CHAR(160),""))),0))</f>
        <v/>
      </c>
      <c r="W104" s="112" t="str">
        <f t="shared" si="93"/>
        <v/>
      </c>
      <c r="X104" s="103"/>
      <c r="Y104" s="86" t="str">
        <f t="shared" si="72"/>
        <v/>
      </c>
      <c r="Z104" s="90" t="str">
        <f t="shared" si="73"/>
        <v/>
      </c>
      <c r="AA104" s="86" t="str">
        <f t="shared" si="74"/>
        <v/>
      </c>
      <c r="AB104" s="22" t="str">
        <f t="shared" si="75"/>
        <v/>
      </c>
      <c r="AC104" s="22" t="str">
        <f t="shared" si="76"/>
        <v/>
      </c>
      <c r="AD104" s="5" t="str">
        <f t="shared" si="76"/>
        <v/>
      </c>
      <c r="AE104" s="22" t="str">
        <f t="shared" si="77"/>
        <v/>
      </c>
      <c r="AF104" s="22" t="str">
        <f t="shared" si="78"/>
        <v/>
      </c>
      <c r="AG104" s="87" t="str">
        <f t="shared" si="79"/>
        <v/>
      </c>
      <c r="AH104" s="59" t="str">
        <f t="shared" si="80"/>
        <v/>
      </c>
      <c r="AI104" s="29" t="str">
        <f t="shared" si="81"/>
        <v/>
      </c>
      <c r="AJ104" s="53" t="str">
        <f t="shared" si="94"/>
        <v/>
      </c>
      <c r="AK104" s="60" t="str">
        <f t="shared" si="82"/>
        <v/>
      </c>
      <c r="AL104" s="29" t="str">
        <f t="shared" si="83"/>
        <v/>
      </c>
      <c r="AM104" s="53" t="str">
        <f t="shared" si="95"/>
        <v/>
      </c>
      <c r="AN104" s="61" t="str">
        <f t="shared" si="84"/>
        <v/>
      </c>
      <c r="AO104" s="29" t="str">
        <f t="shared" si="85"/>
        <v/>
      </c>
      <c r="AP104" s="62" t="str">
        <f t="shared" si="96"/>
        <v/>
      </c>
      <c r="AQ104" s="55" t="str">
        <f t="shared" si="100"/>
        <v/>
      </c>
      <c r="AR104" s="493"/>
      <c r="AS104" s="63" t="str">
        <f t="shared" si="97"/>
        <v/>
      </c>
      <c r="AT104" s="63" t="str">
        <f t="shared" si="98"/>
        <v/>
      </c>
      <c r="AU104" s="63" t="str">
        <f t="shared" si="99"/>
        <v/>
      </c>
      <c r="AV104" s="110" t="str" cm="1">
        <f t="array" ref="AV104">IF($Z104="","",IF((IFERROR(_xlfn.IFS($AQ104="Devis 1",(IFERROR(VALUE(TRIM(SUBSTITUTE(AH104,CHAR(160),""))),0)),$AQ104="Devis 2",(IFERROR(VALUE(TRIM(SUBSTITUTE(AK104,CHAR(160),""))),0)),$AQ104="Devis 3",(IFERROR(VALUE(TRIM(SUBSTITUTE(AN104,CHAR(160),""))),0))),0))*(IFERROR(VALUE(TRIM(SUBSTITUTE($Z104,CHAR(160),""))),0))=0,"",(IFERROR(_xlfn.IFS($AQ104="Devis 1",(IFERROR(VALUE(TRIM(SUBSTITUTE(AH104,CHAR(160),""))),0)),$AQ104="Devis 2",(IFERROR(VALUE(TRIM(SUBSTITUTE(AK104,CHAR(160),""))),0)),$AQ104="Devis 3",(IFERROR(VALUE(TRIM(SUBSTITUTE(AN104,CHAR(160),""))),0))),0))*(IFERROR(VALUE(TRIM(SUBSTITUTE($Z104,CHAR(160),""))),0))))</f>
        <v/>
      </c>
      <c r="AW104" s="110" t="str" cm="1">
        <f t="array" ref="AW104">IF($Z104="","",IF(IFERROR(_xlfn.IFS(TRIM(SUBSTITUTE($AQ104,CHAR(160),""))="Devis 1",IFERROR(VALUE(TRIM(SUBSTITUTE(AI104,CHAR(160),""))),0),TRIM(SUBSTITUTE($AQ104,CHAR(160),""))="Devis 2",IFERROR(VALUE(TRIM(SUBSTITUTE(AL104,CHAR(160),""))),0),TRIM(SUBSTITUTE($AQ104,CHAR(160),""))="Devis 3",IFERROR(VALUE(TRIM(SUBSTITUTE(AO104,CHAR(160),""))),0)),0)*IFERROR(VALUE(TRIM(SUBSTITUTE($Z104,CHAR(160),""))),0)=0,IF(AV104&lt;&gt;"",0,""),IFERROR(_xlfn.IFS(TRIM(SUBSTITUTE($AQ104,CHAR(160),""))="Devis 1",IFERROR(VALUE(TRIM(SUBSTITUTE(AI104,CHAR(160),""))),0),TRIM(SUBSTITUTE($AQ104,CHAR(160),""))="Devis 2",IFERROR(VALUE(TRIM(SUBSTITUTE(AL104,CHAR(160),""))),0),TRIM(SUBSTITUTE($AQ104,CHAR(160),""))="Devis 3",IFERROR(VALUE(TRIM(SUBSTITUTE(AO104,CHAR(160),""))),0)),0)*IFERROR(VALUE(TRIM(SUBSTITUTE($Z104,CHAR(160),""))),0)))</f>
        <v/>
      </c>
      <c r="AX104" s="110" t="str" cm="1">
        <f t="array" ref="AX104">IF($Z104="","",IF((IFERROR(_xlfn.IFS($AQ104="Devis 1",(IFERROR(VALUE(TRIM(SUBSTITUTE(AJ104,CHAR(160),""))),0)),$AQ104="Devis 2",(IFERROR(VALUE(TRIM(SUBSTITUTE(AM104,CHAR(160),""))),0)),$AQ104="Devis 3",(IFERROR(VALUE(TRIM(SUBSTITUTE(AP104,CHAR(160),""))),0))),0))*(IFERROR(VALUE(TRIM(SUBSTITUTE($Z104,CHAR(160),""))),0))=0,"",(IFERROR(_xlfn.IFS($AQ104="Devis 1",(IFERROR(VALUE(TRIM(SUBSTITUTE(AJ104,CHAR(160),""))),0)),$AQ104="Devis 2",(IFERROR(VALUE(TRIM(SUBSTITUTE(AM104,CHAR(160),""))),0)),$AQ104="Devis 3",(IFERROR(VALUE(TRIM(SUBSTITUTE(AP104,CHAR(160),""))),0))),0))*(IFERROR(VALUE(TRIM(SUBSTITUTE($Z104,CHAR(160),""))),0))))</f>
        <v/>
      </c>
      <c r="AY104" s="89"/>
      <c r="AZ104" s="21" t="str" cm="1">
        <f t="array" ref="AZ104">IF(OR(AX104="",AU104="",AV104="",AS104="",AW104="",AT104=""),"",_xlfn.IFS((IFERROR(VALUE(TRIM(SUBSTITUTE(AX104,CHAR(160),""))),0))&gt;(IFERROR(VALUE(TRIM(SUBSTITUTE(AU104,CHAR(160),""))),0)),"KO : Le montant retenu TTC est supérieur au montant raisonnable TTC. Merci de revoir la ligne de dépense ou plafonner son montant.",(IFERROR(VALUE(TRIM(SUBSTITUTE(AV104,CHAR(160),""))),0))&gt;(IFERROR(VALUE(TRIM(SUBSTITUTE(AS104,CHAR(160),""))),0)),"Attention : Le montant retenu HT est supérieur au montant HT raisonnable. Merci de revoir la ligne de dépense, plafonner son montant, ou justifier la reventillation HT / TVA.",(IFERROR(VALUE(TRIM(SUBSTITUTE(AW104,CHAR(160),""))),0))&gt;(IFERROR(VALUE(TRIM(SUBSTITUTE(AT104,CHAR(160),""))),0)),"Attention : Le montant TVA retenu est supérieur au montant TVA raisonnable. Merci de revoir la ligne de dépense, plafonner son montant, ou justifier la reventillation HT / TVA.",(IFERROR(VALUE(TRIM(SUBSTITUTE(AX104,CHAR(160),""))),0))=0,"",(IFERROR(VALUE(TRIM(SUBSTITUTE(AU104,CHAR(160),""))),0))=(IFERROR(VALUE(TRIM(SUBSTITUTE(AX104,CHAR(160),""))),0)),"OK",(IFERROR(VALUE(TRIM(SUBSTITUTE(AU104,CHAR(160),""))),0))&gt;(IFERROR(VALUE(TRIM(SUBSTITUTE(AX104,CHAR(160),""))),0))," OK : Montant instruit inférieur au montant raisonnable.",TRUE,""))</f>
        <v/>
      </c>
      <c r="BA104" s="6" t="str" cm="1">
        <f t="array" ref="BA104">IF(
   OR(AX104="",W104="",AV104="",U104="",AW104="",V104=""),
   "",
   _xlfn.IFS(
      (IFERROR(VALUE(TRIM(SUBSTITUTE(AX104,CHAR(160),""))),0))=0,
         "Attention montant présenté entièrement écarté",
      (IFERROR(VALUE(TRIM(SUBSTITUTE(AX104,CHAR(160),""))),0))&gt;
         (IFERROR(VALUE(TRIM(SUBSTITUTE(W104,CHAR(160),""))),0)),
         "KO : Le montant retenu TTC est supérieur au montant présenté TTC. Merci de revoir la ligne de dépense ou plafonner son montant.",
      (IFERROR(VALUE(TRIM(SUBSTITUTE(AV104,CHAR(160),""))),0))&gt;
         (IFERROR(VALUE(TRIM(SUBSTITUTE(U104,CHAR(160),""))),0)),
         "Attention : Le montant retenu HT est supérieur au montant HT présenté. Merci de revoir la ligne de dépense, plafonner son montant, ou justifier la reventilation HT / TVA.",
      (IFERROR(VALUE(TRIM(SUBSTITUTE(AW104,CHAR(160),""))),0))&gt;
         (IFERROR(VALUE(TRIM(SUBSTITUTE(V104,CHAR(160),""))),0)),
         "Attention : Le montant TVA retenu est supérieur au montant TVA présenté. Merci de revoir la ligne de dépense, plafonner son montant, ou justifier la reventilation HT / TVA.",
      (IFERROR(VALUE(TRIM(SUBSTITUTE(W104,CHAR(160),""))),0))=0,
         "",
      (IFERROR(VALUE(TRIM(SUBSTITUTE(AX104,CHAR(160),""))),0))=
         (IFERROR(VALUE(TRIM(SUBSTITUTE(W104,CHAR(160),""))),0)),
         "OK",
      (IFERROR(VALUE(TRIM(SUBSTITUTE(AX104,CHAR(160),""))),0))&lt;
         (IFERROR(VALUE(TRIM(SUBSTITUTE(W104,CHAR(160),""))),0)),
         "Attention : montant présenté partiellement écarté.",
      TRUE,
         ""
   )
)</f>
        <v/>
      </c>
      <c r="BB104" s="63" t="str">
        <f t="shared" si="87"/>
        <v/>
      </c>
      <c r="BC104" s="63" t="str">
        <f t="shared" si="88"/>
        <v/>
      </c>
      <c r="BD104" s="63" t="str">
        <f t="shared" si="89"/>
        <v/>
      </c>
    </row>
    <row r="105" spans="1:56" ht="15" customHeight="1">
      <c r="A105" s="100">
        <v>96</v>
      </c>
      <c r="B105" s="7"/>
      <c r="C105" s="8"/>
      <c r="D105" s="7"/>
      <c r="E105" s="7"/>
      <c r="F105" s="27"/>
      <c r="G105" s="33"/>
      <c r="H105" s="31"/>
      <c r="I105" s="32"/>
      <c r="J105" s="17"/>
      <c r="K105" s="10"/>
      <c r="L105" s="9"/>
      <c r="M105" s="53" t="str">
        <f t="shared" si="90"/>
        <v/>
      </c>
      <c r="N105" s="13"/>
      <c r="O105" s="9"/>
      <c r="P105" s="53" t="str">
        <f t="shared" si="91"/>
        <v/>
      </c>
      <c r="Q105" s="16"/>
      <c r="R105" s="9"/>
      <c r="S105" s="54" t="str">
        <f t="shared" si="92"/>
        <v/>
      </c>
      <c r="T105" s="23"/>
      <c r="U105" s="111" t="str" cm="1">
        <f t="array" ref="U105">IF((_xlfn.IFS(TRIM(SUBSTITUTE(T105,CHAR(160),""))="Devis 1",IFERROR(VALUE(TRIM(SUBSTITUTE(K105,CHAR(160),""))),0),TRIM(SUBSTITUTE(T105,CHAR(160),""))="Devis 2",IFERROR(VALUE(TRIM(SUBSTITUTE(N105,CHAR(160),""))),0),TRIM(SUBSTITUTE(T105,CHAR(160),""))="Devis 3",IFERROR(VALUE(TRIM(SUBSTITUTE(Q105,CHAR(160),""))),0),TRUE,0)*IFERROR(VALUE(TRIM(SUBSTITUTE(C105,CHAR(160),""))),0))=0,"",_xlfn.IFS(TRIM(SUBSTITUTE(T105,CHAR(160),""))="Devis 1",IFERROR(VALUE(TRIM(SUBSTITUTE(K105,CHAR(160),""))),0),TRIM(SUBSTITUTE(T105,CHAR(160),""))="Devis 2",IFERROR(VALUE(TRIM(SUBSTITUTE(N105,CHAR(160),""))),0),TRIM(SUBSTITUTE(T105,CHAR(160),""))="Devis 3",IFERROR(VALUE(TRIM(SUBSTITUTE(Q105,CHAR(160),""))),0),TRUE,0)*IFERROR(VALUE(TRIM(SUBSTITUTE(C105,CHAR(160),""))),0))</f>
        <v/>
      </c>
      <c r="V105" s="109" t="str" cm="1">
        <f t="array" ref="V105">IF((_xlfn.IFS(TRIM(SUBSTITUTE(T105,CHAR(160),""))="Devis 1",IFERROR(VALUE(TRIM(SUBSTITUTE(L105,CHAR(160),""))),0),TRIM(SUBSTITUTE(T105,CHAR(160),""))="Devis 2",IFERROR(VALUE(TRIM(SUBSTITUTE(O105,CHAR(160),""))),0),TRIM(SUBSTITUTE(T105,CHAR(160),""))="Devis 3",IFERROR(VALUE(TRIM(SUBSTITUTE(R105,CHAR(160),""))),0),TRUE,0)*IFERROR(VALUE(TRIM(SUBSTITUTE(C105,CHAR(160),""))),0))=0,IF(U105&lt;&gt;"",0,""),_xlfn.IFS(TRIM(SUBSTITUTE(T105,CHAR(160),""))="Devis 1",IFERROR(VALUE(TRIM(SUBSTITUTE(L105,CHAR(160),""))),0),TRIM(SUBSTITUTE(T105,CHAR(160),""))="Devis 2",IFERROR(VALUE(TRIM(SUBSTITUTE(O105,CHAR(160),""))),0),TRIM(SUBSTITUTE(T105,CHAR(160),""))="Devis 3",IFERROR(VALUE(TRIM(SUBSTITUTE(R105,CHAR(160),""))),0),TRUE,0)*IFERROR(VALUE(TRIM(SUBSTITUTE(C105,CHAR(160),""))),0))</f>
        <v/>
      </c>
      <c r="W105" s="112" t="str">
        <f t="shared" si="93"/>
        <v/>
      </c>
      <c r="X105" s="103"/>
      <c r="Y105" s="86" t="str">
        <f t="shared" si="72"/>
        <v/>
      </c>
      <c r="Z105" s="90" t="str">
        <f t="shared" si="73"/>
        <v/>
      </c>
      <c r="AA105" s="86" t="str">
        <f t="shared" si="74"/>
        <v/>
      </c>
      <c r="AB105" s="22" t="str">
        <f t="shared" si="75"/>
        <v/>
      </c>
      <c r="AC105" s="22" t="str">
        <f t="shared" si="76"/>
        <v/>
      </c>
      <c r="AD105" s="5" t="str">
        <f t="shared" si="76"/>
        <v/>
      </c>
      <c r="AE105" s="22" t="str">
        <f t="shared" si="77"/>
        <v/>
      </c>
      <c r="AF105" s="22" t="str">
        <f t="shared" si="78"/>
        <v/>
      </c>
      <c r="AG105" s="87" t="str">
        <f t="shared" si="79"/>
        <v/>
      </c>
      <c r="AH105" s="59" t="str">
        <f t="shared" si="80"/>
        <v/>
      </c>
      <c r="AI105" s="29" t="str">
        <f t="shared" si="81"/>
        <v/>
      </c>
      <c r="AJ105" s="53" t="str">
        <f t="shared" si="94"/>
        <v/>
      </c>
      <c r="AK105" s="60" t="str">
        <f t="shared" si="82"/>
        <v/>
      </c>
      <c r="AL105" s="29" t="str">
        <f t="shared" si="83"/>
        <v/>
      </c>
      <c r="AM105" s="53" t="str">
        <f t="shared" si="95"/>
        <v/>
      </c>
      <c r="AN105" s="61" t="str">
        <f t="shared" si="84"/>
        <v/>
      </c>
      <c r="AO105" s="29" t="str">
        <f t="shared" si="85"/>
        <v/>
      </c>
      <c r="AP105" s="62" t="str">
        <f t="shared" si="96"/>
        <v/>
      </c>
      <c r="AQ105" s="55" t="str">
        <f t="shared" si="100"/>
        <v/>
      </c>
      <c r="AR105" s="493"/>
      <c r="AS105" s="63" t="str">
        <f t="shared" si="97"/>
        <v/>
      </c>
      <c r="AT105" s="63" t="str">
        <f t="shared" si="98"/>
        <v/>
      </c>
      <c r="AU105" s="63" t="str">
        <f t="shared" si="99"/>
        <v/>
      </c>
      <c r="AV105" s="110" t="str" cm="1">
        <f t="array" ref="AV105">IF($Z105="","",IF((IFERROR(_xlfn.IFS($AQ105="Devis 1",(IFERROR(VALUE(TRIM(SUBSTITUTE(AH105,CHAR(160),""))),0)),$AQ105="Devis 2",(IFERROR(VALUE(TRIM(SUBSTITUTE(AK105,CHAR(160),""))),0)),$AQ105="Devis 3",(IFERROR(VALUE(TRIM(SUBSTITUTE(AN105,CHAR(160),""))),0))),0))*(IFERROR(VALUE(TRIM(SUBSTITUTE($Z105,CHAR(160),""))),0))=0,"",(IFERROR(_xlfn.IFS($AQ105="Devis 1",(IFERROR(VALUE(TRIM(SUBSTITUTE(AH105,CHAR(160),""))),0)),$AQ105="Devis 2",(IFERROR(VALUE(TRIM(SUBSTITUTE(AK105,CHAR(160),""))),0)),$AQ105="Devis 3",(IFERROR(VALUE(TRIM(SUBSTITUTE(AN105,CHAR(160),""))),0))),0))*(IFERROR(VALUE(TRIM(SUBSTITUTE($Z105,CHAR(160),""))),0))))</f>
        <v/>
      </c>
      <c r="AW105" s="110" t="str" cm="1">
        <f t="array" ref="AW105">IF($Z105="","",IF(IFERROR(_xlfn.IFS(TRIM(SUBSTITUTE($AQ105,CHAR(160),""))="Devis 1",IFERROR(VALUE(TRIM(SUBSTITUTE(AI105,CHAR(160),""))),0),TRIM(SUBSTITUTE($AQ105,CHAR(160),""))="Devis 2",IFERROR(VALUE(TRIM(SUBSTITUTE(AL105,CHAR(160),""))),0),TRIM(SUBSTITUTE($AQ105,CHAR(160),""))="Devis 3",IFERROR(VALUE(TRIM(SUBSTITUTE(AO105,CHAR(160),""))),0)),0)*IFERROR(VALUE(TRIM(SUBSTITUTE($Z105,CHAR(160),""))),0)=0,IF(AV105&lt;&gt;"",0,""),IFERROR(_xlfn.IFS(TRIM(SUBSTITUTE($AQ105,CHAR(160),""))="Devis 1",IFERROR(VALUE(TRIM(SUBSTITUTE(AI105,CHAR(160),""))),0),TRIM(SUBSTITUTE($AQ105,CHAR(160),""))="Devis 2",IFERROR(VALUE(TRIM(SUBSTITUTE(AL105,CHAR(160),""))),0),TRIM(SUBSTITUTE($AQ105,CHAR(160),""))="Devis 3",IFERROR(VALUE(TRIM(SUBSTITUTE(AO105,CHAR(160),""))),0)),0)*IFERROR(VALUE(TRIM(SUBSTITUTE($Z105,CHAR(160),""))),0)))</f>
        <v/>
      </c>
      <c r="AX105" s="110" t="str" cm="1">
        <f t="array" ref="AX105">IF($Z105="","",IF((IFERROR(_xlfn.IFS($AQ105="Devis 1",(IFERROR(VALUE(TRIM(SUBSTITUTE(AJ105,CHAR(160),""))),0)),$AQ105="Devis 2",(IFERROR(VALUE(TRIM(SUBSTITUTE(AM105,CHAR(160),""))),0)),$AQ105="Devis 3",(IFERROR(VALUE(TRIM(SUBSTITUTE(AP105,CHAR(160),""))),0))),0))*(IFERROR(VALUE(TRIM(SUBSTITUTE($Z105,CHAR(160),""))),0))=0,"",(IFERROR(_xlfn.IFS($AQ105="Devis 1",(IFERROR(VALUE(TRIM(SUBSTITUTE(AJ105,CHAR(160),""))),0)),$AQ105="Devis 2",(IFERROR(VALUE(TRIM(SUBSTITUTE(AM105,CHAR(160),""))),0)),$AQ105="Devis 3",(IFERROR(VALUE(TRIM(SUBSTITUTE(AP105,CHAR(160),""))),0))),0))*(IFERROR(VALUE(TRIM(SUBSTITUTE($Z105,CHAR(160),""))),0))))</f>
        <v/>
      </c>
      <c r="AY105" s="89"/>
      <c r="AZ105" s="21" t="str" cm="1">
        <f t="array" ref="AZ105">IF(OR(AX105="",AU105="",AV105="",AS105="",AW105="",AT105=""),"",_xlfn.IFS((IFERROR(VALUE(TRIM(SUBSTITUTE(AX105,CHAR(160),""))),0))&gt;(IFERROR(VALUE(TRIM(SUBSTITUTE(AU105,CHAR(160),""))),0)),"KO : Le montant retenu TTC est supérieur au montant raisonnable TTC. Merci de revoir la ligne de dépense ou plafonner son montant.",(IFERROR(VALUE(TRIM(SUBSTITUTE(AV105,CHAR(160),""))),0))&gt;(IFERROR(VALUE(TRIM(SUBSTITUTE(AS105,CHAR(160),""))),0)),"Attention : Le montant retenu HT est supérieur au montant HT raisonnable. Merci de revoir la ligne de dépense, plafonner son montant, ou justifier la reventillation HT / TVA.",(IFERROR(VALUE(TRIM(SUBSTITUTE(AW105,CHAR(160),""))),0))&gt;(IFERROR(VALUE(TRIM(SUBSTITUTE(AT105,CHAR(160),""))),0)),"Attention : Le montant TVA retenu est supérieur au montant TVA raisonnable. Merci de revoir la ligne de dépense, plafonner son montant, ou justifier la reventillation HT / TVA.",(IFERROR(VALUE(TRIM(SUBSTITUTE(AX105,CHAR(160),""))),0))=0,"",(IFERROR(VALUE(TRIM(SUBSTITUTE(AU105,CHAR(160),""))),0))=(IFERROR(VALUE(TRIM(SUBSTITUTE(AX105,CHAR(160),""))),0)),"OK",(IFERROR(VALUE(TRIM(SUBSTITUTE(AU105,CHAR(160),""))),0))&gt;(IFERROR(VALUE(TRIM(SUBSTITUTE(AX105,CHAR(160),""))),0))," OK : Montant instruit inférieur au montant raisonnable.",TRUE,""))</f>
        <v/>
      </c>
      <c r="BA105" s="6" t="str" cm="1">
        <f t="array" ref="BA105">IF(
   OR(AX105="",W105="",AV105="",U105="",AW105="",V105=""),
   "",
   _xlfn.IFS(
      (IFERROR(VALUE(TRIM(SUBSTITUTE(AX105,CHAR(160),""))),0))=0,
         "Attention montant présenté entièrement écarté",
      (IFERROR(VALUE(TRIM(SUBSTITUTE(AX105,CHAR(160),""))),0))&gt;
         (IFERROR(VALUE(TRIM(SUBSTITUTE(W105,CHAR(160),""))),0)),
         "KO : Le montant retenu TTC est supérieur au montant présenté TTC. Merci de revoir la ligne de dépense ou plafonner son montant.",
      (IFERROR(VALUE(TRIM(SUBSTITUTE(AV105,CHAR(160),""))),0))&gt;
         (IFERROR(VALUE(TRIM(SUBSTITUTE(U105,CHAR(160),""))),0)),
         "Attention : Le montant retenu HT est supérieur au montant HT présenté. Merci de revoir la ligne de dépense, plafonner son montant, ou justifier la reventilation HT / TVA.",
      (IFERROR(VALUE(TRIM(SUBSTITUTE(AW105,CHAR(160),""))),0))&gt;
         (IFERROR(VALUE(TRIM(SUBSTITUTE(V105,CHAR(160),""))),0)),
         "Attention : Le montant TVA retenu est supérieur au montant TVA présenté. Merci de revoir la ligne de dépense, plafonner son montant, ou justifier la reventilation HT / TVA.",
      (IFERROR(VALUE(TRIM(SUBSTITUTE(W105,CHAR(160),""))),0))=0,
         "",
      (IFERROR(VALUE(TRIM(SUBSTITUTE(AX105,CHAR(160),""))),0))=
         (IFERROR(VALUE(TRIM(SUBSTITUTE(W105,CHAR(160),""))),0)),
         "OK",
      (IFERROR(VALUE(TRIM(SUBSTITUTE(AX105,CHAR(160),""))),0))&lt;
         (IFERROR(VALUE(TRIM(SUBSTITUTE(W105,CHAR(160),""))),0)),
         "Attention : montant présenté partiellement écarté.",
      TRUE,
         ""
   )
)</f>
        <v/>
      </c>
      <c r="BB105" s="63" t="str">
        <f t="shared" si="87"/>
        <v/>
      </c>
      <c r="BC105" s="63" t="str">
        <f t="shared" si="88"/>
        <v/>
      </c>
      <c r="BD105" s="63" t="str">
        <f t="shared" si="89"/>
        <v/>
      </c>
    </row>
    <row r="106" spans="1:56" ht="15" customHeight="1">
      <c r="A106" s="100">
        <v>97</v>
      </c>
      <c r="B106" s="7"/>
      <c r="C106" s="8"/>
      <c r="D106" s="7"/>
      <c r="E106" s="7"/>
      <c r="F106" s="27"/>
      <c r="G106" s="33"/>
      <c r="H106" s="31"/>
      <c r="I106" s="32"/>
      <c r="J106" s="17"/>
      <c r="K106" s="10"/>
      <c r="L106" s="9"/>
      <c r="M106" s="53" t="str">
        <f t="shared" si="90"/>
        <v/>
      </c>
      <c r="N106" s="13"/>
      <c r="O106" s="9"/>
      <c r="P106" s="53" t="str">
        <f t="shared" si="91"/>
        <v/>
      </c>
      <c r="Q106" s="16"/>
      <c r="R106" s="9"/>
      <c r="S106" s="54" t="str">
        <f t="shared" si="92"/>
        <v/>
      </c>
      <c r="T106" s="23"/>
      <c r="U106" s="111" t="str" cm="1">
        <f t="array" ref="U106">IF((_xlfn.IFS(TRIM(SUBSTITUTE(T106,CHAR(160),""))="Devis 1",IFERROR(VALUE(TRIM(SUBSTITUTE(K106,CHAR(160),""))),0),TRIM(SUBSTITUTE(T106,CHAR(160),""))="Devis 2",IFERROR(VALUE(TRIM(SUBSTITUTE(N106,CHAR(160),""))),0),TRIM(SUBSTITUTE(T106,CHAR(160),""))="Devis 3",IFERROR(VALUE(TRIM(SUBSTITUTE(Q106,CHAR(160),""))),0),TRUE,0)*IFERROR(VALUE(TRIM(SUBSTITUTE(C106,CHAR(160),""))),0))=0,"",_xlfn.IFS(TRIM(SUBSTITUTE(T106,CHAR(160),""))="Devis 1",IFERROR(VALUE(TRIM(SUBSTITUTE(K106,CHAR(160),""))),0),TRIM(SUBSTITUTE(T106,CHAR(160),""))="Devis 2",IFERROR(VALUE(TRIM(SUBSTITUTE(N106,CHAR(160),""))),0),TRIM(SUBSTITUTE(T106,CHAR(160),""))="Devis 3",IFERROR(VALUE(TRIM(SUBSTITUTE(Q106,CHAR(160),""))),0),TRUE,0)*IFERROR(VALUE(TRIM(SUBSTITUTE(C106,CHAR(160),""))),0))</f>
        <v/>
      </c>
      <c r="V106" s="109" t="str" cm="1">
        <f t="array" ref="V106">IF((_xlfn.IFS(TRIM(SUBSTITUTE(T106,CHAR(160),""))="Devis 1",IFERROR(VALUE(TRIM(SUBSTITUTE(L106,CHAR(160),""))),0),TRIM(SUBSTITUTE(T106,CHAR(160),""))="Devis 2",IFERROR(VALUE(TRIM(SUBSTITUTE(O106,CHAR(160),""))),0),TRIM(SUBSTITUTE(T106,CHAR(160),""))="Devis 3",IFERROR(VALUE(TRIM(SUBSTITUTE(R106,CHAR(160),""))),0),TRUE,0)*IFERROR(VALUE(TRIM(SUBSTITUTE(C106,CHAR(160),""))),0))=0,IF(U106&lt;&gt;"",0,""),_xlfn.IFS(TRIM(SUBSTITUTE(T106,CHAR(160),""))="Devis 1",IFERROR(VALUE(TRIM(SUBSTITUTE(L106,CHAR(160),""))),0),TRIM(SUBSTITUTE(T106,CHAR(160),""))="Devis 2",IFERROR(VALUE(TRIM(SUBSTITUTE(O106,CHAR(160),""))),0),TRIM(SUBSTITUTE(T106,CHAR(160),""))="Devis 3",IFERROR(VALUE(TRIM(SUBSTITUTE(R106,CHAR(160),""))),0),TRUE,0)*IFERROR(VALUE(TRIM(SUBSTITUTE(C106,CHAR(160),""))),0))</f>
        <v/>
      </c>
      <c r="W106" s="112" t="str">
        <f t="shared" si="93"/>
        <v/>
      </c>
      <c r="X106" s="103"/>
      <c r="Y106" s="86" t="str">
        <f t="shared" si="72"/>
        <v/>
      </c>
      <c r="Z106" s="90" t="str">
        <f t="shared" si="73"/>
        <v/>
      </c>
      <c r="AA106" s="86" t="str">
        <f t="shared" si="74"/>
        <v/>
      </c>
      <c r="AB106" s="22" t="str">
        <f t="shared" si="75"/>
        <v/>
      </c>
      <c r="AC106" s="22" t="str">
        <f t="shared" si="76"/>
        <v/>
      </c>
      <c r="AD106" s="5" t="str">
        <f t="shared" si="76"/>
        <v/>
      </c>
      <c r="AE106" s="22" t="str">
        <f t="shared" si="77"/>
        <v/>
      </c>
      <c r="AF106" s="22" t="str">
        <f t="shared" si="78"/>
        <v/>
      </c>
      <c r="AG106" s="87" t="str">
        <f t="shared" si="79"/>
        <v/>
      </c>
      <c r="AH106" s="59" t="str">
        <f t="shared" si="80"/>
        <v/>
      </c>
      <c r="AI106" s="29" t="str">
        <f t="shared" si="81"/>
        <v/>
      </c>
      <c r="AJ106" s="53" t="str">
        <f t="shared" si="94"/>
        <v/>
      </c>
      <c r="AK106" s="60" t="str">
        <f t="shared" si="82"/>
        <v/>
      </c>
      <c r="AL106" s="29" t="str">
        <f t="shared" si="83"/>
        <v/>
      </c>
      <c r="AM106" s="53" t="str">
        <f t="shared" si="95"/>
        <v/>
      </c>
      <c r="AN106" s="61" t="str">
        <f t="shared" si="84"/>
        <v/>
      </c>
      <c r="AO106" s="29" t="str">
        <f t="shared" si="85"/>
        <v/>
      </c>
      <c r="AP106" s="62" t="str">
        <f t="shared" si="96"/>
        <v/>
      </c>
      <c r="AQ106" s="55" t="str">
        <f t="shared" si="100"/>
        <v/>
      </c>
      <c r="AR106" s="493"/>
      <c r="AS106" s="63" t="str">
        <f t="shared" si="97"/>
        <v/>
      </c>
      <c r="AT106" s="63" t="str">
        <f t="shared" si="98"/>
        <v/>
      </c>
      <c r="AU106" s="63" t="str">
        <f t="shared" si="99"/>
        <v/>
      </c>
      <c r="AV106" s="110" t="str" cm="1">
        <f t="array" ref="AV106">IF($Z106="","",IF((IFERROR(_xlfn.IFS($AQ106="Devis 1",(IFERROR(VALUE(TRIM(SUBSTITUTE(AH106,CHAR(160),""))),0)),$AQ106="Devis 2",(IFERROR(VALUE(TRIM(SUBSTITUTE(AK106,CHAR(160),""))),0)),$AQ106="Devis 3",(IFERROR(VALUE(TRIM(SUBSTITUTE(AN106,CHAR(160),""))),0))),0))*(IFERROR(VALUE(TRIM(SUBSTITUTE($Z106,CHAR(160),""))),0))=0,"",(IFERROR(_xlfn.IFS($AQ106="Devis 1",(IFERROR(VALUE(TRIM(SUBSTITUTE(AH106,CHAR(160),""))),0)),$AQ106="Devis 2",(IFERROR(VALUE(TRIM(SUBSTITUTE(AK106,CHAR(160),""))),0)),$AQ106="Devis 3",(IFERROR(VALUE(TRIM(SUBSTITUTE(AN106,CHAR(160),""))),0))),0))*(IFERROR(VALUE(TRIM(SUBSTITUTE($Z106,CHAR(160),""))),0))))</f>
        <v/>
      </c>
      <c r="AW106" s="110" t="str" cm="1">
        <f t="array" ref="AW106">IF($Z106="","",IF(IFERROR(_xlfn.IFS(TRIM(SUBSTITUTE($AQ106,CHAR(160),""))="Devis 1",IFERROR(VALUE(TRIM(SUBSTITUTE(AI106,CHAR(160),""))),0),TRIM(SUBSTITUTE($AQ106,CHAR(160),""))="Devis 2",IFERROR(VALUE(TRIM(SUBSTITUTE(AL106,CHAR(160),""))),0),TRIM(SUBSTITUTE($AQ106,CHAR(160),""))="Devis 3",IFERROR(VALUE(TRIM(SUBSTITUTE(AO106,CHAR(160),""))),0)),0)*IFERROR(VALUE(TRIM(SUBSTITUTE($Z106,CHAR(160),""))),0)=0,IF(AV106&lt;&gt;"",0,""),IFERROR(_xlfn.IFS(TRIM(SUBSTITUTE($AQ106,CHAR(160),""))="Devis 1",IFERROR(VALUE(TRIM(SUBSTITUTE(AI106,CHAR(160),""))),0),TRIM(SUBSTITUTE($AQ106,CHAR(160),""))="Devis 2",IFERROR(VALUE(TRIM(SUBSTITUTE(AL106,CHAR(160),""))),0),TRIM(SUBSTITUTE($AQ106,CHAR(160),""))="Devis 3",IFERROR(VALUE(TRIM(SUBSTITUTE(AO106,CHAR(160),""))),0)),0)*IFERROR(VALUE(TRIM(SUBSTITUTE($Z106,CHAR(160),""))),0)))</f>
        <v/>
      </c>
      <c r="AX106" s="110" t="str" cm="1">
        <f t="array" ref="AX106">IF($Z106="","",IF((IFERROR(_xlfn.IFS($AQ106="Devis 1",(IFERROR(VALUE(TRIM(SUBSTITUTE(AJ106,CHAR(160),""))),0)),$AQ106="Devis 2",(IFERROR(VALUE(TRIM(SUBSTITUTE(AM106,CHAR(160),""))),0)),$AQ106="Devis 3",(IFERROR(VALUE(TRIM(SUBSTITUTE(AP106,CHAR(160),""))),0))),0))*(IFERROR(VALUE(TRIM(SUBSTITUTE($Z106,CHAR(160),""))),0))=0,"",(IFERROR(_xlfn.IFS($AQ106="Devis 1",(IFERROR(VALUE(TRIM(SUBSTITUTE(AJ106,CHAR(160),""))),0)),$AQ106="Devis 2",(IFERROR(VALUE(TRIM(SUBSTITUTE(AM106,CHAR(160),""))),0)),$AQ106="Devis 3",(IFERROR(VALUE(TRIM(SUBSTITUTE(AP106,CHAR(160),""))),0))),0))*(IFERROR(VALUE(TRIM(SUBSTITUTE($Z106,CHAR(160),""))),0))))</f>
        <v/>
      </c>
      <c r="AY106" s="89"/>
      <c r="AZ106" s="21" t="str" cm="1">
        <f t="array" ref="AZ106">IF(OR(AX106="",AU106="",AV106="",AS106="",AW106="",AT106=""),"",_xlfn.IFS((IFERROR(VALUE(TRIM(SUBSTITUTE(AX106,CHAR(160),""))),0))&gt;(IFERROR(VALUE(TRIM(SUBSTITUTE(AU106,CHAR(160),""))),0)),"KO : Le montant retenu TTC est supérieur au montant raisonnable TTC. Merci de revoir la ligne de dépense ou plafonner son montant.",(IFERROR(VALUE(TRIM(SUBSTITUTE(AV106,CHAR(160),""))),0))&gt;(IFERROR(VALUE(TRIM(SUBSTITUTE(AS106,CHAR(160),""))),0)),"Attention : Le montant retenu HT est supérieur au montant HT raisonnable. Merci de revoir la ligne de dépense, plafonner son montant, ou justifier la reventillation HT / TVA.",(IFERROR(VALUE(TRIM(SUBSTITUTE(AW106,CHAR(160),""))),0))&gt;(IFERROR(VALUE(TRIM(SUBSTITUTE(AT106,CHAR(160),""))),0)),"Attention : Le montant TVA retenu est supérieur au montant TVA raisonnable. Merci de revoir la ligne de dépense, plafonner son montant, ou justifier la reventillation HT / TVA.",(IFERROR(VALUE(TRIM(SUBSTITUTE(AX106,CHAR(160),""))),0))=0,"",(IFERROR(VALUE(TRIM(SUBSTITUTE(AU106,CHAR(160),""))),0))=(IFERROR(VALUE(TRIM(SUBSTITUTE(AX106,CHAR(160),""))),0)),"OK",(IFERROR(VALUE(TRIM(SUBSTITUTE(AU106,CHAR(160),""))),0))&gt;(IFERROR(VALUE(TRIM(SUBSTITUTE(AX106,CHAR(160),""))),0))," OK : Montant instruit inférieur au montant raisonnable.",TRUE,""))</f>
        <v/>
      </c>
      <c r="BA106" s="6" t="str" cm="1">
        <f t="array" ref="BA106">IF(
   OR(AX106="",W106="",AV106="",U106="",AW106="",V106=""),
   "",
   _xlfn.IFS(
      (IFERROR(VALUE(TRIM(SUBSTITUTE(AX106,CHAR(160),""))),0))=0,
         "Attention montant présenté entièrement écarté",
      (IFERROR(VALUE(TRIM(SUBSTITUTE(AX106,CHAR(160),""))),0))&gt;
         (IFERROR(VALUE(TRIM(SUBSTITUTE(W106,CHAR(160),""))),0)),
         "KO : Le montant retenu TTC est supérieur au montant présenté TTC. Merci de revoir la ligne de dépense ou plafonner son montant.",
      (IFERROR(VALUE(TRIM(SUBSTITUTE(AV106,CHAR(160),""))),0))&gt;
         (IFERROR(VALUE(TRIM(SUBSTITUTE(U106,CHAR(160),""))),0)),
         "Attention : Le montant retenu HT est supérieur au montant HT présenté. Merci de revoir la ligne de dépense, plafonner son montant, ou justifier la reventilation HT / TVA.",
      (IFERROR(VALUE(TRIM(SUBSTITUTE(AW106,CHAR(160),""))),0))&gt;
         (IFERROR(VALUE(TRIM(SUBSTITUTE(V106,CHAR(160),""))),0)),
         "Attention : Le montant TVA retenu est supérieur au montant TVA présenté. Merci de revoir la ligne de dépense, plafonner son montant, ou justifier la reventilation HT / TVA.",
      (IFERROR(VALUE(TRIM(SUBSTITUTE(W106,CHAR(160),""))),0))=0,
         "",
      (IFERROR(VALUE(TRIM(SUBSTITUTE(AX106,CHAR(160),""))),0))=
         (IFERROR(VALUE(TRIM(SUBSTITUTE(W106,CHAR(160),""))),0)),
         "OK",
      (IFERROR(VALUE(TRIM(SUBSTITUTE(AX106,CHAR(160),""))),0))&lt;
         (IFERROR(VALUE(TRIM(SUBSTITUTE(W106,CHAR(160),""))),0)),
         "Attention : montant présenté partiellement écarté.",
      TRUE,
         ""
   )
)</f>
        <v/>
      </c>
      <c r="BB106" s="63" t="str">
        <f t="shared" si="87"/>
        <v/>
      </c>
      <c r="BC106" s="63" t="str">
        <f t="shared" si="88"/>
        <v/>
      </c>
      <c r="BD106" s="63" t="str">
        <f t="shared" si="89"/>
        <v/>
      </c>
    </row>
    <row r="107" spans="1:56" ht="15" customHeight="1">
      <c r="A107" s="100">
        <v>98</v>
      </c>
      <c r="B107" s="7"/>
      <c r="C107" s="8"/>
      <c r="D107" s="7"/>
      <c r="E107" s="7"/>
      <c r="F107" s="27"/>
      <c r="G107" s="33"/>
      <c r="H107" s="31"/>
      <c r="I107" s="32"/>
      <c r="J107" s="17"/>
      <c r="K107" s="10"/>
      <c r="L107" s="9"/>
      <c r="M107" s="53" t="str">
        <f t="shared" si="90"/>
        <v/>
      </c>
      <c r="N107" s="13"/>
      <c r="O107" s="9"/>
      <c r="P107" s="53" t="str">
        <f t="shared" si="91"/>
        <v/>
      </c>
      <c r="Q107" s="16"/>
      <c r="R107" s="9"/>
      <c r="S107" s="54" t="str">
        <f t="shared" si="92"/>
        <v/>
      </c>
      <c r="T107" s="23"/>
      <c r="U107" s="111" t="str" cm="1">
        <f t="array" ref="U107">IF((_xlfn.IFS(TRIM(SUBSTITUTE(T107,CHAR(160),""))="Devis 1",IFERROR(VALUE(TRIM(SUBSTITUTE(K107,CHAR(160),""))),0),TRIM(SUBSTITUTE(T107,CHAR(160),""))="Devis 2",IFERROR(VALUE(TRIM(SUBSTITUTE(N107,CHAR(160),""))),0),TRIM(SUBSTITUTE(T107,CHAR(160),""))="Devis 3",IFERROR(VALUE(TRIM(SUBSTITUTE(Q107,CHAR(160),""))),0),TRUE,0)*IFERROR(VALUE(TRIM(SUBSTITUTE(C107,CHAR(160),""))),0))=0,"",_xlfn.IFS(TRIM(SUBSTITUTE(T107,CHAR(160),""))="Devis 1",IFERROR(VALUE(TRIM(SUBSTITUTE(K107,CHAR(160),""))),0),TRIM(SUBSTITUTE(T107,CHAR(160),""))="Devis 2",IFERROR(VALUE(TRIM(SUBSTITUTE(N107,CHAR(160),""))),0),TRIM(SUBSTITUTE(T107,CHAR(160),""))="Devis 3",IFERROR(VALUE(TRIM(SUBSTITUTE(Q107,CHAR(160),""))),0),TRUE,0)*IFERROR(VALUE(TRIM(SUBSTITUTE(C107,CHAR(160),""))),0))</f>
        <v/>
      </c>
      <c r="V107" s="109" t="str" cm="1">
        <f t="array" ref="V107">IF((_xlfn.IFS(TRIM(SUBSTITUTE(T107,CHAR(160),""))="Devis 1",IFERROR(VALUE(TRIM(SUBSTITUTE(L107,CHAR(160),""))),0),TRIM(SUBSTITUTE(T107,CHAR(160),""))="Devis 2",IFERROR(VALUE(TRIM(SUBSTITUTE(O107,CHAR(160),""))),0),TRIM(SUBSTITUTE(T107,CHAR(160),""))="Devis 3",IFERROR(VALUE(TRIM(SUBSTITUTE(R107,CHAR(160),""))),0),TRUE,0)*IFERROR(VALUE(TRIM(SUBSTITUTE(C107,CHAR(160),""))),0))=0,IF(U107&lt;&gt;"",0,""),_xlfn.IFS(TRIM(SUBSTITUTE(T107,CHAR(160),""))="Devis 1",IFERROR(VALUE(TRIM(SUBSTITUTE(L107,CHAR(160),""))),0),TRIM(SUBSTITUTE(T107,CHAR(160),""))="Devis 2",IFERROR(VALUE(TRIM(SUBSTITUTE(O107,CHAR(160),""))),0),TRIM(SUBSTITUTE(T107,CHAR(160),""))="Devis 3",IFERROR(VALUE(TRIM(SUBSTITUTE(R107,CHAR(160),""))),0),TRUE,0)*IFERROR(VALUE(TRIM(SUBSTITUTE(C107,CHAR(160),""))),0))</f>
        <v/>
      </c>
      <c r="W107" s="112" t="str">
        <f t="shared" si="93"/>
        <v/>
      </c>
      <c r="X107" s="103"/>
      <c r="Y107" s="86" t="str">
        <f t="shared" si="72"/>
        <v/>
      </c>
      <c r="Z107" s="90" t="str">
        <f t="shared" si="73"/>
        <v/>
      </c>
      <c r="AA107" s="86" t="str">
        <f t="shared" si="74"/>
        <v/>
      </c>
      <c r="AB107" s="22" t="str">
        <f t="shared" si="75"/>
        <v/>
      </c>
      <c r="AC107" s="22" t="str">
        <f t="shared" si="76"/>
        <v/>
      </c>
      <c r="AD107" s="5" t="str">
        <f t="shared" si="76"/>
        <v/>
      </c>
      <c r="AE107" s="22" t="str">
        <f t="shared" si="77"/>
        <v/>
      </c>
      <c r="AF107" s="22" t="str">
        <f t="shared" si="78"/>
        <v/>
      </c>
      <c r="AG107" s="87" t="str">
        <f t="shared" si="79"/>
        <v/>
      </c>
      <c r="AH107" s="59" t="str">
        <f t="shared" si="80"/>
        <v/>
      </c>
      <c r="AI107" s="29" t="str">
        <f t="shared" si="81"/>
        <v/>
      </c>
      <c r="AJ107" s="53" t="str">
        <f t="shared" si="94"/>
        <v/>
      </c>
      <c r="AK107" s="60" t="str">
        <f t="shared" si="82"/>
        <v/>
      </c>
      <c r="AL107" s="29" t="str">
        <f t="shared" si="83"/>
        <v/>
      </c>
      <c r="AM107" s="53" t="str">
        <f t="shared" si="95"/>
        <v/>
      </c>
      <c r="AN107" s="61" t="str">
        <f t="shared" si="84"/>
        <v/>
      </c>
      <c r="AO107" s="29" t="str">
        <f t="shared" si="85"/>
        <v/>
      </c>
      <c r="AP107" s="62" t="str">
        <f t="shared" si="96"/>
        <v/>
      </c>
      <c r="AQ107" s="55" t="str">
        <f t="shared" si="100"/>
        <v/>
      </c>
      <c r="AR107" s="493"/>
      <c r="AS107" s="63" t="str">
        <f t="shared" si="97"/>
        <v/>
      </c>
      <c r="AT107" s="63" t="str">
        <f t="shared" si="98"/>
        <v/>
      </c>
      <c r="AU107" s="63" t="str">
        <f t="shared" si="99"/>
        <v/>
      </c>
      <c r="AV107" s="110" t="str" cm="1">
        <f t="array" ref="AV107">IF($Z107="","",IF((IFERROR(_xlfn.IFS($AQ107="Devis 1",(IFERROR(VALUE(TRIM(SUBSTITUTE(AH107,CHAR(160),""))),0)),$AQ107="Devis 2",(IFERROR(VALUE(TRIM(SUBSTITUTE(AK107,CHAR(160),""))),0)),$AQ107="Devis 3",(IFERROR(VALUE(TRIM(SUBSTITUTE(AN107,CHAR(160),""))),0))),0))*(IFERROR(VALUE(TRIM(SUBSTITUTE($Z107,CHAR(160),""))),0))=0,"",(IFERROR(_xlfn.IFS($AQ107="Devis 1",(IFERROR(VALUE(TRIM(SUBSTITUTE(AH107,CHAR(160),""))),0)),$AQ107="Devis 2",(IFERROR(VALUE(TRIM(SUBSTITUTE(AK107,CHAR(160),""))),0)),$AQ107="Devis 3",(IFERROR(VALUE(TRIM(SUBSTITUTE(AN107,CHAR(160),""))),0))),0))*(IFERROR(VALUE(TRIM(SUBSTITUTE($Z107,CHAR(160),""))),0))))</f>
        <v/>
      </c>
      <c r="AW107" s="110" t="str" cm="1">
        <f t="array" ref="AW107">IF($Z107="","",IF(IFERROR(_xlfn.IFS(TRIM(SUBSTITUTE($AQ107,CHAR(160),""))="Devis 1",IFERROR(VALUE(TRIM(SUBSTITUTE(AI107,CHAR(160),""))),0),TRIM(SUBSTITUTE($AQ107,CHAR(160),""))="Devis 2",IFERROR(VALUE(TRIM(SUBSTITUTE(AL107,CHAR(160),""))),0),TRIM(SUBSTITUTE($AQ107,CHAR(160),""))="Devis 3",IFERROR(VALUE(TRIM(SUBSTITUTE(AO107,CHAR(160),""))),0)),0)*IFERROR(VALUE(TRIM(SUBSTITUTE($Z107,CHAR(160),""))),0)=0,IF(AV107&lt;&gt;"",0,""),IFERROR(_xlfn.IFS(TRIM(SUBSTITUTE($AQ107,CHAR(160),""))="Devis 1",IFERROR(VALUE(TRIM(SUBSTITUTE(AI107,CHAR(160),""))),0),TRIM(SUBSTITUTE($AQ107,CHAR(160),""))="Devis 2",IFERROR(VALUE(TRIM(SUBSTITUTE(AL107,CHAR(160),""))),0),TRIM(SUBSTITUTE($AQ107,CHAR(160),""))="Devis 3",IFERROR(VALUE(TRIM(SUBSTITUTE(AO107,CHAR(160),""))),0)),0)*IFERROR(VALUE(TRIM(SUBSTITUTE($Z107,CHAR(160),""))),0)))</f>
        <v/>
      </c>
      <c r="AX107" s="110" t="str" cm="1">
        <f t="array" ref="AX107">IF($Z107="","",IF((IFERROR(_xlfn.IFS($AQ107="Devis 1",(IFERROR(VALUE(TRIM(SUBSTITUTE(AJ107,CHAR(160),""))),0)),$AQ107="Devis 2",(IFERROR(VALUE(TRIM(SUBSTITUTE(AM107,CHAR(160),""))),0)),$AQ107="Devis 3",(IFERROR(VALUE(TRIM(SUBSTITUTE(AP107,CHAR(160),""))),0))),0))*(IFERROR(VALUE(TRIM(SUBSTITUTE($Z107,CHAR(160),""))),0))=0,"",(IFERROR(_xlfn.IFS($AQ107="Devis 1",(IFERROR(VALUE(TRIM(SUBSTITUTE(AJ107,CHAR(160),""))),0)),$AQ107="Devis 2",(IFERROR(VALUE(TRIM(SUBSTITUTE(AM107,CHAR(160),""))),0)),$AQ107="Devis 3",(IFERROR(VALUE(TRIM(SUBSTITUTE(AP107,CHAR(160),""))),0))),0))*(IFERROR(VALUE(TRIM(SUBSTITUTE($Z107,CHAR(160),""))),0))))</f>
        <v/>
      </c>
      <c r="AY107" s="89"/>
      <c r="AZ107" s="21" t="str" cm="1">
        <f t="array" ref="AZ107">IF(OR(AX107="",AU107="",AV107="",AS107="",AW107="",AT107=""),"",_xlfn.IFS((IFERROR(VALUE(TRIM(SUBSTITUTE(AX107,CHAR(160),""))),0))&gt;(IFERROR(VALUE(TRIM(SUBSTITUTE(AU107,CHAR(160),""))),0)),"KO : Le montant retenu TTC est supérieur au montant raisonnable TTC. Merci de revoir la ligne de dépense ou plafonner son montant.",(IFERROR(VALUE(TRIM(SUBSTITUTE(AV107,CHAR(160),""))),0))&gt;(IFERROR(VALUE(TRIM(SUBSTITUTE(AS107,CHAR(160),""))),0)),"Attention : Le montant retenu HT est supérieur au montant HT raisonnable. Merci de revoir la ligne de dépense, plafonner son montant, ou justifier la reventillation HT / TVA.",(IFERROR(VALUE(TRIM(SUBSTITUTE(AW107,CHAR(160),""))),0))&gt;(IFERROR(VALUE(TRIM(SUBSTITUTE(AT107,CHAR(160),""))),0)),"Attention : Le montant TVA retenu est supérieur au montant TVA raisonnable. Merci de revoir la ligne de dépense, plafonner son montant, ou justifier la reventillation HT / TVA.",(IFERROR(VALUE(TRIM(SUBSTITUTE(AX107,CHAR(160),""))),0))=0,"",(IFERROR(VALUE(TRIM(SUBSTITUTE(AU107,CHAR(160),""))),0))=(IFERROR(VALUE(TRIM(SUBSTITUTE(AX107,CHAR(160),""))),0)),"OK",(IFERROR(VALUE(TRIM(SUBSTITUTE(AU107,CHAR(160),""))),0))&gt;(IFERROR(VALUE(TRIM(SUBSTITUTE(AX107,CHAR(160),""))),0))," OK : Montant instruit inférieur au montant raisonnable.",TRUE,""))</f>
        <v/>
      </c>
      <c r="BA107" s="6" t="str" cm="1">
        <f t="array" ref="BA107">IF(
   OR(AX107="",W107="",AV107="",U107="",AW107="",V107=""),
   "",
   _xlfn.IFS(
      (IFERROR(VALUE(TRIM(SUBSTITUTE(AX107,CHAR(160),""))),0))=0,
         "Attention montant présenté entièrement écarté",
      (IFERROR(VALUE(TRIM(SUBSTITUTE(AX107,CHAR(160),""))),0))&gt;
         (IFERROR(VALUE(TRIM(SUBSTITUTE(W107,CHAR(160),""))),0)),
         "KO : Le montant retenu TTC est supérieur au montant présenté TTC. Merci de revoir la ligne de dépense ou plafonner son montant.",
      (IFERROR(VALUE(TRIM(SUBSTITUTE(AV107,CHAR(160),""))),0))&gt;
         (IFERROR(VALUE(TRIM(SUBSTITUTE(U107,CHAR(160),""))),0)),
         "Attention : Le montant retenu HT est supérieur au montant HT présenté. Merci de revoir la ligne de dépense, plafonner son montant, ou justifier la reventilation HT / TVA.",
      (IFERROR(VALUE(TRIM(SUBSTITUTE(AW107,CHAR(160),""))),0))&gt;
         (IFERROR(VALUE(TRIM(SUBSTITUTE(V107,CHAR(160),""))),0)),
         "Attention : Le montant TVA retenu est supérieur au montant TVA présenté. Merci de revoir la ligne de dépense, plafonner son montant, ou justifier la reventilation HT / TVA.",
      (IFERROR(VALUE(TRIM(SUBSTITUTE(W107,CHAR(160),""))),0))=0,
         "",
      (IFERROR(VALUE(TRIM(SUBSTITUTE(AX107,CHAR(160),""))),0))=
         (IFERROR(VALUE(TRIM(SUBSTITUTE(W107,CHAR(160),""))),0)),
         "OK",
      (IFERROR(VALUE(TRIM(SUBSTITUTE(AX107,CHAR(160),""))),0))&lt;
         (IFERROR(VALUE(TRIM(SUBSTITUTE(W107,CHAR(160),""))),0)),
         "Attention : montant présenté partiellement écarté.",
      TRUE,
         ""
   )
)</f>
        <v/>
      </c>
      <c r="BB107" s="63" t="str">
        <f t="shared" si="87"/>
        <v/>
      </c>
      <c r="BC107" s="63" t="str">
        <f t="shared" si="88"/>
        <v/>
      </c>
      <c r="BD107" s="63" t="str">
        <f t="shared" si="89"/>
        <v/>
      </c>
    </row>
    <row r="108" spans="1:56" ht="15" customHeight="1">
      <c r="A108" s="100">
        <v>99</v>
      </c>
      <c r="B108" s="7"/>
      <c r="C108" s="8"/>
      <c r="D108" s="7"/>
      <c r="E108" s="7"/>
      <c r="F108" s="27"/>
      <c r="G108" s="33"/>
      <c r="H108" s="31"/>
      <c r="I108" s="32"/>
      <c r="J108" s="17"/>
      <c r="K108" s="10"/>
      <c r="L108" s="9"/>
      <c r="M108" s="53" t="str">
        <f t="shared" si="90"/>
        <v/>
      </c>
      <c r="N108" s="13"/>
      <c r="O108" s="9"/>
      <c r="P108" s="53" t="str">
        <f t="shared" si="91"/>
        <v/>
      </c>
      <c r="Q108" s="16"/>
      <c r="R108" s="9"/>
      <c r="S108" s="54" t="str">
        <f t="shared" si="92"/>
        <v/>
      </c>
      <c r="T108" s="23"/>
      <c r="U108" s="111" t="str" cm="1">
        <f t="array" ref="U108">IF((_xlfn.IFS(TRIM(SUBSTITUTE(T108,CHAR(160),""))="Devis 1",IFERROR(VALUE(TRIM(SUBSTITUTE(K108,CHAR(160),""))),0),TRIM(SUBSTITUTE(T108,CHAR(160),""))="Devis 2",IFERROR(VALUE(TRIM(SUBSTITUTE(N108,CHAR(160),""))),0),TRIM(SUBSTITUTE(T108,CHAR(160),""))="Devis 3",IFERROR(VALUE(TRIM(SUBSTITUTE(Q108,CHAR(160),""))),0),TRUE,0)*IFERROR(VALUE(TRIM(SUBSTITUTE(C108,CHAR(160),""))),0))=0,"",_xlfn.IFS(TRIM(SUBSTITUTE(T108,CHAR(160),""))="Devis 1",IFERROR(VALUE(TRIM(SUBSTITUTE(K108,CHAR(160),""))),0),TRIM(SUBSTITUTE(T108,CHAR(160),""))="Devis 2",IFERROR(VALUE(TRIM(SUBSTITUTE(N108,CHAR(160),""))),0),TRIM(SUBSTITUTE(T108,CHAR(160),""))="Devis 3",IFERROR(VALUE(TRIM(SUBSTITUTE(Q108,CHAR(160),""))),0),TRUE,0)*IFERROR(VALUE(TRIM(SUBSTITUTE(C108,CHAR(160),""))),0))</f>
        <v/>
      </c>
      <c r="V108" s="109" t="str" cm="1">
        <f t="array" ref="V108">IF((_xlfn.IFS(TRIM(SUBSTITUTE(T108,CHAR(160),""))="Devis 1",IFERROR(VALUE(TRIM(SUBSTITUTE(L108,CHAR(160),""))),0),TRIM(SUBSTITUTE(T108,CHAR(160),""))="Devis 2",IFERROR(VALUE(TRIM(SUBSTITUTE(O108,CHAR(160),""))),0),TRIM(SUBSTITUTE(T108,CHAR(160),""))="Devis 3",IFERROR(VALUE(TRIM(SUBSTITUTE(R108,CHAR(160),""))),0),TRUE,0)*IFERROR(VALUE(TRIM(SUBSTITUTE(C108,CHAR(160),""))),0))=0,IF(U108&lt;&gt;"",0,""),_xlfn.IFS(TRIM(SUBSTITUTE(T108,CHAR(160),""))="Devis 1",IFERROR(VALUE(TRIM(SUBSTITUTE(L108,CHAR(160),""))),0),TRIM(SUBSTITUTE(T108,CHAR(160),""))="Devis 2",IFERROR(VALUE(TRIM(SUBSTITUTE(O108,CHAR(160),""))),0),TRIM(SUBSTITUTE(T108,CHAR(160),""))="Devis 3",IFERROR(VALUE(TRIM(SUBSTITUTE(R108,CHAR(160),""))),0),TRUE,0)*IFERROR(VALUE(TRIM(SUBSTITUTE(C108,CHAR(160),""))),0))</f>
        <v/>
      </c>
      <c r="W108" s="112" t="str">
        <f t="shared" si="93"/>
        <v/>
      </c>
      <c r="X108" s="103"/>
      <c r="Y108" s="86" t="str">
        <f t="shared" si="72"/>
        <v/>
      </c>
      <c r="Z108" s="90" t="str">
        <f t="shared" si="73"/>
        <v/>
      </c>
      <c r="AA108" s="86" t="str">
        <f t="shared" si="74"/>
        <v/>
      </c>
      <c r="AB108" s="22" t="str">
        <f t="shared" si="75"/>
        <v/>
      </c>
      <c r="AC108" s="22" t="str">
        <f t="shared" si="76"/>
        <v/>
      </c>
      <c r="AD108" s="5" t="str">
        <f t="shared" si="76"/>
        <v/>
      </c>
      <c r="AE108" s="22" t="str">
        <f t="shared" si="77"/>
        <v/>
      </c>
      <c r="AF108" s="22" t="str">
        <f t="shared" si="78"/>
        <v/>
      </c>
      <c r="AG108" s="87" t="str">
        <f t="shared" si="79"/>
        <v/>
      </c>
      <c r="AH108" s="59" t="str">
        <f t="shared" si="80"/>
        <v/>
      </c>
      <c r="AI108" s="29" t="str">
        <f t="shared" si="81"/>
        <v/>
      </c>
      <c r="AJ108" s="53" t="str">
        <f t="shared" si="94"/>
        <v/>
      </c>
      <c r="AK108" s="60" t="str">
        <f t="shared" si="82"/>
        <v/>
      </c>
      <c r="AL108" s="29" t="str">
        <f t="shared" si="83"/>
        <v/>
      </c>
      <c r="AM108" s="53" t="str">
        <f t="shared" si="95"/>
        <v/>
      </c>
      <c r="AN108" s="61" t="str">
        <f t="shared" si="84"/>
        <v/>
      </c>
      <c r="AO108" s="29" t="str">
        <f t="shared" si="85"/>
        <v/>
      </c>
      <c r="AP108" s="62" t="str">
        <f t="shared" si="96"/>
        <v/>
      </c>
      <c r="AQ108" s="55" t="str">
        <f t="shared" si="100"/>
        <v/>
      </c>
      <c r="AR108" s="493"/>
      <c r="AS108" s="63" t="str">
        <f t="shared" si="97"/>
        <v/>
      </c>
      <c r="AT108" s="63" t="str">
        <f t="shared" si="98"/>
        <v/>
      </c>
      <c r="AU108" s="63" t="str">
        <f t="shared" si="99"/>
        <v/>
      </c>
      <c r="AV108" s="110" t="str" cm="1">
        <f t="array" ref="AV108">IF($Z108="","",IF((IFERROR(_xlfn.IFS($AQ108="Devis 1",(IFERROR(VALUE(TRIM(SUBSTITUTE(AH108,CHAR(160),""))),0)),$AQ108="Devis 2",(IFERROR(VALUE(TRIM(SUBSTITUTE(AK108,CHAR(160),""))),0)),$AQ108="Devis 3",(IFERROR(VALUE(TRIM(SUBSTITUTE(AN108,CHAR(160),""))),0))),0))*(IFERROR(VALUE(TRIM(SUBSTITUTE($Z108,CHAR(160),""))),0))=0,"",(IFERROR(_xlfn.IFS($AQ108="Devis 1",(IFERROR(VALUE(TRIM(SUBSTITUTE(AH108,CHAR(160),""))),0)),$AQ108="Devis 2",(IFERROR(VALUE(TRIM(SUBSTITUTE(AK108,CHAR(160),""))),0)),$AQ108="Devis 3",(IFERROR(VALUE(TRIM(SUBSTITUTE(AN108,CHAR(160),""))),0))),0))*(IFERROR(VALUE(TRIM(SUBSTITUTE($Z108,CHAR(160),""))),0))))</f>
        <v/>
      </c>
      <c r="AW108" s="110" t="str" cm="1">
        <f t="array" ref="AW108">IF($Z108="","",IF(IFERROR(_xlfn.IFS(TRIM(SUBSTITUTE($AQ108,CHAR(160),""))="Devis 1",IFERROR(VALUE(TRIM(SUBSTITUTE(AI108,CHAR(160),""))),0),TRIM(SUBSTITUTE($AQ108,CHAR(160),""))="Devis 2",IFERROR(VALUE(TRIM(SUBSTITUTE(AL108,CHAR(160),""))),0),TRIM(SUBSTITUTE($AQ108,CHAR(160),""))="Devis 3",IFERROR(VALUE(TRIM(SUBSTITUTE(AO108,CHAR(160),""))),0)),0)*IFERROR(VALUE(TRIM(SUBSTITUTE($Z108,CHAR(160),""))),0)=0,IF(AV108&lt;&gt;"",0,""),IFERROR(_xlfn.IFS(TRIM(SUBSTITUTE($AQ108,CHAR(160),""))="Devis 1",IFERROR(VALUE(TRIM(SUBSTITUTE(AI108,CHAR(160),""))),0),TRIM(SUBSTITUTE($AQ108,CHAR(160),""))="Devis 2",IFERROR(VALUE(TRIM(SUBSTITUTE(AL108,CHAR(160),""))),0),TRIM(SUBSTITUTE($AQ108,CHAR(160),""))="Devis 3",IFERROR(VALUE(TRIM(SUBSTITUTE(AO108,CHAR(160),""))),0)),0)*IFERROR(VALUE(TRIM(SUBSTITUTE($Z108,CHAR(160),""))),0)))</f>
        <v/>
      </c>
      <c r="AX108" s="110" t="str" cm="1">
        <f t="array" ref="AX108">IF($Z108="","",IF((IFERROR(_xlfn.IFS($AQ108="Devis 1",(IFERROR(VALUE(TRIM(SUBSTITUTE(AJ108,CHAR(160),""))),0)),$AQ108="Devis 2",(IFERROR(VALUE(TRIM(SUBSTITUTE(AM108,CHAR(160),""))),0)),$AQ108="Devis 3",(IFERROR(VALUE(TRIM(SUBSTITUTE(AP108,CHAR(160),""))),0))),0))*(IFERROR(VALUE(TRIM(SUBSTITUTE($Z108,CHAR(160),""))),0))=0,"",(IFERROR(_xlfn.IFS($AQ108="Devis 1",(IFERROR(VALUE(TRIM(SUBSTITUTE(AJ108,CHAR(160),""))),0)),$AQ108="Devis 2",(IFERROR(VALUE(TRIM(SUBSTITUTE(AM108,CHAR(160),""))),0)),$AQ108="Devis 3",(IFERROR(VALUE(TRIM(SUBSTITUTE(AP108,CHAR(160),""))),0))),0))*(IFERROR(VALUE(TRIM(SUBSTITUTE($Z108,CHAR(160),""))),0))))</f>
        <v/>
      </c>
      <c r="AY108" s="89"/>
      <c r="AZ108" s="21" t="str" cm="1">
        <f t="array" ref="AZ108">IF(OR(AX108="",AU108="",AV108="",AS108="",AW108="",AT108=""),"",_xlfn.IFS((IFERROR(VALUE(TRIM(SUBSTITUTE(AX108,CHAR(160),""))),0))&gt;(IFERROR(VALUE(TRIM(SUBSTITUTE(AU108,CHAR(160),""))),0)),"KO : Le montant retenu TTC est supérieur au montant raisonnable TTC. Merci de revoir la ligne de dépense ou plafonner son montant.",(IFERROR(VALUE(TRIM(SUBSTITUTE(AV108,CHAR(160),""))),0))&gt;(IFERROR(VALUE(TRIM(SUBSTITUTE(AS108,CHAR(160),""))),0)),"Attention : Le montant retenu HT est supérieur au montant HT raisonnable. Merci de revoir la ligne de dépense, plafonner son montant, ou justifier la reventillation HT / TVA.",(IFERROR(VALUE(TRIM(SUBSTITUTE(AW108,CHAR(160),""))),0))&gt;(IFERROR(VALUE(TRIM(SUBSTITUTE(AT108,CHAR(160),""))),0)),"Attention : Le montant TVA retenu est supérieur au montant TVA raisonnable. Merci de revoir la ligne de dépense, plafonner son montant, ou justifier la reventillation HT / TVA.",(IFERROR(VALUE(TRIM(SUBSTITUTE(AX108,CHAR(160),""))),0))=0,"",(IFERROR(VALUE(TRIM(SUBSTITUTE(AU108,CHAR(160),""))),0))=(IFERROR(VALUE(TRIM(SUBSTITUTE(AX108,CHAR(160),""))),0)),"OK",(IFERROR(VALUE(TRIM(SUBSTITUTE(AU108,CHAR(160),""))),0))&gt;(IFERROR(VALUE(TRIM(SUBSTITUTE(AX108,CHAR(160),""))),0))," OK : Montant instruit inférieur au montant raisonnable.",TRUE,""))</f>
        <v/>
      </c>
      <c r="BA108" s="6" t="str" cm="1">
        <f t="array" ref="BA108">IF(
   OR(AX108="",W108="",AV108="",U108="",AW108="",V108=""),
   "",
   _xlfn.IFS(
      (IFERROR(VALUE(TRIM(SUBSTITUTE(AX108,CHAR(160),""))),0))=0,
         "Attention montant présenté entièrement écarté",
      (IFERROR(VALUE(TRIM(SUBSTITUTE(AX108,CHAR(160),""))),0))&gt;
         (IFERROR(VALUE(TRIM(SUBSTITUTE(W108,CHAR(160),""))),0)),
         "KO : Le montant retenu TTC est supérieur au montant présenté TTC. Merci de revoir la ligne de dépense ou plafonner son montant.",
      (IFERROR(VALUE(TRIM(SUBSTITUTE(AV108,CHAR(160),""))),0))&gt;
         (IFERROR(VALUE(TRIM(SUBSTITUTE(U108,CHAR(160),""))),0)),
         "Attention : Le montant retenu HT est supérieur au montant HT présenté. Merci de revoir la ligne de dépense, plafonner son montant, ou justifier la reventilation HT / TVA.",
      (IFERROR(VALUE(TRIM(SUBSTITUTE(AW108,CHAR(160),""))),0))&gt;
         (IFERROR(VALUE(TRIM(SUBSTITUTE(V108,CHAR(160),""))),0)),
         "Attention : Le montant TVA retenu est supérieur au montant TVA présenté. Merci de revoir la ligne de dépense, plafonner son montant, ou justifier la reventilation HT / TVA.",
      (IFERROR(VALUE(TRIM(SUBSTITUTE(W108,CHAR(160),""))),0))=0,
         "",
      (IFERROR(VALUE(TRIM(SUBSTITUTE(AX108,CHAR(160),""))),0))=
         (IFERROR(VALUE(TRIM(SUBSTITUTE(W108,CHAR(160),""))),0)),
         "OK",
      (IFERROR(VALUE(TRIM(SUBSTITUTE(AX108,CHAR(160),""))),0))&lt;
         (IFERROR(VALUE(TRIM(SUBSTITUTE(W108,CHAR(160),""))),0)),
         "Attention : montant présenté partiellement écarté.",
      TRUE,
         ""
   )
)</f>
        <v/>
      </c>
      <c r="BB108" s="63" t="str">
        <f t="shared" si="87"/>
        <v/>
      </c>
      <c r="BC108" s="63" t="str">
        <f t="shared" si="88"/>
        <v/>
      </c>
      <c r="BD108" s="63" t="str">
        <f t="shared" si="89"/>
        <v/>
      </c>
    </row>
    <row r="109" spans="1:56" ht="15" customHeight="1" thickBot="1">
      <c r="A109" s="100">
        <v>100</v>
      </c>
      <c r="B109" s="7"/>
      <c r="C109" s="8"/>
      <c r="D109" s="7"/>
      <c r="E109" s="7"/>
      <c r="F109" s="27"/>
      <c r="G109" s="33"/>
      <c r="H109" s="31"/>
      <c r="I109" s="32"/>
      <c r="J109" s="17"/>
      <c r="K109" s="11"/>
      <c r="L109" s="12"/>
      <c r="M109" s="106" t="str">
        <f t="shared" si="90"/>
        <v/>
      </c>
      <c r="N109" s="14"/>
      <c r="O109" s="15"/>
      <c r="P109" s="67" t="str">
        <f t="shared" si="91"/>
        <v/>
      </c>
      <c r="Q109" s="68"/>
      <c r="R109" s="69"/>
      <c r="S109" s="108" t="str">
        <f t="shared" si="92"/>
        <v/>
      </c>
      <c r="T109" s="107"/>
      <c r="U109" s="111" t="str" cm="1">
        <f t="array" ref="U109">IF((_xlfn.IFS(TRIM(SUBSTITUTE(T109,CHAR(160),""))="Devis 1",IFERROR(VALUE(TRIM(SUBSTITUTE(K109,CHAR(160),""))),0),TRIM(SUBSTITUTE(T109,CHAR(160),""))="Devis 2",IFERROR(VALUE(TRIM(SUBSTITUTE(N109,CHAR(160),""))),0),TRIM(SUBSTITUTE(T109,CHAR(160),""))="Devis 3",IFERROR(VALUE(TRIM(SUBSTITUTE(Q109,CHAR(160),""))),0),TRUE,0)*IFERROR(VALUE(TRIM(SUBSTITUTE(C109,CHAR(160),""))),0))=0,"",_xlfn.IFS(TRIM(SUBSTITUTE(T109,CHAR(160),""))="Devis 1",IFERROR(VALUE(TRIM(SUBSTITUTE(K109,CHAR(160),""))),0),TRIM(SUBSTITUTE(T109,CHAR(160),""))="Devis 2",IFERROR(VALUE(TRIM(SUBSTITUTE(N109,CHAR(160),""))),0),TRIM(SUBSTITUTE(T109,CHAR(160),""))="Devis 3",IFERROR(VALUE(TRIM(SUBSTITUTE(Q109,CHAR(160),""))),0),TRUE,0)*IFERROR(VALUE(TRIM(SUBSTITUTE(C109,CHAR(160),""))),0))</f>
        <v/>
      </c>
      <c r="V109" s="109" t="str" cm="1">
        <f t="array" ref="V109">IF((_xlfn.IFS(TRIM(SUBSTITUTE(T109,CHAR(160),""))="Devis 1",IFERROR(VALUE(TRIM(SUBSTITUTE(L109,CHAR(160),""))),0),TRIM(SUBSTITUTE(T109,CHAR(160),""))="Devis 2",IFERROR(VALUE(TRIM(SUBSTITUTE(O109,CHAR(160),""))),0),TRIM(SUBSTITUTE(T109,CHAR(160),""))="Devis 3",IFERROR(VALUE(TRIM(SUBSTITUTE(R109,CHAR(160),""))),0),TRUE,0)*IFERROR(VALUE(TRIM(SUBSTITUTE(C109,CHAR(160),""))),0))=0,IF(U109&lt;&gt;"",0,""),_xlfn.IFS(TRIM(SUBSTITUTE(T109,CHAR(160),""))="Devis 1",IFERROR(VALUE(TRIM(SUBSTITUTE(L109,CHAR(160),""))),0),TRIM(SUBSTITUTE(T109,CHAR(160),""))="Devis 2",IFERROR(VALUE(TRIM(SUBSTITUTE(O109,CHAR(160),""))),0),TRIM(SUBSTITUTE(T109,CHAR(160),""))="Devis 3",IFERROR(VALUE(TRIM(SUBSTITUTE(R109,CHAR(160),""))),0),TRUE,0)*IFERROR(VALUE(TRIM(SUBSTITUTE(C109,CHAR(160),""))),0))</f>
        <v/>
      </c>
      <c r="W109" s="112" t="str">
        <f t="shared" si="93"/>
        <v/>
      </c>
      <c r="X109" s="103"/>
      <c r="Y109" s="86" t="str">
        <f t="shared" si="72"/>
        <v/>
      </c>
      <c r="Z109" s="91" t="str">
        <f t="shared" si="73"/>
        <v/>
      </c>
      <c r="AA109" s="86" t="str">
        <f t="shared" si="74"/>
        <v/>
      </c>
      <c r="AB109" s="22" t="str">
        <f t="shared" si="75"/>
        <v/>
      </c>
      <c r="AC109" s="22" t="str">
        <f t="shared" si="76"/>
        <v/>
      </c>
      <c r="AD109" s="5" t="str">
        <f t="shared" si="76"/>
        <v/>
      </c>
      <c r="AE109" s="22" t="str">
        <f t="shared" si="77"/>
        <v/>
      </c>
      <c r="AF109" s="22" t="str">
        <f t="shared" si="78"/>
        <v/>
      </c>
      <c r="AG109" s="87" t="str">
        <f t="shared" si="79"/>
        <v/>
      </c>
      <c r="AH109" s="59" t="str">
        <f t="shared" si="80"/>
        <v/>
      </c>
      <c r="AI109" s="29" t="str">
        <f t="shared" si="81"/>
        <v/>
      </c>
      <c r="AJ109" s="72" t="str">
        <f t="shared" si="94"/>
        <v/>
      </c>
      <c r="AK109" s="60" t="str">
        <f t="shared" si="82"/>
        <v/>
      </c>
      <c r="AL109" s="29" t="str">
        <f t="shared" si="83"/>
        <v/>
      </c>
      <c r="AM109" s="67" t="str">
        <f t="shared" si="95"/>
        <v/>
      </c>
      <c r="AN109" s="61" t="str">
        <f t="shared" si="84"/>
        <v/>
      </c>
      <c r="AO109" s="29" t="str">
        <f t="shared" si="85"/>
        <v/>
      </c>
      <c r="AP109" s="62" t="str">
        <f t="shared" si="96"/>
        <v/>
      </c>
      <c r="AQ109" s="55" t="str">
        <f t="shared" si="100"/>
        <v/>
      </c>
      <c r="AR109" s="493"/>
      <c r="AS109" s="63" t="str">
        <f t="shared" si="97"/>
        <v/>
      </c>
      <c r="AT109" s="63" t="str">
        <f t="shared" si="98"/>
        <v/>
      </c>
      <c r="AU109" s="63" t="str">
        <f t="shared" si="99"/>
        <v/>
      </c>
      <c r="AV109" s="110" t="str" cm="1">
        <f t="array" ref="AV109">IF($Z109="","",IF((IFERROR(_xlfn.IFS($AQ109="Devis 1",(IFERROR(VALUE(TRIM(SUBSTITUTE(AH109,CHAR(160),""))),0)),$AQ109="Devis 2",(IFERROR(VALUE(TRIM(SUBSTITUTE(AK109,CHAR(160),""))),0)),$AQ109="Devis 3",(IFERROR(VALUE(TRIM(SUBSTITUTE(AN109,CHAR(160),""))),0))),0))*(IFERROR(VALUE(TRIM(SUBSTITUTE($Z109,CHAR(160),""))),0))=0,"",(IFERROR(_xlfn.IFS($AQ109="Devis 1",(IFERROR(VALUE(TRIM(SUBSTITUTE(AH109,CHAR(160),""))),0)),$AQ109="Devis 2",(IFERROR(VALUE(TRIM(SUBSTITUTE(AK109,CHAR(160),""))),0)),$AQ109="Devis 3",(IFERROR(VALUE(TRIM(SUBSTITUTE(AN109,CHAR(160),""))),0))),0))*(IFERROR(VALUE(TRIM(SUBSTITUTE($Z109,CHAR(160),""))),0))))</f>
        <v/>
      </c>
      <c r="AW109" s="110" t="str" cm="1">
        <f t="array" ref="AW109">IF($Z109="","",IF(IFERROR(_xlfn.IFS(TRIM(SUBSTITUTE($AQ109,CHAR(160),""))="Devis 1",IFERROR(VALUE(TRIM(SUBSTITUTE(AI109,CHAR(160),""))),0),TRIM(SUBSTITUTE($AQ109,CHAR(160),""))="Devis 2",IFERROR(VALUE(TRIM(SUBSTITUTE(AL109,CHAR(160),""))),0),TRIM(SUBSTITUTE($AQ109,CHAR(160),""))="Devis 3",IFERROR(VALUE(TRIM(SUBSTITUTE(AO109,CHAR(160),""))),0)),0)*IFERROR(VALUE(TRIM(SUBSTITUTE($Z109,CHAR(160),""))),0)=0,IF(AV109&lt;&gt;"",0,""),IFERROR(_xlfn.IFS(TRIM(SUBSTITUTE($AQ109,CHAR(160),""))="Devis 1",IFERROR(VALUE(TRIM(SUBSTITUTE(AI109,CHAR(160),""))),0),TRIM(SUBSTITUTE($AQ109,CHAR(160),""))="Devis 2",IFERROR(VALUE(TRIM(SUBSTITUTE(AL109,CHAR(160),""))),0),TRIM(SUBSTITUTE($AQ109,CHAR(160),""))="Devis 3",IFERROR(VALUE(TRIM(SUBSTITUTE(AO109,CHAR(160),""))),0)),0)*IFERROR(VALUE(TRIM(SUBSTITUTE($Z109,CHAR(160),""))),0)))</f>
        <v/>
      </c>
      <c r="AX109" s="110" t="str" cm="1">
        <f t="array" ref="AX109">IF($Z109="","",IF((IFERROR(_xlfn.IFS($AQ109="Devis 1",(IFERROR(VALUE(TRIM(SUBSTITUTE(AJ109,CHAR(160),""))),0)),$AQ109="Devis 2",(IFERROR(VALUE(TRIM(SUBSTITUTE(AM109,CHAR(160),""))),0)),$AQ109="Devis 3",(IFERROR(VALUE(TRIM(SUBSTITUTE(AP109,CHAR(160),""))),0))),0))*(IFERROR(VALUE(TRIM(SUBSTITUTE($Z109,CHAR(160),""))),0))=0,"",(IFERROR(_xlfn.IFS($AQ109="Devis 1",(IFERROR(VALUE(TRIM(SUBSTITUTE(AJ109,CHAR(160),""))),0)),$AQ109="Devis 2",(IFERROR(VALUE(TRIM(SUBSTITUTE(AM109,CHAR(160),""))),0)),$AQ109="Devis 3",(IFERROR(VALUE(TRIM(SUBSTITUTE(AP109,CHAR(160),""))),0))),0))*(IFERROR(VALUE(TRIM(SUBSTITUTE($Z109,CHAR(160),""))),0))))</f>
        <v/>
      </c>
      <c r="AY109" s="89"/>
      <c r="AZ109" s="21" t="str" cm="1">
        <f t="array" ref="AZ109">IF(OR(AX109="",AU109="",AV109="",AS109="",AW109="",AT109=""),"",_xlfn.IFS((IFERROR(VALUE(TRIM(SUBSTITUTE(AX109,CHAR(160),""))),0))&gt;(IFERROR(VALUE(TRIM(SUBSTITUTE(AU109,CHAR(160),""))),0)),"KO : Le montant retenu TTC est supérieur au montant raisonnable TTC. Merci de revoir la ligne de dépense ou plafonner son montant.",(IFERROR(VALUE(TRIM(SUBSTITUTE(AV109,CHAR(160),""))),0))&gt;(IFERROR(VALUE(TRIM(SUBSTITUTE(AS109,CHAR(160),""))),0)),"Attention : Le montant retenu HT est supérieur au montant HT raisonnable. Merci de revoir la ligne de dépense, plafonner son montant, ou justifier la reventillation HT / TVA.",(IFERROR(VALUE(TRIM(SUBSTITUTE(AW109,CHAR(160),""))),0))&gt;(IFERROR(VALUE(TRIM(SUBSTITUTE(AT109,CHAR(160),""))),0)),"Attention : Le montant TVA retenu est supérieur au montant TVA raisonnable. Merci de revoir la ligne de dépense, plafonner son montant, ou justifier la reventillation HT / TVA.",(IFERROR(VALUE(TRIM(SUBSTITUTE(AX109,CHAR(160),""))),0))=0,"",(IFERROR(VALUE(TRIM(SUBSTITUTE(AU109,CHAR(160),""))),0))=(IFERROR(VALUE(TRIM(SUBSTITUTE(AX109,CHAR(160),""))),0)),"OK",(IFERROR(VALUE(TRIM(SUBSTITUTE(AU109,CHAR(160),""))),0))&gt;(IFERROR(VALUE(TRIM(SUBSTITUTE(AX109,CHAR(160),""))),0))," OK : Montant instruit inférieur au montant raisonnable.",TRUE,""))</f>
        <v/>
      </c>
      <c r="BA109" s="425" t="str" cm="1">
        <f t="array" ref="BA109">IF(
   OR(AX109="",W109="",AV109="",U109="",AW109="",V109=""),
   "",
   _xlfn.IFS(
      (IFERROR(VALUE(TRIM(SUBSTITUTE(AX109,CHAR(160),""))),0))=0,
         "Attention montant présenté entièrement écarté",
      (IFERROR(VALUE(TRIM(SUBSTITUTE(AX109,CHAR(160),""))),0))&gt;
         (IFERROR(VALUE(TRIM(SUBSTITUTE(W109,CHAR(160),""))),0)),
         "KO : Le montant retenu TTC est supérieur au montant présenté TTC. Merci de revoir la ligne de dépense ou plafonner son montant.",
      (IFERROR(VALUE(TRIM(SUBSTITUTE(AV109,CHAR(160),""))),0))&gt;
         (IFERROR(VALUE(TRIM(SUBSTITUTE(U109,CHAR(160),""))),0)),
         "Attention : Le montant retenu HT est supérieur au montant HT présenté. Merci de revoir la ligne de dépense, plafonner son montant, ou justifier la reventilation HT / TVA.",
      (IFERROR(VALUE(TRIM(SUBSTITUTE(AW109,CHAR(160),""))),0))&gt;
         (IFERROR(VALUE(TRIM(SUBSTITUTE(V109,CHAR(160),""))),0)),
         "Attention : Le montant TVA retenu est supérieur au montant TVA présenté. Merci de revoir la ligne de dépense, plafonner son montant, ou justifier la reventilation HT / TVA.",
      (IFERROR(VALUE(TRIM(SUBSTITUTE(W109,CHAR(160),""))),0))=0,
         "",
      (IFERROR(VALUE(TRIM(SUBSTITUTE(AX109,CHAR(160),""))),0))=
         (IFERROR(VALUE(TRIM(SUBSTITUTE(W109,CHAR(160),""))),0)),
         "OK",
      (IFERROR(VALUE(TRIM(SUBSTITUTE(AX109,CHAR(160),""))),0))&lt;
         (IFERROR(VALUE(TRIM(SUBSTITUTE(W109,CHAR(160),""))),0)),
         "Attention : montant présenté partiellement écarté.",
      TRUE,
         ""
   )
)</f>
        <v/>
      </c>
      <c r="BB109" s="63" t="str">
        <f t="shared" si="87"/>
        <v/>
      </c>
      <c r="BC109" s="63" t="str">
        <f t="shared" si="88"/>
        <v/>
      </c>
      <c r="BD109" s="63" t="str">
        <f t="shared" si="89"/>
        <v/>
      </c>
    </row>
    <row r="110" spans="1:56" ht="15.75" thickBot="1">
      <c r="A110" s="833" t="s">
        <v>138</v>
      </c>
      <c r="B110" s="834"/>
      <c r="C110" s="834"/>
      <c r="D110" s="834"/>
      <c r="E110" s="834"/>
      <c r="F110" s="834"/>
      <c r="G110" s="834"/>
      <c r="H110" s="834"/>
      <c r="I110" s="834"/>
      <c r="J110" s="834"/>
      <c r="K110" s="834"/>
      <c r="L110" s="834"/>
      <c r="M110" s="834"/>
      <c r="N110" s="834"/>
      <c r="O110" s="834"/>
      <c r="P110" s="834"/>
      <c r="Q110" s="834"/>
      <c r="R110" s="834"/>
      <c r="S110" s="834"/>
      <c r="T110" s="834"/>
      <c r="U110" s="101">
        <f>SUM(U10:U109)</f>
        <v>0</v>
      </c>
      <c r="V110" s="101">
        <f>SUM(V10:V109)</f>
        <v>0</v>
      </c>
      <c r="W110" s="101">
        <f>SUM(W10:W109)</f>
        <v>0</v>
      </c>
      <c r="X110" s="104"/>
      <c r="Y110" s="102"/>
      <c r="Z110" s="835" t="s">
        <v>139</v>
      </c>
      <c r="AA110" s="836"/>
      <c r="AB110" s="836"/>
      <c r="AC110" s="836"/>
      <c r="AD110" s="836"/>
      <c r="AE110" s="836"/>
      <c r="AF110" s="836"/>
      <c r="AG110" s="836"/>
      <c r="AH110" s="836"/>
      <c r="AI110" s="836"/>
      <c r="AJ110" s="836"/>
      <c r="AK110" s="836"/>
      <c r="AL110" s="836"/>
      <c r="AM110" s="836"/>
      <c r="AN110" s="836"/>
      <c r="AO110" s="836"/>
      <c r="AP110" s="836"/>
      <c r="AQ110" s="836"/>
      <c r="AR110" s="836"/>
      <c r="AS110" s="836"/>
      <c r="AT110" s="836"/>
      <c r="AU110" s="836"/>
      <c r="AV110" s="92">
        <f>SUM(AV10:AV109)</f>
        <v>0</v>
      </c>
      <c r="AW110" s="92">
        <f>SUM(AW10:AW109)</f>
        <v>0</v>
      </c>
      <c r="AX110" s="92">
        <f>SUM(AX10:AX109)</f>
        <v>0</v>
      </c>
      <c r="AY110" s="837"/>
      <c r="AZ110" s="837"/>
      <c r="BA110" s="93"/>
      <c r="BB110" s="92">
        <f>SUM(BB10:BB109)</f>
        <v>0</v>
      </c>
      <c r="BC110" s="92">
        <f>SUM(BC10:BC109)</f>
        <v>0</v>
      </c>
      <c r="BD110" s="92">
        <f>SUM(BD10:BD109)</f>
        <v>0</v>
      </c>
    </row>
  </sheetData>
  <sheetProtection sheet="1" objects="1" scenarios="1" formatColumns="0" formatRows="0" insertRows="0" autoFilter="0"/>
  <mergeCells count="22">
    <mergeCell ref="A110:T110"/>
    <mergeCell ref="Z110:AU110"/>
    <mergeCell ref="AY110:AZ110"/>
    <mergeCell ref="A5:J6"/>
    <mergeCell ref="AY5:AY6"/>
    <mergeCell ref="AZ5:BA6"/>
    <mergeCell ref="Y5:AG6"/>
    <mergeCell ref="K5:S5"/>
    <mergeCell ref="T5:T6"/>
    <mergeCell ref="U5:W6"/>
    <mergeCell ref="X5:X6"/>
    <mergeCell ref="K6:M6"/>
    <mergeCell ref="N6:P6"/>
    <mergeCell ref="Q6:S6"/>
    <mergeCell ref="AH5:AQ6"/>
    <mergeCell ref="AR5:AR6"/>
    <mergeCell ref="A2:X2"/>
    <mergeCell ref="Y2:BD2"/>
    <mergeCell ref="BB5:BD6"/>
    <mergeCell ref="AS5:AX5"/>
    <mergeCell ref="AS6:AU6"/>
    <mergeCell ref="AV6:AX6"/>
  </mergeCells>
  <phoneticPr fontId="11" type="noConversion"/>
  <conditionalFormatting sqref="Y9:AD109">
    <cfRule type="expression" dxfId="24" priority="1" stopIfTrue="1">
      <formula>B9&lt;&gt;Y9</formula>
    </cfRule>
  </conditionalFormatting>
  <conditionalFormatting sqref="AE9:AN9 AE10:AM10 AE11:AN109">
    <cfRule type="expression" dxfId="23" priority="269" stopIfTrue="1">
      <formula>K9&lt;&gt;AH9</formula>
    </cfRule>
  </conditionalFormatting>
  <conditionalFormatting sqref="AR10:AR109">
    <cfRule type="containsText" dxfId="22" priority="3" operator="containsText" text="Non">
      <formula>NOT(ISERROR(SEARCH("Non",AR10)))</formula>
    </cfRule>
  </conditionalFormatting>
  <conditionalFormatting sqref="AZ9:BA109">
    <cfRule type="containsText" dxfId="21" priority="5" operator="containsText" text="OK">
      <formula>NOT(ISERROR(SEARCH("OK",AZ9)))</formula>
    </cfRule>
    <cfRule type="containsText" dxfId="20" priority="6" operator="containsText" text="KO">
      <formula>NOT(ISERROR(SEARCH("KO",AZ9)))</formula>
    </cfRule>
    <cfRule type="containsText" dxfId="19" priority="7" operator="containsText" text="Attention">
      <formula>NOT(ISERROR(SEARCH("Attention",AZ9)))</formula>
    </cfRule>
  </conditionalFormatting>
  <dataValidations count="4">
    <dataValidation type="list" allowBlank="1" showInputMessage="1" showErrorMessage="1" sqref="AR9:AR109" xr:uid="{3826055F-3738-43D9-A20E-2CB36268E9C3}">
      <formula1>"Oui,Non,Sans objet"</formula1>
    </dataValidation>
    <dataValidation type="list" allowBlank="1" showInputMessage="1" showErrorMessage="1" sqref="T9:T109" xr:uid="{2E2BC657-2F3A-4291-A336-591DBE67A654}">
      <formula1>"Devis 1,Devis 2,Devis 3"</formula1>
    </dataValidation>
    <dataValidation type="list" allowBlank="1" showInputMessage="1" showErrorMessage="1" sqref="G9" xr:uid="{BF629C6E-D74C-4D08-B1E7-8AF72543D33B}">
      <formula1>"Oui,Non"</formula1>
    </dataValidation>
    <dataValidation type="list" allowBlank="1" showInputMessage="1" showErrorMessage="1" sqref="I10:I109" xr:uid="{32E6C0A3-2743-4BF5-A811-CF345AF7A7C8}">
      <formula1>"Pas de marché public,Marché à procédureadaptée (MAPA),Marché innovant,Marché à procédure formalisée"</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03E055ED-E95A-47B9-A2C8-DB2822694A98}">
          <x14:formula1>
            <xm:f>'0-Présentation typeaction'!$H$7:$H$8</xm:f>
          </x14:formula1>
          <xm:sqref>F9:F109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9B60D-06C9-4F36-85E8-63FA6AEBC443}">
  <sheetPr>
    <tabColor rgb="FF227A56"/>
    <pageSetUpPr fitToPage="1"/>
  </sheetPr>
  <dimension ref="A1:AI114"/>
  <sheetViews>
    <sheetView showGridLines="0" tabSelected="1" topLeftCell="J5" zoomScale="67" zoomScaleNormal="85" workbookViewId="0">
      <selection activeCell="AL12" sqref="AL12"/>
    </sheetView>
  </sheetViews>
  <sheetFormatPr baseColWidth="10" defaultColWidth="11.42578125" defaultRowHeight="15" outlineLevelCol="1"/>
  <cols>
    <col min="1" max="1" width="10.42578125" style="65" customWidth="1"/>
    <col min="2" max="5" width="27.42578125" style="65" customWidth="1"/>
    <col min="6" max="7" width="21.85546875" style="65" customWidth="1"/>
    <col min="8" max="9" width="19.42578125" style="65" customWidth="1"/>
    <col min="10" max="10" width="21.42578125" style="65" customWidth="1"/>
    <col min="11" max="13" width="19.42578125" style="65" customWidth="1"/>
    <col min="14" max="14" width="38.42578125" style="65" customWidth="1"/>
    <col min="15" max="15" width="36.140625" style="65" customWidth="1"/>
    <col min="16" max="16" width="50.42578125" style="65" customWidth="1"/>
    <col min="17" max="20" width="27.42578125" style="65" hidden="1" customWidth="1" outlineLevel="1"/>
    <col min="21" max="28" width="19.42578125" style="65" hidden="1" customWidth="1" outlineLevel="1"/>
    <col min="29" max="29" width="26.42578125" style="65" hidden="1" customWidth="1" outlineLevel="1"/>
    <col min="30" max="31" width="19.42578125" style="65" hidden="1" customWidth="1" outlineLevel="1"/>
    <col min="32" max="32" width="46.42578125" style="65" hidden="1" customWidth="1" outlineLevel="1"/>
    <col min="33" max="33" width="56.85546875" style="65" hidden="1" customWidth="1" outlineLevel="1"/>
    <col min="34" max="34" width="32" style="65" hidden="1" customWidth="1" outlineLevel="1"/>
    <col min="35" max="35" width="11.42578125" style="65" collapsed="1"/>
    <col min="36" max="16384" width="11.42578125" style="65"/>
  </cols>
  <sheetData>
    <row r="1" spans="1:34" ht="66.95" customHeight="1" thickBot="1"/>
    <row r="2" spans="1:34" ht="73.5" customHeight="1">
      <c r="A2" s="854" t="s">
        <v>200</v>
      </c>
      <c r="B2" s="855"/>
      <c r="C2" s="855"/>
      <c r="D2" s="855"/>
      <c r="E2" s="855"/>
      <c r="F2" s="855"/>
      <c r="G2" s="855"/>
      <c r="H2" s="855"/>
      <c r="I2" s="855"/>
      <c r="J2" s="855"/>
      <c r="K2" s="855"/>
      <c r="L2" s="855"/>
      <c r="M2" s="855"/>
      <c r="N2" s="855"/>
      <c r="O2" s="855"/>
      <c r="P2" s="856"/>
      <c r="Q2" s="857" t="s">
        <v>201</v>
      </c>
      <c r="R2" s="858"/>
      <c r="S2" s="858"/>
      <c r="T2" s="858"/>
      <c r="U2" s="858"/>
      <c r="V2" s="858"/>
      <c r="W2" s="858"/>
      <c r="X2" s="858"/>
      <c r="Y2" s="858"/>
      <c r="Z2" s="858"/>
      <c r="AA2" s="858"/>
      <c r="AB2" s="858"/>
      <c r="AC2" s="858"/>
      <c r="AD2" s="858"/>
      <c r="AE2" s="858"/>
      <c r="AF2" s="858"/>
      <c r="AG2" s="858"/>
      <c r="AH2" s="859"/>
    </row>
    <row r="3" spans="1:34" s="211" customFormat="1" ht="39.7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row>
    <row r="4" spans="1:34" s="211" customFormat="1" ht="15.95" customHeight="1">
      <c r="A4" s="210"/>
      <c r="B4" s="210"/>
      <c r="C4" s="210"/>
      <c r="D4" s="210"/>
      <c r="E4" s="210"/>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row>
    <row r="5" spans="1:34" s="211" customFormat="1" ht="73.5" customHeight="1">
      <c r="A5" s="868" t="s">
        <v>47</v>
      </c>
      <c r="B5" s="869"/>
      <c r="C5" s="869"/>
      <c r="D5" s="869"/>
      <c r="E5" s="869"/>
      <c r="F5" s="869"/>
      <c r="G5" s="869"/>
      <c r="H5" s="869"/>
      <c r="I5" s="869"/>
      <c r="J5" s="869"/>
      <c r="K5" s="870"/>
      <c r="L5" s="876" t="s">
        <v>202</v>
      </c>
      <c r="M5" s="877"/>
      <c r="N5" s="878"/>
      <c r="O5" s="874" t="s">
        <v>50</v>
      </c>
      <c r="P5" s="794" t="s">
        <v>203</v>
      </c>
      <c r="Q5" s="844" t="s">
        <v>204</v>
      </c>
      <c r="R5" s="845"/>
      <c r="S5" s="845"/>
      <c r="T5" s="845"/>
      <c r="U5" s="845"/>
      <c r="V5" s="845"/>
      <c r="W5" s="845"/>
      <c r="X5" s="845"/>
      <c r="Y5" s="845"/>
      <c r="Z5" s="846"/>
      <c r="AA5" s="822" t="s">
        <v>205</v>
      </c>
      <c r="AB5" s="822"/>
      <c r="AC5" s="822"/>
      <c r="AD5" s="844" t="s">
        <v>144</v>
      </c>
      <c r="AE5" s="846"/>
      <c r="AF5" s="759" t="s">
        <v>56</v>
      </c>
      <c r="AG5" s="759" t="s">
        <v>57</v>
      </c>
      <c r="AH5" s="764" t="s">
        <v>206</v>
      </c>
    </row>
    <row r="6" spans="1:34" s="211" customFormat="1" ht="73.5" customHeight="1">
      <c r="A6" s="871"/>
      <c r="B6" s="872"/>
      <c r="C6" s="872"/>
      <c r="D6" s="872"/>
      <c r="E6" s="872"/>
      <c r="F6" s="872"/>
      <c r="G6" s="872"/>
      <c r="H6" s="872"/>
      <c r="I6" s="872"/>
      <c r="J6" s="872"/>
      <c r="K6" s="873"/>
      <c r="L6" s="879"/>
      <c r="M6" s="880"/>
      <c r="N6" s="881"/>
      <c r="O6" s="875"/>
      <c r="P6" s="795"/>
      <c r="Q6" s="847"/>
      <c r="R6" s="848"/>
      <c r="S6" s="848"/>
      <c r="T6" s="848"/>
      <c r="U6" s="848"/>
      <c r="V6" s="848"/>
      <c r="W6" s="848"/>
      <c r="X6" s="848"/>
      <c r="Y6" s="848"/>
      <c r="Z6" s="849"/>
      <c r="AA6" s="822"/>
      <c r="AB6" s="822"/>
      <c r="AC6" s="822"/>
      <c r="AD6" s="800"/>
      <c r="AE6" s="802"/>
      <c r="AF6" s="760"/>
      <c r="AG6" s="760"/>
      <c r="AH6" s="764"/>
    </row>
    <row r="7" spans="1:34" s="3" customFormat="1" ht="51" customHeight="1">
      <c r="A7" s="860" t="s">
        <v>64</v>
      </c>
      <c r="B7" s="205" t="s">
        <v>207</v>
      </c>
      <c r="C7" s="205" t="s">
        <v>23</v>
      </c>
      <c r="D7" s="205" t="s">
        <v>208</v>
      </c>
      <c r="E7" s="205" t="s">
        <v>209</v>
      </c>
      <c r="F7" s="208" t="s">
        <v>210</v>
      </c>
      <c r="G7" s="208" t="s">
        <v>211</v>
      </c>
      <c r="H7" s="862" t="s">
        <v>212</v>
      </c>
      <c r="I7" s="863"/>
      <c r="J7" s="864"/>
      <c r="K7" s="205" t="s">
        <v>213</v>
      </c>
      <c r="L7" s="691" t="s">
        <v>210</v>
      </c>
      <c r="M7" s="691" t="s">
        <v>211</v>
      </c>
      <c r="N7" s="81" t="s">
        <v>214</v>
      </c>
      <c r="O7" s="205" t="s">
        <v>215</v>
      </c>
      <c r="P7" s="99" t="s">
        <v>88</v>
      </c>
      <c r="Q7" s="149" t="s">
        <v>216</v>
      </c>
      <c r="R7" s="82" t="s">
        <v>23</v>
      </c>
      <c r="S7" s="82" t="s">
        <v>208</v>
      </c>
      <c r="T7" s="82" t="s">
        <v>209</v>
      </c>
      <c r="U7" s="82" t="s">
        <v>210</v>
      </c>
      <c r="V7" s="82" t="s">
        <v>211</v>
      </c>
      <c r="W7" s="865" t="s">
        <v>212</v>
      </c>
      <c r="X7" s="866"/>
      <c r="Y7" s="867"/>
      <c r="Z7" s="82" t="s">
        <v>213</v>
      </c>
      <c r="AA7" s="82" t="s">
        <v>210</v>
      </c>
      <c r="AB7" s="82" t="s">
        <v>211</v>
      </c>
      <c r="AC7" s="82" t="s">
        <v>214</v>
      </c>
      <c r="AD7" s="82" t="s">
        <v>215</v>
      </c>
      <c r="AE7" s="345" t="s">
        <v>217</v>
      </c>
      <c r="AF7" s="82" t="s">
        <v>99</v>
      </c>
      <c r="AG7" s="82" t="s">
        <v>101</v>
      </c>
      <c r="AH7" s="347" t="s">
        <v>163</v>
      </c>
    </row>
    <row r="8" spans="1:34" s="3" customFormat="1" ht="147" customHeight="1">
      <c r="A8" s="861"/>
      <c r="B8" s="204" t="s">
        <v>218</v>
      </c>
      <c r="C8" s="209" t="s">
        <v>110</v>
      </c>
      <c r="D8" s="204" t="s">
        <v>219</v>
      </c>
      <c r="E8" s="204" t="s">
        <v>220</v>
      </c>
      <c r="F8" s="209" t="s">
        <v>221</v>
      </c>
      <c r="G8" s="212" t="s">
        <v>222</v>
      </c>
      <c r="H8" s="209" t="s">
        <v>223</v>
      </c>
      <c r="I8" s="209" t="s">
        <v>224</v>
      </c>
      <c r="J8" s="204" t="s">
        <v>225</v>
      </c>
      <c r="K8" s="204" t="s">
        <v>226</v>
      </c>
      <c r="L8" s="692" t="s">
        <v>227</v>
      </c>
      <c r="M8" s="693" t="s">
        <v>228</v>
      </c>
      <c r="N8" s="19" t="s">
        <v>229</v>
      </c>
      <c r="O8" s="204" t="s">
        <v>230</v>
      </c>
      <c r="P8" s="96" t="s">
        <v>122</v>
      </c>
      <c r="Q8" s="150" t="s">
        <v>123</v>
      </c>
      <c r="R8" s="98" t="s">
        <v>123</v>
      </c>
      <c r="S8" s="98" t="s">
        <v>123</v>
      </c>
      <c r="T8" s="98" t="s">
        <v>123</v>
      </c>
      <c r="U8" s="98" t="s">
        <v>123</v>
      </c>
      <c r="V8" s="98" t="s">
        <v>123</v>
      </c>
      <c r="W8" s="98" t="s">
        <v>231</v>
      </c>
      <c r="X8" s="98" t="s">
        <v>232</v>
      </c>
      <c r="Y8" s="98" t="s">
        <v>233</v>
      </c>
      <c r="Z8" s="98" t="s">
        <v>123</v>
      </c>
      <c r="AA8" s="98" t="s">
        <v>227</v>
      </c>
      <c r="AB8" s="98" t="s">
        <v>228</v>
      </c>
      <c r="AC8" s="98" t="s">
        <v>123</v>
      </c>
      <c r="AD8" s="98" t="s">
        <v>123</v>
      </c>
      <c r="AE8" s="350" t="s">
        <v>124</v>
      </c>
      <c r="AF8" s="2" t="s">
        <v>178</v>
      </c>
      <c r="AG8" s="2" t="s">
        <v>128</v>
      </c>
      <c r="AH8" s="349" t="s">
        <v>121</v>
      </c>
    </row>
    <row r="9" spans="1:34" s="151" customFormat="1" ht="30.75" thickBot="1">
      <c r="A9" s="319" t="s">
        <v>34</v>
      </c>
      <c r="B9" s="320" t="s">
        <v>234</v>
      </c>
      <c r="C9" s="249" t="s">
        <v>31</v>
      </c>
      <c r="D9" s="320" t="s">
        <v>235</v>
      </c>
      <c r="E9" s="249" t="s">
        <v>236</v>
      </c>
      <c r="F9" s="249" t="s">
        <v>199</v>
      </c>
      <c r="G9" s="321" t="s">
        <v>237</v>
      </c>
      <c r="H9" s="255">
        <v>2000</v>
      </c>
      <c r="I9" s="255">
        <v>500</v>
      </c>
      <c r="J9" s="255">
        <v>2500</v>
      </c>
      <c r="K9" s="322">
        <v>1</v>
      </c>
      <c r="L9" s="249" t="s">
        <v>199</v>
      </c>
      <c r="M9" s="321" t="s">
        <v>237</v>
      </c>
      <c r="N9" s="249" t="s">
        <v>210</v>
      </c>
      <c r="O9" s="255">
        <v>2500</v>
      </c>
      <c r="P9" s="323" t="s">
        <v>238</v>
      </c>
      <c r="Q9" s="324" t="s">
        <v>234</v>
      </c>
      <c r="R9" s="325" t="s">
        <v>239</v>
      </c>
      <c r="S9" s="326" t="s">
        <v>235</v>
      </c>
      <c r="T9" s="325" t="s">
        <v>236</v>
      </c>
      <c r="U9" s="325" t="s">
        <v>199</v>
      </c>
      <c r="V9" s="327" t="s">
        <v>237</v>
      </c>
      <c r="W9" s="328">
        <v>2000</v>
      </c>
      <c r="X9" s="329">
        <v>500</v>
      </c>
      <c r="Y9" s="329">
        <v>2500</v>
      </c>
      <c r="Z9" s="330">
        <v>1</v>
      </c>
      <c r="AA9" s="330" t="str">
        <f>L9</f>
        <v>Oui</v>
      </c>
      <c r="AB9" s="330" t="str">
        <f>M9</f>
        <v>fiche de paie</v>
      </c>
      <c r="AC9" s="325" t="s">
        <v>210</v>
      </c>
      <c r="AD9" s="329">
        <v>2500</v>
      </c>
      <c r="AE9" s="329">
        <v>2500</v>
      </c>
      <c r="AF9" s="331"/>
      <c r="AG9" s="332"/>
      <c r="AH9" s="333"/>
    </row>
    <row r="10" spans="1:34" s="3" customFormat="1" ht="36" customHeight="1">
      <c r="A10" s="309">
        <v>1</v>
      </c>
      <c r="B10" s="310"/>
      <c r="C10" s="275"/>
      <c r="D10" s="310"/>
      <c r="E10" s="214"/>
      <c r="F10" s="311"/>
      <c r="G10" s="214"/>
      <c r="H10" s="219"/>
      <c r="I10" s="219"/>
      <c r="J10" s="312" t="str">
        <f>IF(OR(H10="",I10=""), "",IFERROR(VALUE(TRIM(SUBSTITUTE(H10,CHAR(160),""))),0) + IFERROR(VALUE(TRIM(SUBSTITUTE(I10,CHAR(160),""))),0))</f>
        <v/>
      </c>
      <c r="K10" s="313"/>
      <c r="L10" s="313"/>
      <c r="M10" s="313"/>
      <c r="N10" s="214"/>
      <c r="O10" s="241" t="str">
        <f>IF(J10="","",J10*K10)</f>
        <v/>
      </c>
      <c r="P10" s="314"/>
      <c r="Q10" s="315" t="str">
        <f t="shared" ref="Q10:Q56" si="0">IF(B10="","",B10)</f>
        <v/>
      </c>
      <c r="R10" s="229" t="str">
        <f t="shared" ref="R10:R56" si="1">IF(C10="","",C10)</f>
        <v/>
      </c>
      <c r="S10" s="229" t="str">
        <f t="shared" ref="S10:S56" si="2">IF(D10="","",D10)</f>
        <v/>
      </c>
      <c r="T10" s="231" t="str">
        <f t="shared" ref="T10:T56" si="3">IF(E10="","",E10)</f>
        <v/>
      </c>
      <c r="U10" s="231" t="str">
        <f t="shared" ref="U10:U56" si="4">IF(F10="","",F10)</f>
        <v/>
      </c>
      <c r="V10" s="231" t="str">
        <f t="shared" ref="V10:V56" si="5">IF(G10="","",G10)</f>
        <v/>
      </c>
      <c r="W10" s="235" t="str">
        <f t="shared" ref="W10:W56" si="6">IF(H10="","",H10)</f>
        <v/>
      </c>
      <c r="X10" s="235" t="str">
        <f t="shared" ref="X10:X56" si="7">IF(I10="","",I10)</f>
        <v/>
      </c>
      <c r="Y10" s="235" t="str">
        <f>IF(OR(W10="",X10=""), "",IFERROR(VALUE(TRIM(SUBSTITUTE(W10,CHAR(160),""))),0) + IFERROR(VALUE(TRIM(SUBSTITUTE(X10,CHAR(160),""))),0))</f>
        <v/>
      </c>
      <c r="Z10" s="316" t="str">
        <f t="shared" ref="Z10:Z41" si="8">IF(K10="","",K10)</f>
        <v/>
      </c>
      <c r="AA10" s="316" t="str">
        <f t="shared" ref="AA10:AB10" si="9">IF(L10="","",L10)</f>
        <v/>
      </c>
      <c r="AB10" s="316" t="str">
        <f t="shared" si="9"/>
        <v/>
      </c>
      <c r="AC10" s="231" t="str">
        <f t="shared" ref="AC10:AC41" si="10">IF(N10="","",N10)</f>
        <v/>
      </c>
      <c r="AD10" s="235" t="str">
        <f t="shared" ref="AD10:AD41" si="11">IF(O10="","",O10)</f>
        <v/>
      </c>
      <c r="AE10" s="241" t="str">
        <f>IF(Y10="","",Y10*Z10)</f>
        <v/>
      </c>
      <c r="AF10" s="428"/>
      <c r="AG10" s="317" t="str" cm="1">
        <f t="array" ref="AG10">_xlfn.IFS(O10="","",AE10&gt;O10,"KO : Le montant retenu est supérieur au montant présenté. Merci de revoir la ligne de dépense ou plafonner son montant.",AE10=0,"Attention : montant présenté entièrement écarté",AE10=O10,"OK",AE10&lt;O10,"Attention : montant présenté partiellement écarté")</f>
        <v/>
      </c>
      <c r="AH10" s="318" t="str">
        <f>IF(OR(O10="",AE10=""),"",(IFERROR(VALUE(TRIM(SUBSTITUTE(O10,CHAR(160),""))),0))-(IFERROR(VALUE(TRIM(SUBSTITUTE(AE10,CHAR(160),""))),0)))</f>
        <v/>
      </c>
    </row>
    <row r="11" spans="1:34" s="3" customFormat="1">
      <c r="A11" s="24">
        <v>2</v>
      </c>
      <c r="B11" s="152"/>
      <c r="C11" s="275"/>
      <c r="D11" s="152"/>
      <c r="E11" s="7"/>
      <c r="F11" s="34"/>
      <c r="G11" s="7"/>
      <c r="H11" s="9"/>
      <c r="I11" s="9"/>
      <c r="J11" s="153" t="str">
        <f t="shared" ref="J11:J73" si="12">IF(OR(H11="",I11=""), "",IFERROR(VALUE(TRIM(SUBSTITUTE(H11,CHAR(160),""))),0) + IFERROR(VALUE(TRIM(SUBSTITUTE(I11,CHAR(160),""))),0))</f>
        <v/>
      </c>
      <c r="K11" s="154"/>
      <c r="L11" s="154"/>
      <c r="M11" s="154"/>
      <c r="N11" s="7"/>
      <c r="O11" s="241" t="str">
        <f t="shared" ref="O11:O41" si="13">IF(J11="","",IF(K11&lt;15%,0,J11*K11))</f>
        <v/>
      </c>
      <c r="P11" s="155"/>
      <c r="Q11" s="25" t="str">
        <f t="shared" si="0"/>
        <v/>
      </c>
      <c r="R11" s="55" t="str">
        <f t="shared" si="1"/>
        <v/>
      </c>
      <c r="S11" s="55" t="str">
        <f t="shared" si="2"/>
        <v/>
      </c>
      <c r="T11" s="22" t="str">
        <f t="shared" si="3"/>
        <v/>
      </c>
      <c r="U11" s="22" t="str">
        <f t="shared" si="4"/>
        <v/>
      </c>
      <c r="V11" s="22" t="str">
        <f t="shared" si="5"/>
        <v/>
      </c>
      <c r="W11" s="29" t="str">
        <f t="shared" si="6"/>
        <v/>
      </c>
      <c r="X11" s="29" t="str">
        <f t="shared" si="7"/>
        <v/>
      </c>
      <c r="Y11" s="29" t="str">
        <f t="shared" ref="Y11:Y74" si="14">IF(OR(W11="",X11=""), "",IFERROR(VALUE(TRIM(SUBSTITUTE(W11,CHAR(160),""))),0) + IFERROR(VALUE(TRIM(SUBSTITUTE(X11,CHAR(160),""))),0))</f>
        <v/>
      </c>
      <c r="Z11" s="156" t="str">
        <f t="shared" si="8"/>
        <v/>
      </c>
      <c r="AA11" s="316" t="str">
        <f t="shared" ref="AA11:AA74" si="15">IF(L11="","",L11)</f>
        <v/>
      </c>
      <c r="AB11" s="316" t="str">
        <f t="shared" ref="AB11:AB74" si="16">IF(M11="","",M11)</f>
        <v/>
      </c>
      <c r="AC11" s="22" t="str">
        <f t="shared" si="10"/>
        <v/>
      </c>
      <c r="AD11" s="29" t="str">
        <f t="shared" si="11"/>
        <v/>
      </c>
      <c r="AE11" s="241" t="str">
        <f t="shared" ref="AE11:AE74" si="17">IF(Y11="","",Y11*Z11)</f>
        <v/>
      </c>
      <c r="AF11" s="157"/>
      <c r="AG11" s="317" t="str" cm="1">
        <f t="array" ref="AG11">_xlfn.IFS(O11="","",AE11&gt;O11,"KO : Le montant retenu est supérieur au montant présenté. Merci de revoir la ligne de dépense ou plafonner son montant.",AE11=0,"Attention : montant présenté entièrement écarté",AE11=O11,"OK",AE11&lt;O11,"Attention : montant présenté partiellement écarté")</f>
        <v/>
      </c>
      <c r="AH11" s="158" t="str">
        <f t="shared" ref="AH11:AH74" si="18">IF(OR(O11="",AE11=""),"",(IFERROR(VALUE(TRIM(SUBSTITUTE(O11,CHAR(160),""))),0))-(IFERROR(VALUE(TRIM(SUBSTITUTE(AE11,CHAR(160),""))),0)))</f>
        <v/>
      </c>
    </row>
    <row r="12" spans="1:34" s="3" customFormat="1">
      <c r="A12" s="24">
        <v>3</v>
      </c>
      <c r="B12" s="152"/>
      <c r="C12" s="275"/>
      <c r="D12" s="152"/>
      <c r="E12" s="7"/>
      <c r="F12" s="34"/>
      <c r="G12" s="7"/>
      <c r="H12" s="9"/>
      <c r="I12" s="9"/>
      <c r="J12" s="153" t="str">
        <f t="shared" si="12"/>
        <v/>
      </c>
      <c r="K12" s="154"/>
      <c r="L12" s="154"/>
      <c r="M12" s="154"/>
      <c r="N12" s="7"/>
      <c r="O12" s="241" t="str">
        <f t="shared" si="13"/>
        <v/>
      </c>
      <c r="P12" s="155"/>
      <c r="Q12" s="25" t="str">
        <f t="shared" si="0"/>
        <v/>
      </c>
      <c r="R12" s="55" t="str">
        <f t="shared" si="1"/>
        <v/>
      </c>
      <c r="S12" s="55" t="str">
        <f t="shared" si="2"/>
        <v/>
      </c>
      <c r="T12" s="22" t="str">
        <f t="shared" si="3"/>
        <v/>
      </c>
      <c r="U12" s="22" t="str">
        <f t="shared" si="4"/>
        <v/>
      </c>
      <c r="V12" s="22" t="str">
        <f t="shared" si="5"/>
        <v/>
      </c>
      <c r="W12" s="29" t="str">
        <f t="shared" si="6"/>
        <v/>
      </c>
      <c r="X12" s="29" t="str">
        <f t="shared" si="7"/>
        <v/>
      </c>
      <c r="Y12" s="29" t="str">
        <f t="shared" si="14"/>
        <v/>
      </c>
      <c r="Z12" s="156" t="str">
        <f t="shared" si="8"/>
        <v/>
      </c>
      <c r="AA12" s="316" t="str">
        <f t="shared" si="15"/>
        <v/>
      </c>
      <c r="AB12" s="316" t="str">
        <f t="shared" si="16"/>
        <v/>
      </c>
      <c r="AC12" s="22" t="str">
        <f t="shared" si="10"/>
        <v/>
      </c>
      <c r="AD12" s="29" t="str">
        <f t="shared" si="11"/>
        <v/>
      </c>
      <c r="AE12" s="241" t="str">
        <f t="shared" si="17"/>
        <v/>
      </c>
      <c r="AF12" s="157"/>
      <c r="AG12" s="317" t="str" cm="1">
        <f t="array" ref="AG12">_xlfn.IFS(O12="","",AE12&gt;O12,"KO : Le montant retenu est supérieur au montant présenté. Merci de revoir la ligne de dépense ou plafonner son montant.",AE12=0,"Attention : montant présenté entièrement écarté",AE12=O12,"OK",AE12&lt;O12,"Attention : montant présenté partiellement écarté")</f>
        <v/>
      </c>
      <c r="AH12" s="158" t="str">
        <f t="shared" si="18"/>
        <v/>
      </c>
    </row>
    <row r="13" spans="1:34" s="3" customFormat="1">
      <c r="A13" s="24">
        <v>4</v>
      </c>
      <c r="B13" s="152"/>
      <c r="C13" s="275"/>
      <c r="D13" s="152"/>
      <c r="E13" s="7"/>
      <c r="F13" s="34"/>
      <c r="G13" s="7"/>
      <c r="H13" s="9"/>
      <c r="I13" s="9"/>
      <c r="J13" s="153" t="str">
        <f t="shared" si="12"/>
        <v/>
      </c>
      <c r="K13" s="154"/>
      <c r="L13" s="154"/>
      <c r="M13" s="154"/>
      <c r="N13" s="7"/>
      <c r="O13" s="241" t="str">
        <f t="shared" si="13"/>
        <v/>
      </c>
      <c r="P13" s="155"/>
      <c r="Q13" s="25" t="str">
        <f t="shared" si="0"/>
        <v/>
      </c>
      <c r="R13" s="55" t="str">
        <f t="shared" si="1"/>
        <v/>
      </c>
      <c r="S13" s="55" t="str">
        <f t="shared" si="2"/>
        <v/>
      </c>
      <c r="T13" s="22" t="str">
        <f t="shared" si="3"/>
        <v/>
      </c>
      <c r="U13" s="22" t="str">
        <f t="shared" si="4"/>
        <v/>
      </c>
      <c r="V13" s="22" t="str">
        <f t="shared" si="5"/>
        <v/>
      </c>
      <c r="W13" s="29" t="str">
        <f t="shared" si="6"/>
        <v/>
      </c>
      <c r="X13" s="29" t="str">
        <f t="shared" si="7"/>
        <v/>
      </c>
      <c r="Y13" s="29" t="str">
        <f t="shared" si="14"/>
        <v/>
      </c>
      <c r="Z13" s="156" t="str">
        <f t="shared" si="8"/>
        <v/>
      </c>
      <c r="AA13" s="316" t="str">
        <f t="shared" si="15"/>
        <v/>
      </c>
      <c r="AB13" s="316" t="str">
        <f t="shared" si="16"/>
        <v/>
      </c>
      <c r="AC13" s="22" t="str">
        <f t="shared" si="10"/>
        <v/>
      </c>
      <c r="AD13" s="29" t="str">
        <f t="shared" si="11"/>
        <v/>
      </c>
      <c r="AE13" s="241" t="str">
        <f t="shared" si="17"/>
        <v/>
      </c>
      <c r="AF13" s="157"/>
      <c r="AG13" s="317" t="str" cm="1">
        <f t="array" ref="AG13">_xlfn.IFS(O13="","",AE13&gt;O13,"KO : Le montant retenu est supérieur au montant présenté. Merci de revoir la ligne de dépense ou plafonner son montant.",AE13=0,"Attention : montant présenté entièrement écarté",AE13=O13,"OK",AE13&lt;O13,"Attention : montant présenté partiellement écarté")</f>
        <v/>
      </c>
      <c r="AH13" s="158" t="str">
        <f t="shared" si="18"/>
        <v/>
      </c>
    </row>
    <row r="14" spans="1:34" s="3" customFormat="1">
      <c r="A14" s="24">
        <v>5</v>
      </c>
      <c r="B14" s="152"/>
      <c r="C14" s="275"/>
      <c r="D14" s="152"/>
      <c r="E14" s="7"/>
      <c r="F14" s="34"/>
      <c r="G14" s="7"/>
      <c r="H14" s="9"/>
      <c r="I14" s="9"/>
      <c r="J14" s="153" t="str">
        <f t="shared" si="12"/>
        <v/>
      </c>
      <c r="K14" s="154"/>
      <c r="L14" s="154"/>
      <c r="M14" s="154"/>
      <c r="N14" s="7"/>
      <c r="O14" s="241" t="str">
        <f t="shared" si="13"/>
        <v/>
      </c>
      <c r="P14" s="155"/>
      <c r="Q14" s="25" t="str">
        <f t="shared" si="0"/>
        <v/>
      </c>
      <c r="R14" s="55" t="str">
        <f t="shared" si="1"/>
        <v/>
      </c>
      <c r="S14" s="55" t="str">
        <f t="shared" si="2"/>
        <v/>
      </c>
      <c r="T14" s="22" t="str">
        <f t="shared" si="3"/>
        <v/>
      </c>
      <c r="U14" s="22" t="str">
        <f t="shared" si="4"/>
        <v/>
      </c>
      <c r="V14" s="22" t="str">
        <f t="shared" si="5"/>
        <v/>
      </c>
      <c r="W14" s="29" t="str">
        <f t="shared" si="6"/>
        <v/>
      </c>
      <c r="X14" s="29" t="str">
        <f t="shared" si="7"/>
        <v/>
      </c>
      <c r="Y14" s="29" t="str">
        <f t="shared" si="14"/>
        <v/>
      </c>
      <c r="Z14" s="156" t="str">
        <f t="shared" si="8"/>
        <v/>
      </c>
      <c r="AA14" s="316" t="str">
        <f t="shared" si="15"/>
        <v/>
      </c>
      <c r="AB14" s="316" t="str">
        <f t="shared" si="16"/>
        <v/>
      </c>
      <c r="AC14" s="22" t="str">
        <f t="shared" si="10"/>
        <v/>
      </c>
      <c r="AD14" s="29" t="str">
        <f t="shared" si="11"/>
        <v/>
      </c>
      <c r="AE14" s="241" t="str">
        <f t="shared" si="17"/>
        <v/>
      </c>
      <c r="AF14" s="157"/>
      <c r="AG14" s="317" t="str" cm="1">
        <f t="array" ref="AG14">_xlfn.IFS(O14="","",AE14&gt;O14,"KO : Le montant retenu est supérieur au montant présenté. Merci de revoir la ligne de dépense ou plafonner son montant.",AE14=0,"Attention : montant présenté entièrement écarté",AE14=O14,"OK",AE14&lt;O14,"Attention : montant présenté partiellement écarté")</f>
        <v/>
      </c>
      <c r="AH14" s="158" t="str">
        <f t="shared" si="18"/>
        <v/>
      </c>
    </row>
    <row r="15" spans="1:34" s="3" customFormat="1">
      <c r="A15" s="24">
        <v>6</v>
      </c>
      <c r="B15" s="152"/>
      <c r="C15" s="275"/>
      <c r="D15" s="152"/>
      <c r="E15" s="7"/>
      <c r="F15" s="34"/>
      <c r="G15" s="7"/>
      <c r="H15" s="9"/>
      <c r="I15" s="9"/>
      <c r="J15" s="153" t="str">
        <f>IF(OR(H15="",I15=""), "",IFERROR(VALUE(TRIM(SUBSTITUTE(H15,CHAR(160),""))),0) + IFERROR(VALUE(TRIM(SUBSTITUTE(I15,CHAR(160),""))),0))</f>
        <v/>
      </c>
      <c r="K15" s="154"/>
      <c r="L15" s="154"/>
      <c r="M15" s="154"/>
      <c r="N15" s="7"/>
      <c r="O15" s="241" t="str">
        <f t="shared" si="13"/>
        <v/>
      </c>
      <c r="P15" s="155"/>
      <c r="Q15" s="25" t="str">
        <f t="shared" si="0"/>
        <v/>
      </c>
      <c r="R15" s="55" t="str">
        <f t="shared" si="1"/>
        <v/>
      </c>
      <c r="S15" s="55" t="str">
        <f t="shared" si="2"/>
        <v/>
      </c>
      <c r="T15" s="22" t="str">
        <f t="shared" si="3"/>
        <v/>
      </c>
      <c r="U15" s="22" t="str">
        <f t="shared" si="4"/>
        <v/>
      </c>
      <c r="V15" s="22" t="str">
        <f t="shared" si="5"/>
        <v/>
      </c>
      <c r="W15" s="29" t="str">
        <f t="shared" si="6"/>
        <v/>
      </c>
      <c r="X15" s="29" t="str">
        <f t="shared" si="7"/>
        <v/>
      </c>
      <c r="Y15" s="29" t="str">
        <f t="shared" si="14"/>
        <v/>
      </c>
      <c r="Z15" s="156" t="str">
        <f t="shared" si="8"/>
        <v/>
      </c>
      <c r="AA15" s="316" t="str">
        <f t="shared" si="15"/>
        <v/>
      </c>
      <c r="AB15" s="316" t="str">
        <f t="shared" si="16"/>
        <v/>
      </c>
      <c r="AC15" s="22" t="str">
        <f t="shared" si="10"/>
        <v/>
      </c>
      <c r="AD15" s="29" t="str">
        <f t="shared" si="11"/>
        <v/>
      </c>
      <c r="AE15" s="241" t="str">
        <f t="shared" si="17"/>
        <v/>
      </c>
      <c r="AF15" s="157"/>
      <c r="AG15" s="317" t="str" cm="1">
        <f t="array" ref="AG15">_xlfn.IFS(O15="","",AE15&gt;O15,"KO : Le montant retenu est supérieur au montant présenté. Merci de revoir la ligne de dépense ou plafonner son montant.",AE15=0,"Attention : montant présenté entièrement écarté",AE15=O15,"OK",AE15&lt;O15,"Attention : montant présenté partiellement écarté")</f>
        <v/>
      </c>
      <c r="AH15" s="158" t="str">
        <f t="shared" si="18"/>
        <v/>
      </c>
    </row>
    <row r="16" spans="1:34" s="3" customFormat="1">
      <c r="A16" s="24">
        <v>7</v>
      </c>
      <c r="B16" s="152"/>
      <c r="C16" s="275"/>
      <c r="D16" s="152"/>
      <c r="E16" s="7"/>
      <c r="F16" s="34"/>
      <c r="G16" s="7"/>
      <c r="H16" s="9"/>
      <c r="I16" s="9"/>
      <c r="J16" s="153" t="str">
        <f t="shared" si="12"/>
        <v/>
      </c>
      <c r="K16" s="154"/>
      <c r="L16" s="154"/>
      <c r="M16" s="154"/>
      <c r="N16" s="7"/>
      <c r="O16" s="241" t="str">
        <f t="shared" si="13"/>
        <v/>
      </c>
      <c r="P16" s="155"/>
      <c r="Q16" s="25" t="str">
        <f t="shared" si="0"/>
        <v/>
      </c>
      <c r="R16" s="55" t="str">
        <f t="shared" si="1"/>
        <v/>
      </c>
      <c r="S16" s="55" t="str">
        <f t="shared" si="2"/>
        <v/>
      </c>
      <c r="T16" s="22" t="str">
        <f t="shared" si="3"/>
        <v/>
      </c>
      <c r="U16" s="22" t="str">
        <f t="shared" si="4"/>
        <v/>
      </c>
      <c r="V16" s="22" t="str">
        <f t="shared" si="5"/>
        <v/>
      </c>
      <c r="W16" s="29" t="str">
        <f t="shared" si="6"/>
        <v/>
      </c>
      <c r="X16" s="29" t="str">
        <f t="shared" si="7"/>
        <v/>
      </c>
      <c r="Y16" s="29" t="str">
        <f t="shared" si="14"/>
        <v/>
      </c>
      <c r="Z16" s="156" t="str">
        <f t="shared" si="8"/>
        <v/>
      </c>
      <c r="AA16" s="316" t="str">
        <f t="shared" si="15"/>
        <v/>
      </c>
      <c r="AB16" s="316" t="str">
        <f t="shared" si="16"/>
        <v/>
      </c>
      <c r="AC16" s="22" t="str">
        <f t="shared" si="10"/>
        <v/>
      </c>
      <c r="AD16" s="29" t="str">
        <f t="shared" si="11"/>
        <v/>
      </c>
      <c r="AE16" s="241" t="str">
        <f t="shared" si="17"/>
        <v/>
      </c>
      <c r="AF16" s="157"/>
      <c r="AG16" s="317" t="str" cm="1">
        <f t="array" ref="AG16">_xlfn.IFS(O16="","",AE16&gt;O16,"KO : Le montant retenu est supérieur au montant présenté. Merci de revoir la ligne de dépense ou plafonner son montant.",AE16=0,"Attention : montant présenté entièrement écarté",AE16=O16,"OK",AE16&lt;O16,"Attention : montant présenté partiellement écarté")</f>
        <v/>
      </c>
      <c r="AH16" s="158" t="str">
        <f t="shared" si="18"/>
        <v/>
      </c>
    </row>
    <row r="17" spans="1:35" s="3" customFormat="1">
      <c r="A17" s="24">
        <v>8</v>
      </c>
      <c r="B17" s="152"/>
      <c r="C17" s="275"/>
      <c r="D17" s="152"/>
      <c r="E17" s="7"/>
      <c r="F17" s="34"/>
      <c r="G17" s="7"/>
      <c r="H17" s="9"/>
      <c r="I17" s="9"/>
      <c r="J17" s="153" t="str">
        <f t="shared" si="12"/>
        <v/>
      </c>
      <c r="K17" s="154"/>
      <c r="L17" s="154"/>
      <c r="M17" s="154"/>
      <c r="N17" s="7"/>
      <c r="O17" s="241" t="str">
        <f t="shared" si="13"/>
        <v/>
      </c>
      <c r="P17" s="155"/>
      <c r="Q17" s="25" t="str">
        <f t="shared" si="0"/>
        <v/>
      </c>
      <c r="R17" s="55" t="str">
        <f t="shared" si="1"/>
        <v/>
      </c>
      <c r="S17" s="55" t="str">
        <f t="shared" si="2"/>
        <v/>
      </c>
      <c r="T17" s="22" t="str">
        <f t="shared" si="3"/>
        <v/>
      </c>
      <c r="U17" s="22" t="str">
        <f t="shared" si="4"/>
        <v/>
      </c>
      <c r="V17" s="22" t="str">
        <f t="shared" si="5"/>
        <v/>
      </c>
      <c r="W17" s="29" t="str">
        <f t="shared" si="6"/>
        <v/>
      </c>
      <c r="X17" s="29" t="str">
        <f t="shared" si="7"/>
        <v/>
      </c>
      <c r="Y17" s="29" t="str">
        <f t="shared" si="14"/>
        <v/>
      </c>
      <c r="Z17" s="156" t="str">
        <f t="shared" si="8"/>
        <v/>
      </c>
      <c r="AA17" s="316" t="str">
        <f t="shared" si="15"/>
        <v/>
      </c>
      <c r="AB17" s="316" t="str">
        <f t="shared" si="16"/>
        <v/>
      </c>
      <c r="AC17" s="22" t="str">
        <f t="shared" si="10"/>
        <v/>
      </c>
      <c r="AD17" s="29" t="str">
        <f t="shared" si="11"/>
        <v/>
      </c>
      <c r="AE17" s="241" t="str">
        <f t="shared" si="17"/>
        <v/>
      </c>
      <c r="AF17" s="157"/>
      <c r="AG17" s="317" t="str" cm="1">
        <f t="array" ref="AG17">_xlfn.IFS(O17="","",AE17&gt;O17,"KO : Le montant retenu est supérieur au montant présenté. Merci de revoir la ligne de dépense ou plafonner son montant.",AE17=0,"Attention : montant présenté entièrement écarté",AE17=O17,"OK",AE17&lt;O17,"Attention : montant présenté partiellement écarté")</f>
        <v/>
      </c>
      <c r="AH17" s="158" t="str">
        <f t="shared" si="18"/>
        <v/>
      </c>
    </row>
    <row r="18" spans="1:35" s="3" customFormat="1">
      <c r="A18" s="24">
        <v>9</v>
      </c>
      <c r="B18" s="152"/>
      <c r="C18" s="275"/>
      <c r="D18" s="152"/>
      <c r="E18" s="7"/>
      <c r="F18" s="34"/>
      <c r="G18" s="7"/>
      <c r="H18" s="9"/>
      <c r="I18" s="9"/>
      <c r="J18" s="153" t="str">
        <f t="shared" si="12"/>
        <v/>
      </c>
      <c r="K18" s="154"/>
      <c r="L18" s="154"/>
      <c r="M18" s="154"/>
      <c r="N18" s="7"/>
      <c r="O18" s="241" t="str">
        <f t="shared" si="13"/>
        <v/>
      </c>
      <c r="P18" s="155"/>
      <c r="Q18" s="25" t="str">
        <f t="shared" si="0"/>
        <v/>
      </c>
      <c r="R18" s="55" t="str">
        <f t="shared" si="1"/>
        <v/>
      </c>
      <c r="S18" s="55" t="str">
        <f t="shared" si="2"/>
        <v/>
      </c>
      <c r="T18" s="22" t="str">
        <f t="shared" si="3"/>
        <v/>
      </c>
      <c r="U18" s="22" t="str">
        <f t="shared" si="4"/>
        <v/>
      </c>
      <c r="V18" s="22" t="str">
        <f t="shared" si="5"/>
        <v/>
      </c>
      <c r="W18" s="29" t="str">
        <f t="shared" si="6"/>
        <v/>
      </c>
      <c r="X18" s="29" t="str">
        <f t="shared" si="7"/>
        <v/>
      </c>
      <c r="Y18" s="29" t="str">
        <f t="shared" si="14"/>
        <v/>
      </c>
      <c r="Z18" s="156" t="str">
        <f t="shared" si="8"/>
        <v/>
      </c>
      <c r="AA18" s="316" t="str">
        <f t="shared" si="15"/>
        <v/>
      </c>
      <c r="AB18" s="316" t="str">
        <f t="shared" si="16"/>
        <v/>
      </c>
      <c r="AC18" s="22" t="str">
        <f t="shared" si="10"/>
        <v/>
      </c>
      <c r="AD18" s="29" t="str">
        <f t="shared" si="11"/>
        <v/>
      </c>
      <c r="AE18" s="241" t="str">
        <f t="shared" si="17"/>
        <v/>
      </c>
      <c r="AF18" s="157"/>
      <c r="AG18" s="317" t="str" cm="1">
        <f t="array" ref="AG18">_xlfn.IFS(O18="","",AE18&gt;O18,"KO : Le montant retenu est supérieur au montant présenté. Merci de revoir la ligne de dépense ou plafonner son montant.",AE18=0,"Attention : montant présenté entièrement écarté",AE18=O18,"OK",AE18&lt;O18,"Attention : montant présenté partiellement écarté")</f>
        <v/>
      </c>
      <c r="AH18" s="158" t="str">
        <f t="shared" si="18"/>
        <v/>
      </c>
    </row>
    <row r="19" spans="1:35" s="3" customFormat="1">
      <c r="A19" s="24">
        <v>10</v>
      </c>
      <c r="B19" s="152"/>
      <c r="C19" s="275"/>
      <c r="D19" s="152"/>
      <c r="E19" s="7"/>
      <c r="F19" s="34"/>
      <c r="G19" s="7"/>
      <c r="H19" s="9"/>
      <c r="I19" s="9"/>
      <c r="J19" s="153" t="str">
        <f t="shared" si="12"/>
        <v/>
      </c>
      <c r="K19" s="154"/>
      <c r="L19" s="154"/>
      <c r="M19" s="154"/>
      <c r="N19" s="7"/>
      <c r="O19" s="241" t="str">
        <f t="shared" si="13"/>
        <v/>
      </c>
      <c r="P19" s="155"/>
      <c r="Q19" s="25" t="str">
        <f t="shared" si="0"/>
        <v/>
      </c>
      <c r="R19" s="55" t="str">
        <f t="shared" si="1"/>
        <v/>
      </c>
      <c r="S19" s="55" t="str">
        <f t="shared" si="2"/>
        <v/>
      </c>
      <c r="T19" s="22" t="str">
        <f t="shared" si="3"/>
        <v/>
      </c>
      <c r="U19" s="22" t="str">
        <f t="shared" si="4"/>
        <v/>
      </c>
      <c r="V19" s="22" t="str">
        <f t="shared" si="5"/>
        <v/>
      </c>
      <c r="W19" s="29" t="str">
        <f t="shared" si="6"/>
        <v/>
      </c>
      <c r="X19" s="29" t="str">
        <f t="shared" si="7"/>
        <v/>
      </c>
      <c r="Y19" s="29" t="str">
        <f t="shared" si="14"/>
        <v/>
      </c>
      <c r="Z19" s="156" t="str">
        <f t="shared" si="8"/>
        <v/>
      </c>
      <c r="AA19" s="316" t="str">
        <f t="shared" si="15"/>
        <v/>
      </c>
      <c r="AB19" s="316" t="str">
        <f t="shared" si="16"/>
        <v/>
      </c>
      <c r="AC19" s="22" t="str">
        <f t="shared" si="10"/>
        <v/>
      </c>
      <c r="AD19" s="29" t="str">
        <f t="shared" si="11"/>
        <v/>
      </c>
      <c r="AE19" s="241" t="str">
        <f t="shared" si="17"/>
        <v/>
      </c>
      <c r="AF19" s="157"/>
      <c r="AG19" s="317" t="str" cm="1">
        <f t="array" ref="AG19">_xlfn.IFS(O19="","",AE19&gt;O19,"KO : Le montant retenu est supérieur au montant présenté. Merci de revoir la ligne de dépense ou plafonner son montant.",AE19=0,"Attention : montant présenté entièrement écarté",AE19=O19,"OK",AE19&lt;O19,"Attention : montant présenté partiellement écarté")</f>
        <v/>
      </c>
      <c r="AH19" s="158" t="str">
        <f t="shared" si="18"/>
        <v/>
      </c>
    </row>
    <row r="20" spans="1:35" s="3" customFormat="1" ht="15" customHeight="1">
      <c r="A20" s="24">
        <v>11</v>
      </c>
      <c r="B20" s="152"/>
      <c r="C20" s="275"/>
      <c r="D20" s="152"/>
      <c r="E20" s="7"/>
      <c r="F20" s="34"/>
      <c r="G20" s="7"/>
      <c r="H20" s="9"/>
      <c r="I20" s="9"/>
      <c r="J20" s="153" t="str">
        <f t="shared" si="12"/>
        <v/>
      </c>
      <c r="K20" s="154"/>
      <c r="L20" s="154"/>
      <c r="M20" s="154"/>
      <c r="N20" s="7"/>
      <c r="O20" s="241" t="str">
        <f t="shared" si="13"/>
        <v/>
      </c>
      <c r="P20" s="155"/>
      <c r="Q20" s="25" t="str">
        <f t="shared" si="0"/>
        <v/>
      </c>
      <c r="R20" s="55" t="str">
        <f t="shared" si="1"/>
        <v/>
      </c>
      <c r="S20" s="55" t="str">
        <f t="shared" si="2"/>
        <v/>
      </c>
      <c r="T20" s="22" t="str">
        <f t="shared" si="3"/>
        <v/>
      </c>
      <c r="U20" s="22" t="str">
        <f t="shared" si="4"/>
        <v/>
      </c>
      <c r="V20" s="22" t="str">
        <f t="shared" si="5"/>
        <v/>
      </c>
      <c r="W20" s="29" t="str">
        <f t="shared" si="6"/>
        <v/>
      </c>
      <c r="X20" s="29" t="str">
        <f t="shared" si="7"/>
        <v/>
      </c>
      <c r="Y20" s="29" t="str">
        <f t="shared" si="14"/>
        <v/>
      </c>
      <c r="Z20" s="156" t="str">
        <f t="shared" si="8"/>
        <v/>
      </c>
      <c r="AA20" s="316" t="str">
        <f t="shared" si="15"/>
        <v/>
      </c>
      <c r="AB20" s="316" t="str">
        <f t="shared" si="16"/>
        <v/>
      </c>
      <c r="AC20" s="22" t="str">
        <f t="shared" si="10"/>
        <v/>
      </c>
      <c r="AD20" s="29" t="str">
        <f t="shared" si="11"/>
        <v/>
      </c>
      <c r="AE20" s="241" t="str">
        <f t="shared" si="17"/>
        <v/>
      </c>
      <c r="AF20" s="157"/>
      <c r="AG20" s="317" t="str" cm="1">
        <f t="array" ref="AG20">_xlfn.IFS(O20="","",AE20&gt;O20,"KO : Le montant retenu est supérieur au montant présenté. Merci de revoir la ligne de dépense ou plafonner son montant.",AE20=0,"Attention : montant présenté entièrement écarté",AE20=O20,"OK",AE20&lt;O20,"Attention : montant présenté partiellement écarté")</f>
        <v/>
      </c>
      <c r="AH20" s="158" t="str">
        <f t="shared" si="18"/>
        <v/>
      </c>
    </row>
    <row r="21" spans="1:35" s="3" customFormat="1">
      <c r="A21" s="24">
        <v>12</v>
      </c>
      <c r="B21" s="152"/>
      <c r="C21" s="275"/>
      <c r="D21" s="152"/>
      <c r="E21" s="7"/>
      <c r="F21" s="34"/>
      <c r="G21" s="7"/>
      <c r="H21" s="9"/>
      <c r="I21" s="9"/>
      <c r="J21" s="153" t="str">
        <f t="shared" si="12"/>
        <v/>
      </c>
      <c r="K21" s="154"/>
      <c r="L21" s="154"/>
      <c r="M21" s="154"/>
      <c r="N21" s="7"/>
      <c r="O21" s="241" t="str">
        <f t="shared" si="13"/>
        <v/>
      </c>
      <c r="P21" s="155"/>
      <c r="Q21" s="25" t="str">
        <f t="shared" si="0"/>
        <v/>
      </c>
      <c r="R21" s="55" t="str">
        <f t="shared" si="1"/>
        <v/>
      </c>
      <c r="S21" s="55" t="str">
        <f t="shared" si="2"/>
        <v/>
      </c>
      <c r="T21" s="22" t="str">
        <f t="shared" si="3"/>
        <v/>
      </c>
      <c r="U21" s="22" t="str">
        <f t="shared" si="4"/>
        <v/>
      </c>
      <c r="V21" s="22" t="str">
        <f t="shared" si="5"/>
        <v/>
      </c>
      <c r="W21" s="29" t="str">
        <f t="shared" si="6"/>
        <v/>
      </c>
      <c r="X21" s="29" t="str">
        <f t="shared" si="7"/>
        <v/>
      </c>
      <c r="Y21" s="29" t="str">
        <f t="shared" si="14"/>
        <v/>
      </c>
      <c r="Z21" s="156" t="str">
        <f t="shared" si="8"/>
        <v/>
      </c>
      <c r="AA21" s="316" t="str">
        <f t="shared" si="15"/>
        <v/>
      </c>
      <c r="AB21" s="316" t="str">
        <f t="shared" si="16"/>
        <v/>
      </c>
      <c r="AC21" s="22" t="str">
        <f t="shared" si="10"/>
        <v/>
      </c>
      <c r="AD21" s="29" t="str">
        <f t="shared" si="11"/>
        <v/>
      </c>
      <c r="AE21" s="241" t="str">
        <f t="shared" si="17"/>
        <v/>
      </c>
      <c r="AF21" s="157"/>
      <c r="AG21" s="317" t="str" cm="1">
        <f t="array" ref="AG21">_xlfn.IFS(O21="","",AE21&gt;O21,"KO : Le montant retenu est supérieur au montant présenté. Merci de revoir la ligne de dépense ou plafonner son montant.",AE21=0,"Attention : montant présenté entièrement écarté",AE21=O21,"OK",AE21&lt;O21,"Attention : montant présenté partiellement écarté")</f>
        <v/>
      </c>
      <c r="AH21" s="158" t="str">
        <f t="shared" si="18"/>
        <v/>
      </c>
    </row>
    <row r="22" spans="1:35" s="3" customFormat="1">
      <c r="A22" s="24">
        <v>13</v>
      </c>
      <c r="B22" s="152"/>
      <c r="C22" s="275"/>
      <c r="D22" s="152"/>
      <c r="E22" s="7"/>
      <c r="F22" s="34"/>
      <c r="G22" s="7"/>
      <c r="H22" s="9"/>
      <c r="I22" s="9"/>
      <c r="J22" s="153" t="str">
        <f t="shared" si="12"/>
        <v/>
      </c>
      <c r="K22" s="154"/>
      <c r="L22" s="154"/>
      <c r="M22" s="154"/>
      <c r="N22" s="7"/>
      <c r="O22" s="241" t="str">
        <f t="shared" si="13"/>
        <v/>
      </c>
      <c r="P22" s="155"/>
      <c r="Q22" s="25" t="str">
        <f t="shared" si="0"/>
        <v/>
      </c>
      <c r="R22" s="55" t="str">
        <f t="shared" si="1"/>
        <v/>
      </c>
      <c r="S22" s="55" t="str">
        <f t="shared" si="2"/>
        <v/>
      </c>
      <c r="T22" s="22" t="str">
        <f t="shared" si="3"/>
        <v/>
      </c>
      <c r="U22" s="22" t="str">
        <f t="shared" si="4"/>
        <v/>
      </c>
      <c r="V22" s="22" t="str">
        <f t="shared" si="5"/>
        <v/>
      </c>
      <c r="W22" s="29" t="str">
        <f t="shared" si="6"/>
        <v/>
      </c>
      <c r="X22" s="29" t="str">
        <f t="shared" si="7"/>
        <v/>
      </c>
      <c r="Y22" s="29" t="str">
        <f t="shared" si="14"/>
        <v/>
      </c>
      <c r="Z22" s="156" t="str">
        <f t="shared" si="8"/>
        <v/>
      </c>
      <c r="AA22" s="316" t="str">
        <f t="shared" si="15"/>
        <v/>
      </c>
      <c r="AB22" s="316" t="str">
        <f t="shared" si="16"/>
        <v/>
      </c>
      <c r="AC22" s="22" t="str">
        <f t="shared" si="10"/>
        <v/>
      </c>
      <c r="AD22" s="29" t="str">
        <f t="shared" si="11"/>
        <v/>
      </c>
      <c r="AE22" s="241" t="str">
        <f t="shared" si="17"/>
        <v/>
      </c>
      <c r="AF22" s="157"/>
      <c r="AG22" s="317" t="str" cm="1">
        <f t="array" ref="AG22">_xlfn.IFS(O22="","",AE22&gt;O22,"KO : Le montant retenu est supérieur au montant présenté. Merci de revoir la ligne de dépense ou plafonner son montant.",AE22=0,"Attention : montant présenté entièrement écarté",AE22=O22,"OK",AE22&lt;O22,"Attention : montant présenté partiellement écarté")</f>
        <v/>
      </c>
      <c r="AH22" s="158" t="str">
        <f t="shared" si="18"/>
        <v/>
      </c>
    </row>
    <row r="23" spans="1:35" s="3" customFormat="1">
      <c r="A23" s="24">
        <v>14</v>
      </c>
      <c r="B23" s="152"/>
      <c r="C23" s="275"/>
      <c r="D23" s="152"/>
      <c r="E23" s="7"/>
      <c r="F23" s="34"/>
      <c r="G23" s="7"/>
      <c r="H23" s="9"/>
      <c r="I23" s="9"/>
      <c r="J23" s="153" t="str">
        <f t="shared" si="12"/>
        <v/>
      </c>
      <c r="K23" s="154"/>
      <c r="L23" s="154"/>
      <c r="M23" s="154"/>
      <c r="N23" s="7"/>
      <c r="O23" s="241" t="str">
        <f t="shared" si="13"/>
        <v/>
      </c>
      <c r="P23" s="155"/>
      <c r="Q23" s="25" t="str">
        <f t="shared" si="0"/>
        <v/>
      </c>
      <c r="R23" s="55" t="str">
        <f t="shared" si="1"/>
        <v/>
      </c>
      <c r="S23" s="55" t="str">
        <f t="shared" si="2"/>
        <v/>
      </c>
      <c r="T23" s="22" t="str">
        <f t="shared" si="3"/>
        <v/>
      </c>
      <c r="U23" s="22" t="str">
        <f t="shared" si="4"/>
        <v/>
      </c>
      <c r="V23" s="22" t="str">
        <f t="shared" si="5"/>
        <v/>
      </c>
      <c r="W23" s="29" t="str">
        <f t="shared" si="6"/>
        <v/>
      </c>
      <c r="X23" s="29" t="str">
        <f t="shared" si="7"/>
        <v/>
      </c>
      <c r="Y23" s="29" t="str">
        <f t="shared" si="14"/>
        <v/>
      </c>
      <c r="Z23" s="156" t="str">
        <f t="shared" si="8"/>
        <v/>
      </c>
      <c r="AA23" s="316" t="str">
        <f t="shared" si="15"/>
        <v/>
      </c>
      <c r="AB23" s="316" t="str">
        <f t="shared" si="16"/>
        <v/>
      </c>
      <c r="AC23" s="22" t="str">
        <f t="shared" si="10"/>
        <v/>
      </c>
      <c r="AD23" s="29" t="str">
        <f t="shared" si="11"/>
        <v/>
      </c>
      <c r="AE23" s="241" t="str">
        <f t="shared" si="17"/>
        <v/>
      </c>
      <c r="AF23" s="157"/>
      <c r="AG23" s="317" t="str" cm="1">
        <f t="array" ref="AG23">_xlfn.IFS(O23="","",AE23&gt;O23,"KO : Le montant retenu est supérieur au montant présenté. Merci de revoir la ligne de dépense ou plafonner son montant.",AE23=0,"Attention : montant présenté entièrement écarté",AE23=O23,"OK",AE23&lt;O23,"Attention : montant présenté partiellement écarté")</f>
        <v/>
      </c>
      <c r="AH23" s="158" t="str">
        <f t="shared" si="18"/>
        <v/>
      </c>
    </row>
    <row r="24" spans="1:35" s="3" customFormat="1" ht="14.45" customHeight="1">
      <c r="A24" s="24">
        <v>15</v>
      </c>
      <c r="B24" s="152"/>
      <c r="C24" s="275"/>
      <c r="D24" s="152"/>
      <c r="E24" s="7"/>
      <c r="F24" s="34"/>
      <c r="G24" s="7"/>
      <c r="H24" s="9"/>
      <c r="I24" s="9"/>
      <c r="J24" s="153" t="str">
        <f t="shared" si="12"/>
        <v/>
      </c>
      <c r="K24" s="154"/>
      <c r="L24" s="154"/>
      <c r="M24" s="154"/>
      <c r="N24" s="7"/>
      <c r="O24" s="241" t="str">
        <f t="shared" si="13"/>
        <v/>
      </c>
      <c r="P24" s="155"/>
      <c r="Q24" s="25" t="str">
        <f t="shared" si="0"/>
        <v/>
      </c>
      <c r="R24" s="55" t="str">
        <f t="shared" si="1"/>
        <v/>
      </c>
      <c r="S24" s="55" t="str">
        <f t="shared" si="2"/>
        <v/>
      </c>
      <c r="T24" s="22" t="str">
        <f t="shared" si="3"/>
        <v/>
      </c>
      <c r="U24" s="22" t="str">
        <f t="shared" si="4"/>
        <v/>
      </c>
      <c r="V24" s="22" t="str">
        <f t="shared" si="5"/>
        <v/>
      </c>
      <c r="W24" s="29" t="str">
        <f t="shared" si="6"/>
        <v/>
      </c>
      <c r="X24" s="29" t="str">
        <f t="shared" si="7"/>
        <v/>
      </c>
      <c r="Y24" s="29" t="str">
        <f t="shared" si="14"/>
        <v/>
      </c>
      <c r="Z24" s="156" t="str">
        <f t="shared" si="8"/>
        <v/>
      </c>
      <c r="AA24" s="316" t="str">
        <f t="shared" si="15"/>
        <v/>
      </c>
      <c r="AB24" s="316" t="str">
        <f t="shared" si="16"/>
        <v/>
      </c>
      <c r="AC24" s="22" t="str">
        <f t="shared" si="10"/>
        <v/>
      </c>
      <c r="AD24" s="29" t="str">
        <f t="shared" si="11"/>
        <v/>
      </c>
      <c r="AE24" s="241" t="str">
        <f t="shared" si="17"/>
        <v/>
      </c>
      <c r="AF24" s="157"/>
      <c r="AG24" s="317" t="str" cm="1">
        <f t="array" ref="AG24">_xlfn.IFS(O24="","",AE24&gt;O24,"KO : Le montant retenu est supérieur au montant présenté. Merci de revoir la ligne de dépense ou plafonner son montant.",AE24=0,"Attention : montant présenté entièrement écarté",AE24=O24,"OK",AE24&lt;O24,"Attention : montant présenté partiellement écarté")</f>
        <v/>
      </c>
      <c r="AH24" s="158" t="str">
        <f t="shared" si="18"/>
        <v/>
      </c>
      <c r="AI24" s="159"/>
    </row>
    <row r="25" spans="1:35" s="3" customFormat="1" ht="14.45" customHeight="1">
      <c r="A25" s="24">
        <v>16</v>
      </c>
      <c r="B25" s="152"/>
      <c r="C25" s="275"/>
      <c r="D25" s="152"/>
      <c r="E25" s="7"/>
      <c r="F25" s="34"/>
      <c r="G25" s="7"/>
      <c r="H25" s="9"/>
      <c r="I25" s="9"/>
      <c r="J25" s="153" t="str">
        <f t="shared" si="12"/>
        <v/>
      </c>
      <c r="K25" s="154"/>
      <c r="L25" s="154"/>
      <c r="M25" s="154"/>
      <c r="N25" s="7"/>
      <c r="O25" s="241" t="str">
        <f t="shared" si="13"/>
        <v/>
      </c>
      <c r="P25" s="155"/>
      <c r="Q25" s="25" t="str">
        <f t="shared" si="0"/>
        <v/>
      </c>
      <c r="R25" s="55" t="str">
        <f t="shared" si="1"/>
        <v/>
      </c>
      <c r="S25" s="55" t="str">
        <f t="shared" si="2"/>
        <v/>
      </c>
      <c r="T25" s="22" t="str">
        <f t="shared" si="3"/>
        <v/>
      </c>
      <c r="U25" s="22" t="str">
        <f t="shared" si="4"/>
        <v/>
      </c>
      <c r="V25" s="22" t="str">
        <f t="shared" si="5"/>
        <v/>
      </c>
      <c r="W25" s="29" t="str">
        <f t="shared" si="6"/>
        <v/>
      </c>
      <c r="X25" s="29" t="str">
        <f t="shared" si="7"/>
        <v/>
      </c>
      <c r="Y25" s="29" t="str">
        <f t="shared" si="14"/>
        <v/>
      </c>
      <c r="Z25" s="156" t="str">
        <f t="shared" si="8"/>
        <v/>
      </c>
      <c r="AA25" s="316" t="str">
        <f t="shared" si="15"/>
        <v/>
      </c>
      <c r="AB25" s="316" t="str">
        <f t="shared" si="16"/>
        <v/>
      </c>
      <c r="AC25" s="22" t="str">
        <f t="shared" si="10"/>
        <v/>
      </c>
      <c r="AD25" s="29" t="str">
        <f t="shared" si="11"/>
        <v/>
      </c>
      <c r="AE25" s="241" t="str">
        <f t="shared" si="17"/>
        <v/>
      </c>
      <c r="AF25" s="157"/>
      <c r="AG25" s="317" t="str" cm="1">
        <f t="array" ref="AG25">_xlfn.IFS(O25="","",AE25&gt;O25,"KO : Le montant retenu est supérieur au montant présenté. Merci de revoir la ligne de dépense ou plafonner son montant.",AE25=0,"Attention : montant présenté entièrement écarté",AE25=O25,"OK",AE25&lt;O25,"Attention : montant présenté partiellement écarté")</f>
        <v/>
      </c>
      <c r="AH25" s="158" t="str">
        <f t="shared" si="18"/>
        <v/>
      </c>
      <c r="AI25" s="159"/>
    </row>
    <row r="26" spans="1:35" s="3" customFormat="1">
      <c r="A26" s="24">
        <v>17</v>
      </c>
      <c r="B26" s="152"/>
      <c r="C26" s="275"/>
      <c r="D26" s="152"/>
      <c r="E26" s="7"/>
      <c r="F26" s="34"/>
      <c r="G26" s="7"/>
      <c r="H26" s="9"/>
      <c r="I26" s="9"/>
      <c r="J26" s="153" t="str">
        <f t="shared" si="12"/>
        <v/>
      </c>
      <c r="K26" s="154"/>
      <c r="L26" s="154"/>
      <c r="M26" s="154"/>
      <c r="N26" s="7"/>
      <c r="O26" s="241" t="str">
        <f t="shared" si="13"/>
        <v/>
      </c>
      <c r="P26" s="155"/>
      <c r="Q26" s="25" t="str">
        <f t="shared" si="0"/>
        <v/>
      </c>
      <c r="R26" s="55" t="str">
        <f t="shared" si="1"/>
        <v/>
      </c>
      <c r="S26" s="55" t="str">
        <f t="shared" si="2"/>
        <v/>
      </c>
      <c r="T26" s="22" t="str">
        <f t="shared" si="3"/>
        <v/>
      </c>
      <c r="U26" s="22" t="str">
        <f t="shared" si="4"/>
        <v/>
      </c>
      <c r="V26" s="22" t="str">
        <f t="shared" si="5"/>
        <v/>
      </c>
      <c r="W26" s="29" t="str">
        <f t="shared" si="6"/>
        <v/>
      </c>
      <c r="X26" s="29" t="str">
        <f t="shared" si="7"/>
        <v/>
      </c>
      <c r="Y26" s="29" t="str">
        <f t="shared" si="14"/>
        <v/>
      </c>
      <c r="Z26" s="156" t="str">
        <f t="shared" si="8"/>
        <v/>
      </c>
      <c r="AA26" s="316" t="str">
        <f t="shared" si="15"/>
        <v/>
      </c>
      <c r="AB26" s="316" t="str">
        <f t="shared" si="16"/>
        <v/>
      </c>
      <c r="AC26" s="22" t="str">
        <f t="shared" si="10"/>
        <v/>
      </c>
      <c r="AD26" s="29" t="str">
        <f t="shared" si="11"/>
        <v/>
      </c>
      <c r="AE26" s="241" t="str">
        <f t="shared" si="17"/>
        <v/>
      </c>
      <c r="AF26" s="157"/>
      <c r="AG26" s="317" t="str" cm="1">
        <f t="array" ref="AG26">_xlfn.IFS(O26="","",AE26&gt;O26,"KO : Le montant retenu est supérieur au montant présenté. Merci de revoir la ligne de dépense ou plafonner son montant.",AE26=0,"Attention : montant présenté entièrement écarté",AE26=O26,"OK",AE26&lt;O26,"Attention : montant présenté partiellement écarté")</f>
        <v/>
      </c>
      <c r="AH26" s="158" t="str">
        <f t="shared" si="18"/>
        <v/>
      </c>
    </row>
    <row r="27" spans="1:35" s="3" customFormat="1">
      <c r="A27" s="24">
        <v>18</v>
      </c>
      <c r="B27" s="152"/>
      <c r="C27" s="275"/>
      <c r="D27" s="152"/>
      <c r="E27" s="7"/>
      <c r="F27" s="34"/>
      <c r="G27" s="7"/>
      <c r="H27" s="9"/>
      <c r="I27" s="9"/>
      <c r="J27" s="153" t="str">
        <f t="shared" si="12"/>
        <v/>
      </c>
      <c r="K27" s="154"/>
      <c r="L27" s="154"/>
      <c r="M27" s="154"/>
      <c r="N27" s="7"/>
      <c r="O27" s="241" t="str">
        <f t="shared" si="13"/>
        <v/>
      </c>
      <c r="P27" s="155"/>
      <c r="Q27" s="25" t="str">
        <f t="shared" si="0"/>
        <v/>
      </c>
      <c r="R27" s="55" t="str">
        <f t="shared" si="1"/>
        <v/>
      </c>
      <c r="S27" s="55" t="str">
        <f t="shared" si="2"/>
        <v/>
      </c>
      <c r="T27" s="22" t="str">
        <f t="shared" si="3"/>
        <v/>
      </c>
      <c r="U27" s="22" t="str">
        <f t="shared" si="4"/>
        <v/>
      </c>
      <c r="V27" s="22" t="str">
        <f t="shared" si="5"/>
        <v/>
      </c>
      <c r="W27" s="29" t="str">
        <f t="shared" si="6"/>
        <v/>
      </c>
      <c r="X27" s="29" t="str">
        <f t="shared" si="7"/>
        <v/>
      </c>
      <c r="Y27" s="29" t="str">
        <f t="shared" si="14"/>
        <v/>
      </c>
      <c r="Z27" s="156" t="str">
        <f t="shared" si="8"/>
        <v/>
      </c>
      <c r="AA27" s="316" t="str">
        <f t="shared" si="15"/>
        <v/>
      </c>
      <c r="AB27" s="316" t="str">
        <f t="shared" si="16"/>
        <v/>
      </c>
      <c r="AC27" s="22" t="str">
        <f t="shared" si="10"/>
        <v/>
      </c>
      <c r="AD27" s="29" t="str">
        <f t="shared" si="11"/>
        <v/>
      </c>
      <c r="AE27" s="241" t="str">
        <f t="shared" si="17"/>
        <v/>
      </c>
      <c r="AF27" s="157"/>
      <c r="AG27" s="317" t="str" cm="1">
        <f t="array" ref="AG27">_xlfn.IFS(O27="","",AE27&gt;O27,"KO : Le montant retenu est supérieur au montant présenté. Merci de revoir la ligne de dépense ou plafonner son montant.",AE27=0,"Attention : montant présenté entièrement écarté",AE27=O27,"OK",AE27&lt;O27,"Attention : montant présenté partiellement écarté")</f>
        <v/>
      </c>
      <c r="AH27" s="158" t="str">
        <f t="shared" si="18"/>
        <v/>
      </c>
    </row>
    <row r="28" spans="1:35" s="3" customFormat="1">
      <c r="A28" s="24">
        <v>19</v>
      </c>
      <c r="B28" s="152"/>
      <c r="C28" s="275"/>
      <c r="D28" s="152"/>
      <c r="E28" s="7"/>
      <c r="F28" s="34"/>
      <c r="G28" s="7"/>
      <c r="H28" s="9"/>
      <c r="I28" s="9"/>
      <c r="J28" s="153" t="str">
        <f t="shared" si="12"/>
        <v/>
      </c>
      <c r="K28" s="154"/>
      <c r="L28" s="154"/>
      <c r="M28" s="154"/>
      <c r="N28" s="7"/>
      <c r="O28" s="241" t="str">
        <f t="shared" si="13"/>
        <v/>
      </c>
      <c r="P28" s="155"/>
      <c r="Q28" s="25" t="str">
        <f t="shared" si="0"/>
        <v/>
      </c>
      <c r="R28" s="55" t="str">
        <f t="shared" si="1"/>
        <v/>
      </c>
      <c r="S28" s="55" t="str">
        <f t="shared" si="2"/>
        <v/>
      </c>
      <c r="T28" s="22" t="str">
        <f t="shared" si="3"/>
        <v/>
      </c>
      <c r="U28" s="22" t="str">
        <f t="shared" si="4"/>
        <v/>
      </c>
      <c r="V28" s="22" t="str">
        <f t="shared" si="5"/>
        <v/>
      </c>
      <c r="W28" s="29" t="str">
        <f t="shared" si="6"/>
        <v/>
      </c>
      <c r="X28" s="29" t="str">
        <f t="shared" si="7"/>
        <v/>
      </c>
      <c r="Y28" s="29" t="str">
        <f t="shared" si="14"/>
        <v/>
      </c>
      <c r="Z28" s="156" t="str">
        <f t="shared" si="8"/>
        <v/>
      </c>
      <c r="AA28" s="316" t="str">
        <f t="shared" si="15"/>
        <v/>
      </c>
      <c r="AB28" s="316" t="str">
        <f t="shared" si="16"/>
        <v/>
      </c>
      <c r="AC28" s="22" t="str">
        <f t="shared" si="10"/>
        <v/>
      </c>
      <c r="AD28" s="29" t="str">
        <f t="shared" si="11"/>
        <v/>
      </c>
      <c r="AE28" s="241" t="str">
        <f t="shared" si="17"/>
        <v/>
      </c>
      <c r="AF28" s="157"/>
      <c r="AG28" s="317" t="str" cm="1">
        <f t="array" ref="AG28">_xlfn.IFS(O28="","",AE28&gt;O28,"KO : Le montant retenu est supérieur au montant présenté. Merci de revoir la ligne de dépense ou plafonner son montant.",AE28=0,"Attention : montant présenté entièrement écarté",AE28=O28,"OK",AE28&lt;O28,"Attention : montant présenté partiellement écarté")</f>
        <v/>
      </c>
      <c r="AH28" s="158" t="str">
        <f t="shared" si="18"/>
        <v/>
      </c>
    </row>
    <row r="29" spans="1:35" s="3" customFormat="1">
      <c r="A29" s="24">
        <v>20</v>
      </c>
      <c r="B29" s="152"/>
      <c r="C29" s="275"/>
      <c r="D29" s="152"/>
      <c r="E29" s="7"/>
      <c r="F29" s="34"/>
      <c r="G29" s="7"/>
      <c r="H29" s="9"/>
      <c r="I29" s="9"/>
      <c r="J29" s="153" t="str">
        <f t="shared" si="12"/>
        <v/>
      </c>
      <c r="K29" s="154"/>
      <c r="L29" s="154"/>
      <c r="M29" s="154"/>
      <c r="N29" s="7"/>
      <c r="O29" s="241" t="str">
        <f t="shared" si="13"/>
        <v/>
      </c>
      <c r="P29" s="155"/>
      <c r="Q29" s="25" t="str">
        <f t="shared" si="0"/>
        <v/>
      </c>
      <c r="R29" s="55" t="str">
        <f t="shared" si="1"/>
        <v/>
      </c>
      <c r="S29" s="55" t="str">
        <f t="shared" si="2"/>
        <v/>
      </c>
      <c r="T29" s="22" t="str">
        <f t="shared" si="3"/>
        <v/>
      </c>
      <c r="U29" s="22" t="str">
        <f t="shared" si="4"/>
        <v/>
      </c>
      <c r="V29" s="22" t="str">
        <f t="shared" si="5"/>
        <v/>
      </c>
      <c r="W29" s="29" t="str">
        <f t="shared" si="6"/>
        <v/>
      </c>
      <c r="X29" s="29" t="str">
        <f t="shared" si="7"/>
        <v/>
      </c>
      <c r="Y29" s="29" t="str">
        <f t="shared" si="14"/>
        <v/>
      </c>
      <c r="Z29" s="156" t="str">
        <f t="shared" si="8"/>
        <v/>
      </c>
      <c r="AA29" s="316" t="str">
        <f t="shared" si="15"/>
        <v/>
      </c>
      <c r="AB29" s="316" t="str">
        <f t="shared" si="16"/>
        <v/>
      </c>
      <c r="AC29" s="22" t="str">
        <f t="shared" si="10"/>
        <v/>
      </c>
      <c r="AD29" s="29" t="str">
        <f t="shared" si="11"/>
        <v/>
      </c>
      <c r="AE29" s="241" t="str">
        <f t="shared" si="17"/>
        <v/>
      </c>
      <c r="AF29" s="157"/>
      <c r="AG29" s="317" t="str" cm="1">
        <f t="array" ref="AG29">_xlfn.IFS(O29="","",AE29&gt;O29,"KO : Le montant retenu est supérieur au montant présenté. Merci de revoir la ligne de dépense ou plafonner son montant.",AE29=0,"Attention : montant présenté entièrement écarté",AE29=O29,"OK",AE29&lt;O29,"Attention : montant présenté partiellement écarté")</f>
        <v/>
      </c>
      <c r="AH29" s="158" t="str">
        <f t="shared" si="18"/>
        <v/>
      </c>
    </row>
    <row r="30" spans="1:35" s="3" customFormat="1">
      <c r="A30" s="24">
        <v>21</v>
      </c>
      <c r="B30" s="152"/>
      <c r="C30" s="275"/>
      <c r="D30" s="152"/>
      <c r="E30" s="7"/>
      <c r="F30" s="34"/>
      <c r="G30" s="7"/>
      <c r="H30" s="9"/>
      <c r="I30" s="9"/>
      <c r="J30" s="153" t="str">
        <f t="shared" si="12"/>
        <v/>
      </c>
      <c r="K30" s="154"/>
      <c r="L30" s="154"/>
      <c r="M30" s="154"/>
      <c r="N30" s="7"/>
      <c r="O30" s="241" t="str">
        <f t="shared" si="13"/>
        <v/>
      </c>
      <c r="P30" s="155"/>
      <c r="Q30" s="25" t="str">
        <f t="shared" si="0"/>
        <v/>
      </c>
      <c r="R30" s="55" t="str">
        <f t="shared" si="1"/>
        <v/>
      </c>
      <c r="S30" s="55" t="str">
        <f t="shared" si="2"/>
        <v/>
      </c>
      <c r="T30" s="22" t="str">
        <f t="shared" si="3"/>
        <v/>
      </c>
      <c r="U30" s="22" t="str">
        <f t="shared" si="4"/>
        <v/>
      </c>
      <c r="V30" s="22" t="str">
        <f t="shared" si="5"/>
        <v/>
      </c>
      <c r="W30" s="29" t="str">
        <f t="shared" si="6"/>
        <v/>
      </c>
      <c r="X30" s="29" t="str">
        <f t="shared" si="7"/>
        <v/>
      </c>
      <c r="Y30" s="29" t="str">
        <f t="shared" si="14"/>
        <v/>
      </c>
      <c r="Z30" s="156" t="str">
        <f t="shared" si="8"/>
        <v/>
      </c>
      <c r="AA30" s="316" t="str">
        <f t="shared" si="15"/>
        <v/>
      </c>
      <c r="AB30" s="316" t="str">
        <f t="shared" si="16"/>
        <v/>
      </c>
      <c r="AC30" s="22" t="str">
        <f t="shared" si="10"/>
        <v/>
      </c>
      <c r="AD30" s="29" t="str">
        <f t="shared" si="11"/>
        <v/>
      </c>
      <c r="AE30" s="241" t="str">
        <f t="shared" si="17"/>
        <v/>
      </c>
      <c r="AF30" s="157"/>
      <c r="AG30" s="317" t="str" cm="1">
        <f t="array" ref="AG30">_xlfn.IFS(O30="","",AE30&gt;O30,"KO : Le montant retenu est supérieur au montant présenté. Merci de revoir la ligne de dépense ou plafonner son montant.",AE30=0,"Attention : montant présenté entièrement écarté",AE30=O30,"OK",AE30&lt;O30,"Attention : montant présenté partiellement écarté")</f>
        <v/>
      </c>
      <c r="AH30" s="158" t="str">
        <f t="shared" si="18"/>
        <v/>
      </c>
    </row>
    <row r="31" spans="1:35" s="3" customFormat="1">
      <c r="A31" s="24">
        <v>22</v>
      </c>
      <c r="B31" s="152"/>
      <c r="C31" s="275"/>
      <c r="D31" s="152"/>
      <c r="E31" s="7"/>
      <c r="F31" s="34"/>
      <c r="G31" s="7"/>
      <c r="H31" s="9"/>
      <c r="I31" s="9"/>
      <c r="J31" s="153" t="str">
        <f t="shared" si="12"/>
        <v/>
      </c>
      <c r="K31" s="154"/>
      <c r="L31" s="154"/>
      <c r="M31" s="154"/>
      <c r="N31" s="7"/>
      <c r="O31" s="241" t="str">
        <f t="shared" si="13"/>
        <v/>
      </c>
      <c r="P31" s="155"/>
      <c r="Q31" s="25" t="str">
        <f t="shared" si="0"/>
        <v/>
      </c>
      <c r="R31" s="55" t="str">
        <f t="shared" si="1"/>
        <v/>
      </c>
      <c r="S31" s="55" t="str">
        <f t="shared" si="2"/>
        <v/>
      </c>
      <c r="T31" s="22" t="str">
        <f t="shared" si="3"/>
        <v/>
      </c>
      <c r="U31" s="22" t="str">
        <f t="shared" si="4"/>
        <v/>
      </c>
      <c r="V31" s="22" t="str">
        <f t="shared" si="5"/>
        <v/>
      </c>
      <c r="W31" s="29" t="str">
        <f t="shared" si="6"/>
        <v/>
      </c>
      <c r="X31" s="29" t="str">
        <f t="shared" si="7"/>
        <v/>
      </c>
      <c r="Y31" s="29" t="str">
        <f t="shared" si="14"/>
        <v/>
      </c>
      <c r="Z31" s="156" t="str">
        <f t="shared" si="8"/>
        <v/>
      </c>
      <c r="AA31" s="316" t="str">
        <f t="shared" si="15"/>
        <v/>
      </c>
      <c r="AB31" s="316" t="str">
        <f t="shared" si="16"/>
        <v/>
      </c>
      <c r="AC31" s="22" t="str">
        <f t="shared" si="10"/>
        <v/>
      </c>
      <c r="AD31" s="29" t="str">
        <f t="shared" si="11"/>
        <v/>
      </c>
      <c r="AE31" s="241" t="str">
        <f t="shared" si="17"/>
        <v/>
      </c>
      <c r="AF31" s="157"/>
      <c r="AG31" s="317" t="str" cm="1">
        <f t="array" ref="AG31">_xlfn.IFS(O31="","",AE31&gt;O31,"KO : Le montant retenu est supérieur au montant présenté. Merci de revoir la ligne de dépense ou plafonner son montant.",AE31=0,"Attention : montant présenté entièrement écarté",AE31=O31,"OK",AE31&lt;O31,"Attention : montant présenté partiellement écarté")</f>
        <v/>
      </c>
      <c r="AH31" s="158" t="str">
        <f t="shared" si="18"/>
        <v/>
      </c>
    </row>
    <row r="32" spans="1:35" s="3" customFormat="1">
      <c r="A32" s="24">
        <v>23</v>
      </c>
      <c r="B32" s="152"/>
      <c r="C32" s="275"/>
      <c r="D32" s="152"/>
      <c r="E32" s="7"/>
      <c r="F32" s="34"/>
      <c r="G32" s="7"/>
      <c r="H32" s="9"/>
      <c r="I32" s="9"/>
      <c r="J32" s="153" t="str">
        <f t="shared" si="12"/>
        <v/>
      </c>
      <c r="K32" s="154"/>
      <c r="L32" s="154"/>
      <c r="M32" s="154"/>
      <c r="N32" s="7"/>
      <c r="O32" s="241" t="str">
        <f t="shared" si="13"/>
        <v/>
      </c>
      <c r="P32" s="155"/>
      <c r="Q32" s="25" t="str">
        <f t="shared" si="0"/>
        <v/>
      </c>
      <c r="R32" s="55" t="str">
        <f t="shared" si="1"/>
        <v/>
      </c>
      <c r="S32" s="55" t="str">
        <f t="shared" si="2"/>
        <v/>
      </c>
      <c r="T32" s="22" t="str">
        <f t="shared" si="3"/>
        <v/>
      </c>
      <c r="U32" s="22" t="str">
        <f t="shared" si="4"/>
        <v/>
      </c>
      <c r="V32" s="22" t="str">
        <f t="shared" si="5"/>
        <v/>
      </c>
      <c r="W32" s="29" t="str">
        <f t="shared" si="6"/>
        <v/>
      </c>
      <c r="X32" s="29" t="str">
        <f t="shared" si="7"/>
        <v/>
      </c>
      <c r="Y32" s="29" t="str">
        <f t="shared" si="14"/>
        <v/>
      </c>
      <c r="Z32" s="156" t="str">
        <f t="shared" si="8"/>
        <v/>
      </c>
      <c r="AA32" s="316" t="str">
        <f t="shared" si="15"/>
        <v/>
      </c>
      <c r="AB32" s="316" t="str">
        <f t="shared" si="16"/>
        <v/>
      </c>
      <c r="AC32" s="22" t="str">
        <f t="shared" si="10"/>
        <v/>
      </c>
      <c r="AD32" s="29" t="str">
        <f t="shared" si="11"/>
        <v/>
      </c>
      <c r="AE32" s="241" t="str">
        <f t="shared" si="17"/>
        <v/>
      </c>
      <c r="AF32" s="157"/>
      <c r="AG32" s="317" t="str" cm="1">
        <f t="array" ref="AG32">_xlfn.IFS(O32="","",AE32&gt;O32,"KO : Le montant retenu est supérieur au montant présenté. Merci de revoir la ligne de dépense ou plafonner son montant.",AE32=0,"Attention : montant présenté entièrement écarté",AE32=O32,"OK",AE32&lt;O32,"Attention : montant présenté partiellement écarté")</f>
        <v/>
      </c>
      <c r="AH32" s="158" t="str">
        <f t="shared" si="18"/>
        <v/>
      </c>
    </row>
    <row r="33" spans="1:34" s="3" customFormat="1">
      <c r="A33" s="24">
        <v>24</v>
      </c>
      <c r="B33" s="152"/>
      <c r="C33" s="275"/>
      <c r="D33" s="152"/>
      <c r="E33" s="7"/>
      <c r="F33" s="34"/>
      <c r="G33" s="7"/>
      <c r="H33" s="9"/>
      <c r="I33" s="9"/>
      <c r="J33" s="153" t="str">
        <f t="shared" si="12"/>
        <v/>
      </c>
      <c r="K33" s="154"/>
      <c r="L33" s="154"/>
      <c r="M33" s="154"/>
      <c r="N33" s="7"/>
      <c r="O33" s="241" t="str">
        <f t="shared" si="13"/>
        <v/>
      </c>
      <c r="P33" s="155"/>
      <c r="Q33" s="25" t="str">
        <f t="shared" si="0"/>
        <v/>
      </c>
      <c r="R33" s="55" t="str">
        <f t="shared" si="1"/>
        <v/>
      </c>
      <c r="S33" s="55" t="str">
        <f t="shared" si="2"/>
        <v/>
      </c>
      <c r="T33" s="22" t="str">
        <f t="shared" si="3"/>
        <v/>
      </c>
      <c r="U33" s="22" t="str">
        <f t="shared" si="4"/>
        <v/>
      </c>
      <c r="V33" s="22" t="str">
        <f t="shared" si="5"/>
        <v/>
      </c>
      <c r="W33" s="29" t="str">
        <f t="shared" si="6"/>
        <v/>
      </c>
      <c r="X33" s="29" t="str">
        <f t="shared" si="7"/>
        <v/>
      </c>
      <c r="Y33" s="29" t="str">
        <f t="shared" si="14"/>
        <v/>
      </c>
      <c r="Z33" s="156" t="str">
        <f t="shared" si="8"/>
        <v/>
      </c>
      <c r="AA33" s="316" t="str">
        <f t="shared" si="15"/>
        <v/>
      </c>
      <c r="AB33" s="316" t="str">
        <f t="shared" si="16"/>
        <v/>
      </c>
      <c r="AC33" s="22" t="str">
        <f t="shared" si="10"/>
        <v/>
      </c>
      <c r="AD33" s="29" t="str">
        <f t="shared" si="11"/>
        <v/>
      </c>
      <c r="AE33" s="241" t="str">
        <f t="shared" si="17"/>
        <v/>
      </c>
      <c r="AF33" s="157"/>
      <c r="AG33" s="317" t="str" cm="1">
        <f t="array" ref="AG33">_xlfn.IFS(O33="","",AE33&gt;O33,"KO : Le montant retenu est supérieur au montant présenté. Merci de revoir la ligne de dépense ou plafonner son montant.",AE33=0,"Attention : montant présenté entièrement écarté",AE33=O33,"OK",AE33&lt;O33,"Attention : montant présenté partiellement écarté")</f>
        <v/>
      </c>
      <c r="AH33" s="158" t="str">
        <f t="shared" si="18"/>
        <v/>
      </c>
    </row>
    <row r="34" spans="1:34" s="3" customFormat="1">
      <c r="A34" s="24">
        <v>25</v>
      </c>
      <c r="B34" s="152"/>
      <c r="C34" s="275"/>
      <c r="D34" s="152"/>
      <c r="E34" s="7"/>
      <c r="F34" s="34"/>
      <c r="G34" s="7"/>
      <c r="H34" s="9"/>
      <c r="I34" s="9"/>
      <c r="J34" s="153" t="str">
        <f t="shared" si="12"/>
        <v/>
      </c>
      <c r="K34" s="154"/>
      <c r="L34" s="154"/>
      <c r="M34" s="154"/>
      <c r="N34" s="7"/>
      <c r="O34" s="241" t="str">
        <f t="shared" si="13"/>
        <v/>
      </c>
      <c r="P34" s="155"/>
      <c r="Q34" s="25" t="str">
        <f t="shared" si="0"/>
        <v/>
      </c>
      <c r="R34" s="55" t="str">
        <f t="shared" si="1"/>
        <v/>
      </c>
      <c r="S34" s="55" t="str">
        <f t="shared" si="2"/>
        <v/>
      </c>
      <c r="T34" s="22" t="str">
        <f t="shared" si="3"/>
        <v/>
      </c>
      <c r="U34" s="22" t="str">
        <f t="shared" si="4"/>
        <v/>
      </c>
      <c r="V34" s="22" t="str">
        <f t="shared" si="5"/>
        <v/>
      </c>
      <c r="W34" s="29" t="str">
        <f t="shared" si="6"/>
        <v/>
      </c>
      <c r="X34" s="29" t="str">
        <f t="shared" si="7"/>
        <v/>
      </c>
      <c r="Y34" s="29" t="str">
        <f t="shared" si="14"/>
        <v/>
      </c>
      <c r="Z34" s="156" t="str">
        <f t="shared" si="8"/>
        <v/>
      </c>
      <c r="AA34" s="316" t="str">
        <f t="shared" si="15"/>
        <v/>
      </c>
      <c r="AB34" s="316" t="str">
        <f t="shared" si="16"/>
        <v/>
      </c>
      <c r="AC34" s="22" t="str">
        <f t="shared" si="10"/>
        <v/>
      </c>
      <c r="AD34" s="29" t="str">
        <f t="shared" si="11"/>
        <v/>
      </c>
      <c r="AE34" s="241" t="str">
        <f t="shared" si="17"/>
        <v/>
      </c>
      <c r="AF34" s="157"/>
      <c r="AG34" s="317" t="str" cm="1">
        <f t="array" ref="AG34">_xlfn.IFS(O34="","",AE34&gt;O34,"KO : Le montant retenu est supérieur au montant présenté. Merci de revoir la ligne de dépense ou plafonner son montant.",AE34=0,"Attention : montant présenté entièrement écarté",AE34=O34,"OK",AE34&lt;O34,"Attention : montant présenté partiellement écarté")</f>
        <v/>
      </c>
      <c r="AH34" s="158" t="str">
        <f t="shared" si="18"/>
        <v/>
      </c>
    </row>
    <row r="35" spans="1:34" s="3" customFormat="1">
      <c r="A35" s="24">
        <v>26</v>
      </c>
      <c r="B35" s="152"/>
      <c r="C35" s="275"/>
      <c r="D35" s="152"/>
      <c r="E35" s="7"/>
      <c r="F35" s="34"/>
      <c r="G35" s="7"/>
      <c r="H35" s="9"/>
      <c r="I35" s="9"/>
      <c r="J35" s="153" t="str">
        <f>IF(OR(H35="",I35=""), "",IFERROR(VALUE(TRIM(SUBSTITUTE(H35,CHAR(160),""))),0) + IFERROR(VALUE(TRIM(SUBSTITUTE(I35,CHAR(160),""))),0))</f>
        <v/>
      </c>
      <c r="K35" s="154"/>
      <c r="L35" s="154"/>
      <c r="M35" s="154"/>
      <c r="N35" s="7"/>
      <c r="O35" s="241" t="str">
        <f t="shared" si="13"/>
        <v/>
      </c>
      <c r="P35" s="155"/>
      <c r="Q35" s="25" t="str">
        <f t="shared" si="0"/>
        <v/>
      </c>
      <c r="R35" s="55" t="str">
        <f t="shared" si="1"/>
        <v/>
      </c>
      <c r="S35" s="55" t="str">
        <f t="shared" si="2"/>
        <v/>
      </c>
      <c r="T35" s="22" t="str">
        <f t="shared" si="3"/>
        <v/>
      </c>
      <c r="U35" s="22" t="str">
        <f t="shared" si="4"/>
        <v/>
      </c>
      <c r="V35" s="22" t="str">
        <f t="shared" si="5"/>
        <v/>
      </c>
      <c r="W35" s="29" t="str">
        <f t="shared" si="6"/>
        <v/>
      </c>
      <c r="X35" s="29" t="str">
        <f t="shared" si="7"/>
        <v/>
      </c>
      <c r="Y35" s="29" t="str">
        <f t="shared" si="14"/>
        <v/>
      </c>
      <c r="Z35" s="156" t="str">
        <f t="shared" si="8"/>
        <v/>
      </c>
      <c r="AA35" s="316" t="str">
        <f t="shared" si="15"/>
        <v/>
      </c>
      <c r="AB35" s="316" t="str">
        <f t="shared" si="16"/>
        <v/>
      </c>
      <c r="AC35" s="22" t="str">
        <f t="shared" si="10"/>
        <v/>
      </c>
      <c r="AD35" s="29" t="str">
        <f t="shared" si="11"/>
        <v/>
      </c>
      <c r="AE35" s="241" t="str">
        <f t="shared" si="17"/>
        <v/>
      </c>
      <c r="AF35" s="157"/>
      <c r="AG35" s="317" t="str" cm="1">
        <f t="array" ref="AG35">_xlfn.IFS(O35="","",AE35&gt;O35,"KO : Le montant retenu est supérieur au montant présenté. Merci de revoir la ligne de dépense ou plafonner son montant.",AE35=0,"Attention : montant présenté entièrement écarté",AE35=O35,"OK",AE35&lt;O35,"Attention : montant présenté partiellement écarté")</f>
        <v/>
      </c>
      <c r="AH35" s="158" t="str">
        <f t="shared" si="18"/>
        <v/>
      </c>
    </row>
    <row r="36" spans="1:34" s="3" customFormat="1">
      <c r="A36" s="24">
        <v>27</v>
      </c>
      <c r="B36" s="152"/>
      <c r="C36" s="275"/>
      <c r="D36" s="152"/>
      <c r="E36" s="7"/>
      <c r="F36" s="34"/>
      <c r="G36" s="7"/>
      <c r="H36" s="9"/>
      <c r="I36" s="9"/>
      <c r="J36" s="153" t="str">
        <f t="shared" si="12"/>
        <v/>
      </c>
      <c r="K36" s="154"/>
      <c r="L36" s="154"/>
      <c r="M36" s="154"/>
      <c r="N36" s="7"/>
      <c r="O36" s="241" t="str">
        <f t="shared" si="13"/>
        <v/>
      </c>
      <c r="P36" s="155"/>
      <c r="Q36" s="25" t="str">
        <f t="shared" si="0"/>
        <v/>
      </c>
      <c r="R36" s="55" t="str">
        <f t="shared" si="1"/>
        <v/>
      </c>
      <c r="S36" s="55" t="str">
        <f t="shared" si="2"/>
        <v/>
      </c>
      <c r="T36" s="22" t="str">
        <f t="shared" si="3"/>
        <v/>
      </c>
      <c r="U36" s="22" t="str">
        <f t="shared" si="4"/>
        <v/>
      </c>
      <c r="V36" s="22" t="str">
        <f t="shared" si="5"/>
        <v/>
      </c>
      <c r="W36" s="29" t="str">
        <f t="shared" si="6"/>
        <v/>
      </c>
      <c r="X36" s="29" t="str">
        <f t="shared" si="7"/>
        <v/>
      </c>
      <c r="Y36" s="29" t="str">
        <f t="shared" si="14"/>
        <v/>
      </c>
      <c r="Z36" s="156" t="str">
        <f t="shared" si="8"/>
        <v/>
      </c>
      <c r="AA36" s="316" t="str">
        <f t="shared" si="15"/>
        <v/>
      </c>
      <c r="AB36" s="316" t="str">
        <f t="shared" si="16"/>
        <v/>
      </c>
      <c r="AC36" s="22" t="str">
        <f t="shared" si="10"/>
        <v/>
      </c>
      <c r="AD36" s="29" t="str">
        <f t="shared" si="11"/>
        <v/>
      </c>
      <c r="AE36" s="241" t="str">
        <f t="shared" si="17"/>
        <v/>
      </c>
      <c r="AF36" s="157"/>
      <c r="AG36" s="317" t="str" cm="1">
        <f t="array" ref="AG36">_xlfn.IFS(O36="","",AE36&gt;O36,"KO : Le montant retenu est supérieur au montant présenté. Merci de revoir la ligne de dépense ou plafonner son montant.",AE36=0,"Attention : montant présenté entièrement écarté",AE36=O36,"OK",AE36&lt;O36,"Attention : montant présenté partiellement écarté")</f>
        <v/>
      </c>
      <c r="AH36" s="158" t="str">
        <f t="shared" si="18"/>
        <v/>
      </c>
    </row>
    <row r="37" spans="1:34" s="3" customFormat="1">
      <c r="A37" s="24">
        <v>28</v>
      </c>
      <c r="B37" s="152"/>
      <c r="C37" s="275"/>
      <c r="D37" s="152"/>
      <c r="E37" s="7"/>
      <c r="F37" s="34"/>
      <c r="G37" s="7"/>
      <c r="H37" s="9"/>
      <c r="I37" s="9"/>
      <c r="J37" s="153" t="str">
        <f t="shared" si="12"/>
        <v/>
      </c>
      <c r="K37" s="154"/>
      <c r="L37" s="154"/>
      <c r="M37" s="154"/>
      <c r="N37" s="7"/>
      <c r="O37" s="241" t="str">
        <f t="shared" si="13"/>
        <v/>
      </c>
      <c r="P37" s="155"/>
      <c r="Q37" s="25" t="str">
        <f t="shared" si="0"/>
        <v/>
      </c>
      <c r="R37" s="55" t="str">
        <f t="shared" si="1"/>
        <v/>
      </c>
      <c r="S37" s="55" t="str">
        <f t="shared" si="2"/>
        <v/>
      </c>
      <c r="T37" s="22" t="str">
        <f t="shared" si="3"/>
        <v/>
      </c>
      <c r="U37" s="22" t="str">
        <f t="shared" si="4"/>
        <v/>
      </c>
      <c r="V37" s="22" t="str">
        <f t="shared" si="5"/>
        <v/>
      </c>
      <c r="W37" s="29" t="str">
        <f t="shared" si="6"/>
        <v/>
      </c>
      <c r="X37" s="29" t="str">
        <f t="shared" si="7"/>
        <v/>
      </c>
      <c r="Y37" s="29" t="str">
        <f t="shared" si="14"/>
        <v/>
      </c>
      <c r="Z37" s="156" t="str">
        <f t="shared" si="8"/>
        <v/>
      </c>
      <c r="AA37" s="316" t="str">
        <f t="shared" si="15"/>
        <v/>
      </c>
      <c r="AB37" s="316" t="str">
        <f t="shared" si="16"/>
        <v/>
      </c>
      <c r="AC37" s="22" t="str">
        <f t="shared" si="10"/>
        <v/>
      </c>
      <c r="AD37" s="29" t="str">
        <f t="shared" si="11"/>
        <v/>
      </c>
      <c r="AE37" s="241" t="str">
        <f t="shared" si="17"/>
        <v/>
      </c>
      <c r="AF37" s="157"/>
      <c r="AG37" s="317" t="str" cm="1">
        <f t="array" ref="AG37">_xlfn.IFS(O37="","",AE37&gt;O37,"KO : Le montant retenu est supérieur au montant présenté. Merci de revoir la ligne de dépense ou plafonner son montant.",AE37=0,"Attention : montant présenté entièrement écarté",AE37=O37,"OK",AE37&lt;O37,"Attention : montant présenté partiellement écarté")</f>
        <v/>
      </c>
      <c r="AH37" s="158" t="str">
        <f t="shared" si="18"/>
        <v/>
      </c>
    </row>
    <row r="38" spans="1:34" s="3" customFormat="1">
      <c r="A38" s="24">
        <v>29</v>
      </c>
      <c r="B38" s="152"/>
      <c r="C38" s="275"/>
      <c r="D38" s="152"/>
      <c r="E38" s="7"/>
      <c r="F38" s="34"/>
      <c r="G38" s="7"/>
      <c r="H38" s="9"/>
      <c r="I38" s="9"/>
      <c r="J38" s="153" t="str">
        <f t="shared" si="12"/>
        <v/>
      </c>
      <c r="K38" s="154"/>
      <c r="L38" s="154"/>
      <c r="M38" s="154"/>
      <c r="N38" s="7"/>
      <c r="O38" s="241" t="str">
        <f t="shared" si="13"/>
        <v/>
      </c>
      <c r="P38" s="155"/>
      <c r="Q38" s="25" t="str">
        <f t="shared" si="0"/>
        <v/>
      </c>
      <c r="R38" s="55" t="str">
        <f t="shared" si="1"/>
        <v/>
      </c>
      <c r="S38" s="55" t="str">
        <f t="shared" si="2"/>
        <v/>
      </c>
      <c r="T38" s="22" t="str">
        <f t="shared" si="3"/>
        <v/>
      </c>
      <c r="U38" s="22" t="str">
        <f t="shared" si="4"/>
        <v/>
      </c>
      <c r="V38" s="22" t="str">
        <f t="shared" si="5"/>
        <v/>
      </c>
      <c r="W38" s="29" t="str">
        <f t="shared" si="6"/>
        <v/>
      </c>
      <c r="X38" s="29" t="str">
        <f t="shared" si="7"/>
        <v/>
      </c>
      <c r="Y38" s="29" t="str">
        <f t="shared" si="14"/>
        <v/>
      </c>
      <c r="Z38" s="156" t="str">
        <f t="shared" si="8"/>
        <v/>
      </c>
      <c r="AA38" s="316" t="str">
        <f t="shared" si="15"/>
        <v/>
      </c>
      <c r="AB38" s="316" t="str">
        <f t="shared" si="16"/>
        <v/>
      </c>
      <c r="AC38" s="22" t="str">
        <f t="shared" si="10"/>
        <v/>
      </c>
      <c r="AD38" s="29" t="str">
        <f t="shared" si="11"/>
        <v/>
      </c>
      <c r="AE38" s="241" t="str">
        <f t="shared" si="17"/>
        <v/>
      </c>
      <c r="AF38" s="157"/>
      <c r="AG38" s="317" t="str" cm="1">
        <f t="array" ref="AG38">_xlfn.IFS(O38="","",AE38&gt;O38,"KO : Le montant retenu est supérieur au montant présenté. Merci de revoir la ligne de dépense ou plafonner son montant.",AE38=0,"Attention : montant présenté entièrement écarté",AE38=O38,"OK",AE38&lt;O38,"Attention : montant présenté partiellement écarté")</f>
        <v/>
      </c>
      <c r="AH38" s="158" t="str">
        <f t="shared" si="18"/>
        <v/>
      </c>
    </row>
    <row r="39" spans="1:34" s="3" customFormat="1">
      <c r="A39" s="24">
        <v>30</v>
      </c>
      <c r="B39" s="152"/>
      <c r="C39" s="275"/>
      <c r="D39" s="152"/>
      <c r="E39" s="7"/>
      <c r="F39" s="34"/>
      <c r="G39" s="7"/>
      <c r="H39" s="9"/>
      <c r="I39" s="9"/>
      <c r="J39" s="153" t="str">
        <f t="shared" si="12"/>
        <v/>
      </c>
      <c r="K39" s="154"/>
      <c r="L39" s="154"/>
      <c r="M39" s="154"/>
      <c r="N39" s="7"/>
      <c r="O39" s="241" t="str">
        <f t="shared" si="13"/>
        <v/>
      </c>
      <c r="P39" s="155"/>
      <c r="Q39" s="25" t="str">
        <f t="shared" si="0"/>
        <v/>
      </c>
      <c r="R39" s="55" t="str">
        <f t="shared" si="1"/>
        <v/>
      </c>
      <c r="S39" s="55" t="str">
        <f t="shared" si="2"/>
        <v/>
      </c>
      <c r="T39" s="22" t="str">
        <f t="shared" si="3"/>
        <v/>
      </c>
      <c r="U39" s="22" t="str">
        <f t="shared" si="4"/>
        <v/>
      </c>
      <c r="V39" s="22" t="str">
        <f t="shared" si="5"/>
        <v/>
      </c>
      <c r="W39" s="29" t="str">
        <f t="shared" si="6"/>
        <v/>
      </c>
      <c r="X39" s="29" t="str">
        <f t="shared" si="7"/>
        <v/>
      </c>
      <c r="Y39" s="29" t="str">
        <f t="shared" si="14"/>
        <v/>
      </c>
      <c r="Z39" s="156" t="str">
        <f t="shared" si="8"/>
        <v/>
      </c>
      <c r="AA39" s="316" t="str">
        <f t="shared" si="15"/>
        <v/>
      </c>
      <c r="AB39" s="316" t="str">
        <f t="shared" si="16"/>
        <v/>
      </c>
      <c r="AC39" s="22" t="str">
        <f t="shared" si="10"/>
        <v/>
      </c>
      <c r="AD39" s="29" t="str">
        <f t="shared" si="11"/>
        <v/>
      </c>
      <c r="AE39" s="241" t="str">
        <f t="shared" si="17"/>
        <v/>
      </c>
      <c r="AF39" s="157"/>
      <c r="AG39" s="317" t="str" cm="1">
        <f t="array" ref="AG39">_xlfn.IFS(O39="","",AE39&gt;O39,"KO : Le montant retenu est supérieur au montant présenté. Merci de revoir la ligne de dépense ou plafonner son montant.",AE39=0,"Attention : montant présenté entièrement écarté",AE39=O39,"OK",AE39&lt;O39,"Attention : montant présenté partiellement écarté")</f>
        <v/>
      </c>
      <c r="AH39" s="158" t="str">
        <f t="shared" si="18"/>
        <v/>
      </c>
    </row>
    <row r="40" spans="1:34" s="3" customFormat="1">
      <c r="A40" s="24">
        <v>31</v>
      </c>
      <c r="B40" s="152"/>
      <c r="C40" s="275"/>
      <c r="D40" s="152"/>
      <c r="E40" s="7"/>
      <c r="F40" s="34"/>
      <c r="G40" s="7"/>
      <c r="H40" s="9"/>
      <c r="I40" s="9"/>
      <c r="J40" s="153" t="str">
        <f t="shared" si="12"/>
        <v/>
      </c>
      <c r="K40" s="154"/>
      <c r="L40" s="154"/>
      <c r="M40" s="154"/>
      <c r="N40" s="7"/>
      <c r="O40" s="241" t="str">
        <f t="shared" si="13"/>
        <v/>
      </c>
      <c r="P40" s="155"/>
      <c r="Q40" s="25" t="str">
        <f t="shared" si="0"/>
        <v/>
      </c>
      <c r="R40" s="55" t="str">
        <f t="shared" si="1"/>
        <v/>
      </c>
      <c r="S40" s="55" t="str">
        <f t="shared" si="2"/>
        <v/>
      </c>
      <c r="T40" s="22" t="str">
        <f t="shared" si="3"/>
        <v/>
      </c>
      <c r="U40" s="22" t="str">
        <f t="shared" si="4"/>
        <v/>
      </c>
      <c r="V40" s="22" t="str">
        <f t="shared" si="5"/>
        <v/>
      </c>
      <c r="W40" s="29" t="str">
        <f t="shared" si="6"/>
        <v/>
      </c>
      <c r="X40" s="29" t="str">
        <f t="shared" si="7"/>
        <v/>
      </c>
      <c r="Y40" s="29" t="str">
        <f t="shared" si="14"/>
        <v/>
      </c>
      <c r="Z40" s="156" t="str">
        <f t="shared" si="8"/>
        <v/>
      </c>
      <c r="AA40" s="316" t="str">
        <f t="shared" si="15"/>
        <v/>
      </c>
      <c r="AB40" s="316" t="str">
        <f t="shared" si="16"/>
        <v/>
      </c>
      <c r="AC40" s="22" t="str">
        <f t="shared" si="10"/>
        <v/>
      </c>
      <c r="AD40" s="29" t="str">
        <f t="shared" si="11"/>
        <v/>
      </c>
      <c r="AE40" s="241" t="str">
        <f t="shared" si="17"/>
        <v/>
      </c>
      <c r="AF40" s="157"/>
      <c r="AG40" s="317" t="str" cm="1">
        <f t="array" ref="AG40">_xlfn.IFS(O40="","",AE40&gt;O40,"KO : Le montant retenu est supérieur au montant présenté. Merci de revoir la ligne de dépense ou plafonner son montant.",AE40=0,"Attention : montant présenté entièrement écarté",AE40=O40,"OK",AE40&lt;O40,"Attention : montant présenté partiellement écarté")</f>
        <v/>
      </c>
      <c r="AH40" s="158" t="str">
        <f t="shared" si="18"/>
        <v/>
      </c>
    </row>
    <row r="41" spans="1:34" s="3" customFormat="1">
      <c r="A41" s="24">
        <v>32</v>
      </c>
      <c r="B41" s="152"/>
      <c r="C41" s="275"/>
      <c r="D41" s="152"/>
      <c r="E41" s="7"/>
      <c r="F41" s="34"/>
      <c r="G41" s="7"/>
      <c r="H41" s="9"/>
      <c r="I41" s="9"/>
      <c r="J41" s="153" t="str">
        <f t="shared" si="12"/>
        <v/>
      </c>
      <c r="K41" s="154"/>
      <c r="L41" s="154"/>
      <c r="M41" s="154"/>
      <c r="N41" s="7"/>
      <c r="O41" s="241" t="str">
        <f t="shared" si="13"/>
        <v/>
      </c>
      <c r="P41" s="155"/>
      <c r="Q41" s="25" t="str">
        <f t="shared" si="0"/>
        <v/>
      </c>
      <c r="R41" s="55" t="str">
        <f t="shared" si="1"/>
        <v/>
      </c>
      <c r="S41" s="55" t="str">
        <f t="shared" si="2"/>
        <v/>
      </c>
      <c r="T41" s="22" t="str">
        <f t="shared" si="3"/>
        <v/>
      </c>
      <c r="U41" s="22" t="str">
        <f t="shared" si="4"/>
        <v/>
      </c>
      <c r="V41" s="22" t="str">
        <f t="shared" si="5"/>
        <v/>
      </c>
      <c r="W41" s="29" t="str">
        <f t="shared" si="6"/>
        <v/>
      </c>
      <c r="X41" s="29" t="str">
        <f t="shared" si="7"/>
        <v/>
      </c>
      <c r="Y41" s="29" t="str">
        <f t="shared" si="14"/>
        <v/>
      </c>
      <c r="Z41" s="156" t="str">
        <f t="shared" si="8"/>
        <v/>
      </c>
      <c r="AA41" s="316" t="str">
        <f t="shared" si="15"/>
        <v/>
      </c>
      <c r="AB41" s="316" t="str">
        <f t="shared" si="16"/>
        <v/>
      </c>
      <c r="AC41" s="22" t="str">
        <f t="shared" si="10"/>
        <v/>
      </c>
      <c r="AD41" s="29" t="str">
        <f t="shared" si="11"/>
        <v/>
      </c>
      <c r="AE41" s="241" t="str">
        <f t="shared" si="17"/>
        <v/>
      </c>
      <c r="AF41" s="157"/>
      <c r="AG41" s="317" t="str" cm="1">
        <f t="array" ref="AG41">_xlfn.IFS(O41="","",AE41&gt;O41,"KO : Le montant retenu est supérieur au montant présenté. Merci de revoir la ligne de dépense ou plafonner son montant.",AE41=0,"Attention : montant présenté entièrement écarté",AE41=O41,"OK",AE41&lt;O41,"Attention : montant présenté partiellement écarté")</f>
        <v/>
      </c>
      <c r="AH41" s="158" t="str">
        <f t="shared" si="18"/>
        <v/>
      </c>
    </row>
    <row r="42" spans="1:34" s="3" customFormat="1">
      <c r="A42" s="24">
        <v>33</v>
      </c>
      <c r="B42" s="152"/>
      <c r="C42" s="275"/>
      <c r="D42" s="152"/>
      <c r="E42" s="7"/>
      <c r="F42" s="34"/>
      <c r="G42" s="7"/>
      <c r="H42" s="9"/>
      <c r="I42" s="9"/>
      <c r="J42" s="153" t="str">
        <f t="shared" si="12"/>
        <v/>
      </c>
      <c r="K42" s="154"/>
      <c r="L42" s="154"/>
      <c r="M42" s="154"/>
      <c r="N42" s="7"/>
      <c r="O42" s="241" t="str">
        <f t="shared" ref="O42:O73" si="19">IF(J42="","",IF(K42&lt;15%,0,J42*K42))</f>
        <v/>
      </c>
      <c r="P42" s="155"/>
      <c r="Q42" s="25" t="str">
        <f t="shared" si="0"/>
        <v/>
      </c>
      <c r="R42" s="55" t="str">
        <f t="shared" si="1"/>
        <v/>
      </c>
      <c r="S42" s="55" t="str">
        <f t="shared" si="2"/>
        <v/>
      </c>
      <c r="T42" s="22" t="str">
        <f t="shared" si="3"/>
        <v/>
      </c>
      <c r="U42" s="22" t="str">
        <f t="shared" si="4"/>
        <v/>
      </c>
      <c r="V42" s="22" t="str">
        <f t="shared" si="5"/>
        <v/>
      </c>
      <c r="W42" s="29" t="str">
        <f t="shared" si="6"/>
        <v/>
      </c>
      <c r="X42" s="29" t="str">
        <f t="shared" si="7"/>
        <v/>
      </c>
      <c r="Y42" s="29" t="str">
        <f t="shared" si="14"/>
        <v/>
      </c>
      <c r="Z42" s="156" t="str">
        <f t="shared" ref="Z42:Z73" si="20">IF(K42="","",K42)</f>
        <v/>
      </c>
      <c r="AA42" s="316" t="str">
        <f t="shared" si="15"/>
        <v/>
      </c>
      <c r="AB42" s="316" t="str">
        <f t="shared" si="16"/>
        <v/>
      </c>
      <c r="AC42" s="22" t="str">
        <f t="shared" ref="AC42:AC73" si="21">IF(N42="","",N42)</f>
        <v/>
      </c>
      <c r="AD42" s="29" t="str">
        <f t="shared" ref="AD42:AD73" si="22">IF(O42="","",O42)</f>
        <v/>
      </c>
      <c r="AE42" s="241" t="str">
        <f t="shared" si="17"/>
        <v/>
      </c>
      <c r="AF42" s="157"/>
      <c r="AG42" s="317" t="str" cm="1">
        <f t="array" ref="AG42">_xlfn.IFS(O42="","",AE42&gt;O42,"KO : Le montant retenu est supérieur au montant présenté. Merci de revoir la ligne de dépense ou plafonner son montant.",AE42=0,"Attention : montant présenté entièrement écarté",AE42=O42,"OK",AE42&lt;O42,"Attention : montant présenté partiellement écarté")</f>
        <v/>
      </c>
      <c r="AH42" s="158" t="str">
        <f t="shared" si="18"/>
        <v/>
      </c>
    </row>
    <row r="43" spans="1:34" s="3" customFormat="1">
      <c r="A43" s="24">
        <v>34</v>
      </c>
      <c r="B43" s="152"/>
      <c r="C43" s="275"/>
      <c r="D43" s="152"/>
      <c r="E43" s="7"/>
      <c r="F43" s="34"/>
      <c r="G43" s="7"/>
      <c r="H43" s="9"/>
      <c r="I43" s="9"/>
      <c r="J43" s="153" t="str">
        <f t="shared" si="12"/>
        <v/>
      </c>
      <c r="K43" s="154"/>
      <c r="L43" s="154"/>
      <c r="M43" s="154"/>
      <c r="N43" s="7"/>
      <c r="O43" s="241" t="str">
        <f t="shared" si="19"/>
        <v/>
      </c>
      <c r="P43" s="155"/>
      <c r="Q43" s="25" t="str">
        <f t="shared" si="0"/>
        <v/>
      </c>
      <c r="R43" s="55" t="str">
        <f t="shared" si="1"/>
        <v/>
      </c>
      <c r="S43" s="55" t="str">
        <f t="shared" si="2"/>
        <v/>
      </c>
      <c r="T43" s="22" t="str">
        <f t="shared" si="3"/>
        <v/>
      </c>
      <c r="U43" s="22" t="str">
        <f t="shared" si="4"/>
        <v/>
      </c>
      <c r="V43" s="22" t="str">
        <f t="shared" si="5"/>
        <v/>
      </c>
      <c r="W43" s="29" t="str">
        <f t="shared" si="6"/>
        <v/>
      </c>
      <c r="X43" s="29" t="str">
        <f t="shared" si="7"/>
        <v/>
      </c>
      <c r="Y43" s="29" t="str">
        <f t="shared" si="14"/>
        <v/>
      </c>
      <c r="Z43" s="156" t="str">
        <f t="shared" si="20"/>
        <v/>
      </c>
      <c r="AA43" s="316" t="str">
        <f t="shared" si="15"/>
        <v/>
      </c>
      <c r="AB43" s="316" t="str">
        <f t="shared" si="16"/>
        <v/>
      </c>
      <c r="AC43" s="22" t="str">
        <f t="shared" si="21"/>
        <v/>
      </c>
      <c r="AD43" s="29" t="str">
        <f t="shared" si="22"/>
        <v/>
      </c>
      <c r="AE43" s="241" t="str">
        <f t="shared" si="17"/>
        <v/>
      </c>
      <c r="AF43" s="157"/>
      <c r="AG43" s="317" t="str" cm="1">
        <f t="array" ref="AG43">_xlfn.IFS(O43="","",AE43&gt;O43,"KO : Le montant retenu est supérieur au montant présenté. Merci de revoir la ligne de dépense ou plafonner son montant.",AE43=0,"Attention : montant présenté entièrement écarté",AE43=O43,"OK",AE43&lt;O43,"Attention : montant présenté partiellement écarté")</f>
        <v/>
      </c>
      <c r="AH43" s="158" t="str">
        <f t="shared" si="18"/>
        <v/>
      </c>
    </row>
    <row r="44" spans="1:34" s="3" customFormat="1">
      <c r="A44" s="24">
        <v>35</v>
      </c>
      <c r="B44" s="152"/>
      <c r="C44" s="275"/>
      <c r="D44" s="152"/>
      <c r="E44" s="7"/>
      <c r="F44" s="34"/>
      <c r="G44" s="7"/>
      <c r="H44" s="9"/>
      <c r="I44" s="9"/>
      <c r="J44" s="153" t="str">
        <f t="shared" si="12"/>
        <v/>
      </c>
      <c r="K44" s="154"/>
      <c r="L44" s="154"/>
      <c r="M44" s="154"/>
      <c r="N44" s="7"/>
      <c r="O44" s="241" t="str">
        <f t="shared" si="19"/>
        <v/>
      </c>
      <c r="P44" s="155"/>
      <c r="Q44" s="25" t="str">
        <f t="shared" si="0"/>
        <v/>
      </c>
      <c r="R44" s="55" t="str">
        <f t="shared" si="1"/>
        <v/>
      </c>
      <c r="S44" s="55" t="str">
        <f t="shared" si="2"/>
        <v/>
      </c>
      <c r="T44" s="22" t="str">
        <f t="shared" si="3"/>
        <v/>
      </c>
      <c r="U44" s="22" t="str">
        <f t="shared" si="4"/>
        <v/>
      </c>
      <c r="V44" s="22" t="str">
        <f t="shared" si="5"/>
        <v/>
      </c>
      <c r="W44" s="29" t="str">
        <f t="shared" si="6"/>
        <v/>
      </c>
      <c r="X44" s="29" t="str">
        <f t="shared" si="7"/>
        <v/>
      </c>
      <c r="Y44" s="29" t="str">
        <f t="shared" si="14"/>
        <v/>
      </c>
      <c r="Z44" s="156" t="str">
        <f t="shared" si="20"/>
        <v/>
      </c>
      <c r="AA44" s="316" t="str">
        <f t="shared" si="15"/>
        <v/>
      </c>
      <c r="AB44" s="316" t="str">
        <f t="shared" si="16"/>
        <v/>
      </c>
      <c r="AC44" s="22" t="str">
        <f t="shared" si="21"/>
        <v/>
      </c>
      <c r="AD44" s="29" t="str">
        <f t="shared" si="22"/>
        <v/>
      </c>
      <c r="AE44" s="241" t="str">
        <f t="shared" si="17"/>
        <v/>
      </c>
      <c r="AF44" s="157"/>
      <c r="AG44" s="317" t="str" cm="1">
        <f t="array" ref="AG44">_xlfn.IFS(O44="","",AE44&gt;O44,"KO : Le montant retenu est supérieur au montant présenté. Merci de revoir la ligne de dépense ou plafonner son montant.",AE44=0,"Attention : montant présenté entièrement écarté",AE44=O44,"OK",AE44&lt;O44,"Attention : montant présenté partiellement écarté")</f>
        <v/>
      </c>
      <c r="AH44" s="158" t="str">
        <f t="shared" si="18"/>
        <v/>
      </c>
    </row>
    <row r="45" spans="1:34" s="3" customFormat="1">
      <c r="A45" s="24">
        <v>36</v>
      </c>
      <c r="B45" s="152"/>
      <c r="C45" s="275"/>
      <c r="D45" s="152"/>
      <c r="E45" s="7"/>
      <c r="F45" s="34"/>
      <c r="G45" s="7"/>
      <c r="H45" s="9"/>
      <c r="I45" s="9"/>
      <c r="J45" s="153" t="str">
        <f t="shared" si="12"/>
        <v/>
      </c>
      <c r="K45" s="154"/>
      <c r="L45" s="154"/>
      <c r="M45" s="154"/>
      <c r="N45" s="7"/>
      <c r="O45" s="241" t="str">
        <f t="shared" si="19"/>
        <v/>
      </c>
      <c r="P45" s="155"/>
      <c r="Q45" s="25" t="str">
        <f t="shared" si="0"/>
        <v/>
      </c>
      <c r="R45" s="55" t="str">
        <f t="shared" si="1"/>
        <v/>
      </c>
      <c r="S45" s="55" t="str">
        <f t="shared" si="2"/>
        <v/>
      </c>
      <c r="T45" s="22" t="str">
        <f t="shared" si="3"/>
        <v/>
      </c>
      <c r="U45" s="22" t="str">
        <f t="shared" si="4"/>
        <v/>
      </c>
      <c r="V45" s="22" t="str">
        <f t="shared" si="5"/>
        <v/>
      </c>
      <c r="W45" s="29" t="str">
        <f t="shared" si="6"/>
        <v/>
      </c>
      <c r="X45" s="29" t="str">
        <f t="shared" si="7"/>
        <v/>
      </c>
      <c r="Y45" s="29" t="str">
        <f t="shared" si="14"/>
        <v/>
      </c>
      <c r="Z45" s="156" t="str">
        <f t="shared" si="20"/>
        <v/>
      </c>
      <c r="AA45" s="316" t="str">
        <f t="shared" si="15"/>
        <v/>
      </c>
      <c r="AB45" s="316" t="str">
        <f t="shared" si="16"/>
        <v/>
      </c>
      <c r="AC45" s="22" t="str">
        <f t="shared" si="21"/>
        <v/>
      </c>
      <c r="AD45" s="29" t="str">
        <f t="shared" si="22"/>
        <v/>
      </c>
      <c r="AE45" s="241" t="str">
        <f t="shared" si="17"/>
        <v/>
      </c>
      <c r="AF45" s="157"/>
      <c r="AG45" s="317" t="str" cm="1">
        <f t="array" ref="AG45">_xlfn.IFS(O45="","",AE45&gt;O45,"KO : Le montant retenu est supérieur au montant présenté. Merci de revoir la ligne de dépense ou plafonner son montant.",AE45=0,"Attention : montant présenté entièrement écarté",AE45=O45,"OK",AE45&lt;O45,"Attention : montant présenté partiellement écarté")</f>
        <v/>
      </c>
      <c r="AH45" s="158" t="str">
        <f t="shared" si="18"/>
        <v/>
      </c>
    </row>
    <row r="46" spans="1:34" s="3" customFormat="1">
      <c r="A46" s="24">
        <v>37</v>
      </c>
      <c r="B46" s="152"/>
      <c r="C46" s="275"/>
      <c r="D46" s="152"/>
      <c r="E46" s="7"/>
      <c r="F46" s="34"/>
      <c r="G46" s="7"/>
      <c r="H46" s="9"/>
      <c r="I46" s="9"/>
      <c r="J46" s="153" t="str">
        <f t="shared" si="12"/>
        <v/>
      </c>
      <c r="K46" s="154"/>
      <c r="L46" s="154"/>
      <c r="M46" s="154"/>
      <c r="N46" s="7"/>
      <c r="O46" s="241" t="str">
        <f t="shared" si="19"/>
        <v/>
      </c>
      <c r="P46" s="155"/>
      <c r="Q46" s="25" t="str">
        <f t="shared" si="0"/>
        <v/>
      </c>
      <c r="R46" s="55" t="str">
        <f t="shared" si="1"/>
        <v/>
      </c>
      <c r="S46" s="55" t="str">
        <f t="shared" si="2"/>
        <v/>
      </c>
      <c r="T46" s="22" t="str">
        <f t="shared" si="3"/>
        <v/>
      </c>
      <c r="U46" s="22" t="str">
        <f t="shared" si="4"/>
        <v/>
      </c>
      <c r="V46" s="22" t="str">
        <f t="shared" si="5"/>
        <v/>
      </c>
      <c r="W46" s="29" t="str">
        <f t="shared" si="6"/>
        <v/>
      </c>
      <c r="X46" s="29" t="str">
        <f t="shared" si="7"/>
        <v/>
      </c>
      <c r="Y46" s="29" t="str">
        <f t="shared" si="14"/>
        <v/>
      </c>
      <c r="Z46" s="156" t="str">
        <f t="shared" si="20"/>
        <v/>
      </c>
      <c r="AA46" s="316" t="str">
        <f t="shared" si="15"/>
        <v/>
      </c>
      <c r="AB46" s="316" t="str">
        <f t="shared" si="16"/>
        <v/>
      </c>
      <c r="AC46" s="22" t="str">
        <f t="shared" si="21"/>
        <v/>
      </c>
      <c r="AD46" s="29" t="str">
        <f t="shared" si="22"/>
        <v/>
      </c>
      <c r="AE46" s="241" t="str">
        <f t="shared" si="17"/>
        <v/>
      </c>
      <c r="AF46" s="157"/>
      <c r="AG46" s="317" t="str" cm="1">
        <f t="array" ref="AG46">_xlfn.IFS(O46="","",AE46&gt;O46,"KO : Le montant retenu est supérieur au montant présenté. Merci de revoir la ligne de dépense ou plafonner son montant.",AE46=0,"Attention : montant présenté entièrement écarté",AE46=O46,"OK",AE46&lt;O46,"Attention : montant présenté partiellement écarté")</f>
        <v/>
      </c>
      <c r="AH46" s="158" t="str">
        <f t="shared" si="18"/>
        <v/>
      </c>
    </row>
    <row r="47" spans="1:34" s="3" customFormat="1">
      <c r="A47" s="24">
        <v>38</v>
      </c>
      <c r="B47" s="152"/>
      <c r="C47" s="275"/>
      <c r="D47" s="152"/>
      <c r="E47" s="7"/>
      <c r="F47" s="34"/>
      <c r="G47" s="7"/>
      <c r="H47" s="9"/>
      <c r="I47" s="9"/>
      <c r="J47" s="153" t="str">
        <f t="shared" si="12"/>
        <v/>
      </c>
      <c r="K47" s="154"/>
      <c r="L47" s="154"/>
      <c r="M47" s="154"/>
      <c r="N47" s="7"/>
      <c r="O47" s="241" t="str">
        <f t="shared" si="19"/>
        <v/>
      </c>
      <c r="P47" s="155"/>
      <c r="Q47" s="25" t="str">
        <f t="shared" si="0"/>
        <v/>
      </c>
      <c r="R47" s="55" t="str">
        <f t="shared" si="1"/>
        <v/>
      </c>
      <c r="S47" s="55" t="str">
        <f t="shared" si="2"/>
        <v/>
      </c>
      <c r="T47" s="22" t="str">
        <f t="shared" si="3"/>
        <v/>
      </c>
      <c r="U47" s="22" t="str">
        <f t="shared" si="4"/>
        <v/>
      </c>
      <c r="V47" s="22" t="str">
        <f t="shared" si="5"/>
        <v/>
      </c>
      <c r="W47" s="29" t="str">
        <f t="shared" si="6"/>
        <v/>
      </c>
      <c r="X47" s="29" t="str">
        <f t="shared" si="7"/>
        <v/>
      </c>
      <c r="Y47" s="29" t="str">
        <f t="shared" si="14"/>
        <v/>
      </c>
      <c r="Z47" s="156" t="str">
        <f t="shared" si="20"/>
        <v/>
      </c>
      <c r="AA47" s="316" t="str">
        <f t="shared" si="15"/>
        <v/>
      </c>
      <c r="AB47" s="316" t="str">
        <f t="shared" si="16"/>
        <v/>
      </c>
      <c r="AC47" s="22" t="str">
        <f t="shared" si="21"/>
        <v/>
      </c>
      <c r="AD47" s="29" t="str">
        <f t="shared" si="22"/>
        <v/>
      </c>
      <c r="AE47" s="241" t="str">
        <f t="shared" si="17"/>
        <v/>
      </c>
      <c r="AF47" s="157"/>
      <c r="AG47" s="317" t="str" cm="1">
        <f t="array" ref="AG47">_xlfn.IFS(O47="","",AE47&gt;O47,"KO : Le montant retenu est supérieur au montant présenté. Merci de revoir la ligne de dépense ou plafonner son montant.",AE47=0,"Attention : montant présenté entièrement écarté",AE47=O47,"OK",AE47&lt;O47,"Attention : montant présenté partiellement écarté")</f>
        <v/>
      </c>
      <c r="AH47" s="158" t="str">
        <f t="shared" si="18"/>
        <v/>
      </c>
    </row>
    <row r="48" spans="1:34" s="3" customFormat="1">
      <c r="A48" s="24">
        <v>39</v>
      </c>
      <c r="B48" s="152"/>
      <c r="C48" s="275"/>
      <c r="D48" s="152"/>
      <c r="E48" s="7"/>
      <c r="F48" s="34"/>
      <c r="G48" s="7"/>
      <c r="H48" s="9"/>
      <c r="I48" s="9"/>
      <c r="J48" s="153" t="str">
        <f t="shared" si="12"/>
        <v/>
      </c>
      <c r="K48" s="154"/>
      <c r="L48" s="154"/>
      <c r="M48" s="154"/>
      <c r="N48" s="7"/>
      <c r="O48" s="241" t="str">
        <f t="shared" si="19"/>
        <v/>
      </c>
      <c r="P48" s="155"/>
      <c r="Q48" s="25" t="str">
        <f t="shared" si="0"/>
        <v/>
      </c>
      <c r="R48" s="55" t="str">
        <f t="shared" si="1"/>
        <v/>
      </c>
      <c r="S48" s="55" t="str">
        <f t="shared" si="2"/>
        <v/>
      </c>
      <c r="T48" s="22" t="str">
        <f t="shared" si="3"/>
        <v/>
      </c>
      <c r="U48" s="22" t="str">
        <f t="shared" si="4"/>
        <v/>
      </c>
      <c r="V48" s="22" t="str">
        <f t="shared" si="5"/>
        <v/>
      </c>
      <c r="W48" s="29" t="str">
        <f t="shared" si="6"/>
        <v/>
      </c>
      <c r="X48" s="29" t="str">
        <f t="shared" si="7"/>
        <v/>
      </c>
      <c r="Y48" s="29" t="str">
        <f t="shared" si="14"/>
        <v/>
      </c>
      <c r="Z48" s="156" t="str">
        <f t="shared" si="20"/>
        <v/>
      </c>
      <c r="AA48" s="316" t="str">
        <f t="shared" si="15"/>
        <v/>
      </c>
      <c r="AB48" s="316" t="str">
        <f t="shared" si="16"/>
        <v/>
      </c>
      <c r="AC48" s="22" t="str">
        <f t="shared" si="21"/>
        <v/>
      </c>
      <c r="AD48" s="29" t="str">
        <f t="shared" si="22"/>
        <v/>
      </c>
      <c r="AE48" s="241" t="str">
        <f t="shared" si="17"/>
        <v/>
      </c>
      <c r="AF48" s="157"/>
      <c r="AG48" s="317" t="str" cm="1">
        <f t="array" ref="AG48">_xlfn.IFS(O48="","",AE48&gt;O48,"KO : Le montant retenu est supérieur au montant présenté. Merci de revoir la ligne de dépense ou plafonner son montant.",AE48=0,"Attention : montant présenté entièrement écarté",AE48=O48,"OK",AE48&lt;O48,"Attention : montant présenté partiellement écarté")</f>
        <v/>
      </c>
      <c r="AH48" s="158" t="str">
        <f t="shared" si="18"/>
        <v/>
      </c>
    </row>
    <row r="49" spans="1:34" s="3" customFormat="1">
      <c r="A49" s="24">
        <v>40</v>
      </c>
      <c r="B49" s="152"/>
      <c r="C49" s="275"/>
      <c r="D49" s="152"/>
      <c r="E49" s="7"/>
      <c r="F49" s="34"/>
      <c r="G49" s="7"/>
      <c r="H49" s="9"/>
      <c r="I49" s="9"/>
      <c r="J49" s="153" t="str">
        <f t="shared" si="12"/>
        <v/>
      </c>
      <c r="K49" s="154"/>
      <c r="L49" s="154"/>
      <c r="M49" s="154"/>
      <c r="N49" s="7"/>
      <c r="O49" s="241" t="str">
        <f t="shared" si="19"/>
        <v/>
      </c>
      <c r="P49" s="155"/>
      <c r="Q49" s="25" t="str">
        <f t="shared" si="0"/>
        <v/>
      </c>
      <c r="R49" s="55" t="str">
        <f t="shared" si="1"/>
        <v/>
      </c>
      <c r="S49" s="55" t="str">
        <f t="shared" si="2"/>
        <v/>
      </c>
      <c r="T49" s="22" t="str">
        <f t="shared" si="3"/>
        <v/>
      </c>
      <c r="U49" s="22" t="str">
        <f t="shared" si="4"/>
        <v/>
      </c>
      <c r="V49" s="22" t="str">
        <f t="shared" si="5"/>
        <v/>
      </c>
      <c r="W49" s="29" t="str">
        <f t="shared" si="6"/>
        <v/>
      </c>
      <c r="X49" s="29" t="str">
        <f t="shared" si="7"/>
        <v/>
      </c>
      <c r="Y49" s="29" t="str">
        <f t="shared" si="14"/>
        <v/>
      </c>
      <c r="Z49" s="156" t="str">
        <f t="shared" si="20"/>
        <v/>
      </c>
      <c r="AA49" s="316" t="str">
        <f t="shared" si="15"/>
        <v/>
      </c>
      <c r="AB49" s="316" t="str">
        <f t="shared" si="16"/>
        <v/>
      </c>
      <c r="AC49" s="22" t="str">
        <f t="shared" si="21"/>
        <v/>
      </c>
      <c r="AD49" s="29" t="str">
        <f t="shared" si="22"/>
        <v/>
      </c>
      <c r="AE49" s="241" t="str">
        <f t="shared" si="17"/>
        <v/>
      </c>
      <c r="AF49" s="157"/>
      <c r="AG49" s="317" t="str" cm="1">
        <f t="array" ref="AG49">_xlfn.IFS(O49="","",AE49&gt;O49,"KO : Le montant retenu est supérieur au montant présenté. Merci de revoir la ligne de dépense ou plafonner son montant.",AE49=0,"Attention : montant présenté entièrement écarté",AE49=O49,"OK",AE49&lt;O49,"Attention : montant présenté partiellement écarté")</f>
        <v/>
      </c>
      <c r="AH49" s="158" t="str">
        <f t="shared" si="18"/>
        <v/>
      </c>
    </row>
    <row r="50" spans="1:34" s="3" customFormat="1">
      <c r="A50" s="24">
        <v>41</v>
      </c>
      <c r="B50" s="152"/>
      <c r="C50" s="275"/>
      <c r="D50" s="152"/>
      <c r="E50" s="7"/>
      <c r="F50" s="34"/>
      <c r="G50" s="7"/>
      <c r="H50" s="9"/>
      <c r="I50" s="9"/>
      <c r="J50" s="153" t="str">
        <f t="shared" si="12"/>
        <v/>
      </c>
      <c r="K50" s="154"/>
      <c r="L50" s="154"/>
      <c r="M50" s="154"/>
      <c r="N50" s="7"/>
      <c r="O50" s="241" t="str">
        <f t="shared" si="19"/>
        <v/>
      </c>
      <c r="P50" s="155"/>
      <c r="Q50" s="25" t="str">
        <f t="shared" si="0"/>
        <v/>
      </c>
      <c r="R50" s="55" t="str">
        <f t="shared" si="1"/>
        <v/>
      </c>
      <c r="S50" s="55" t="str">
        <f t="shared" si="2"/>
        <v/>
      </c>
      <c r="T50" s="22" t="str">
        <f t="shared" si="3"/>
        <v/>
      </c>
      <c r="U50" s="22" t="str">
        <f t="shared" si="4"/>
        <v/>
      </c>
      <c r="V50" s="22" t="str">
        <f t="shared" si="5"/>
        <v/>
      </c>
      <c r="W50" s="29" t="str">
        <f t="shared" si="6"/>
        <v/>
      </c>
      <c r="X50" s="29" t="str">
        <f t="shared" si="7"/>
        <v/>
      </c>
      <c r="Y50" s="29" t="str">
        <f t="shared" si="14"/>
        <v/>
      </c>
      <c r="Z50" s="156" t="str">
        <f t="shared" si="20"/>
        <v/>
      </c>
      <c r="AA50" s="316" t="str">
        <f t="shared" si="15"/>
        <v/>
      </c>
      <c r="AB50" s="316" t="str">
        <f t="shared" si="16"/>
        <v/>
      </c>
      <c r="AC50" s="22" t="str">
        <f t="shared" si="21"/>
        <v/>
      </c>
      <c r="AD50" s="29" t="str">
        <f t="shared" si="22"/>
        <v/>
      </c>
      <c r="AE50" s="241" t="str">
        <f t="shared" si="17"/>
        <v/>
      </c>
      <c r="AF50" s="157"/>
      <c r="AG50" s="317" t="str" cm="1">
        <f t="array" ref="AG50">_xlfn.IFS(O50="","",AE50&gt;O50,"KO : Le montant retenu est supérieur au montant présenté. Merci de revoir la ligne de dépense ou plafonner son montant.",AE50=0,"Attention : montant présenté entièrement écarté",AE50=O50,"OK",AE50&lt;O50,"Attention : montant présenté partiellement écarté")</f>
        <v/>
      </c>
      <c r="AH50" s="158" t="str">
        <f t="shared" si="18"/>
        <v/>
      </c>
    </row>
    <row r="51" spans="1:34" s="3" customFormat="1">
      <c r="A51" s="24">
        <v>42</v>
      </c>
      <c r="B51" s="152"/>
      <c r="C51" s="275"/>
      <c r="D51" s="152"/>
      <c r="E51" s="7"/>
      <c r="F51" s="34"/>
      <c r="G51" s="7"/>
      <c r="H51" s="9"/>
      <c r="I51" s="9"/>
      <c r="J51" s="153" t="str">
        <f t="shared" si="12"/>
        <v/>
      </c>
      <c r="K51" s="154"/>
      <c r="L51" s="154"/>
      <c r="M51" s="154"/>
      <c r="N51" s="7"/>
      <c r="O51" s="241" t="str">
        <f t="shared" si="19"/>
        <v/>
      </c>
      <c r="P51" s="155"/>
      <c r="Q51" s="25" t="str">
        <f t="shared" si="0"/>
        <v/>
      </c>
      <c r="R51" s="55" t="str">
        <f t="shared" si="1"/>
        <v/>
      </c>
      <c r="S51" s="55" t="str">
        <f t="shared" si="2"/>
        <v/>
      </c>
      <c r="T51" s="22" t="str">
        <f t="shared" si="3"/>
        <v/>
      </c>
      <c r="U51" s="22" t="str">
        <f t="shared" si="4"/>
        <v/>
      </c>
      <c r="V51" s="22" t="str">
        <f t="shared" si="5"/>
        <v/>
      </c>
      <c r="W51" s="29" t="str">
        <f t="shared" si="6"/>
        <v/>
      </c>
      <c r="X51" s="29" t="str">
        <f t="shared" si="7"/>
        <v/>
      </c>
      <c r="Y51" s="29" t="str">
        <f t="shared" si="14"/>
        <v/>
      </c>
      <c r="Z51" s="156" t="str">
        <f t="shared" si="20"/>
        <v/>
      </c>
      <c r="AA51" s="316" t="str">
        <f t="shared" si="15"/>
        <v/>
      </c>
      <c r="AB51" s="316" t="str">
        <f t="shared" si="16"/>
        <v/>
      </c>
      <c r="AC51" s="22" t="str">
        <f t="shared" si="21"/>
        <v/>
      </c>
      <c r="AD51" s="29" t="str">
        <f t="shared" si="22"/>
        <v/>
      </c>
      <c r="AE51" s="241" t="str">
        <f t="shared" si="17"/>
        <v/>
      </c>
      <c r="AF51" s="157"/>
      <c r="AG51" s="317" t="str" cm="1">
        <f t="array" ref="AG51">_xlfn.IFS(O51="","",AE51&gt;O51,"KO : Le montant retenu est supérieur au montant présenté. Merci de revoir la ligne de dépense ou plafonner son montant.",AE51=0,"Attention : montant présenté entièrement écarté",AE51=O51,"OK",AE51&lt;O51,"Attention : montant présenté partiellement écarté")</f>
        <v/>
      </c>
      <c r="AH51" s="158" t="str">
        <f t="shared" si="18"/>
        <v/>
      </c>
    </row>
    <row r="52" spans="1:34" s="3" customFormat="1">
      <c r="A52" s="24">
        <v>43</v>
      </c>
      <c r="B52" s="152"/>
      <c r="C52" s="275"/>
      <c r="D52" s="152"/>
      <c r="E52" s="7"/>
      <c r="F52" s="34"/>
      <c r="G52" s="7"/>
      <c r="H52" s="9"/>
      <c r="I52" s="9"/>
      <c r="J52" s="153" t="str">
        <f t="shared" si="12"/>
        <v/>
      </c>
      <c r="K52" s="154"/>
      <c r="L52" s="154"/>
      <c r="M52" s="154"/>
      <c r="N52" s="7"/>
      <c r="O52" s="241" t="str">
        <f t="shared" si="19"/>
        <v/>
      </c>
      <c r="P52" s="155"/>
      <c r="Q52" s="25" t="str">
        <f t="shared" si="0"/>
        <v/>
      </c>
      <c r="R52" s="55" t="str">
        <f t="shared" si="1"/>
        <v/>
      </c>
      <c r="S52" s="55" t="str">
        <f t="shared" si="2"/>
        <v/>
      </c>
      <c r="T52" s="22" t="str">
        <f t="shared" si="3"/>
        <v/>
      </c>
      <c r="U52" s="22" t="str">
        <f t="shared" si="4"/>
        <v/>
      </c>
      <c r="V52" s="22" t="str">
        <f t="shared" si="5"/>
        <v/>
      </c>
      <c r="W52" s="29" t="str">
        <f t="shared" si="6"/>
        <v/>
      </c>
      <c r="X52" s="29" t="str">
        <f t="shared" si="7"/>
        <v/>
      </c>
      <c r="Y52" s="29" t="str">
        <f t="shared" si="14"/>
        <v/>
      </c>
      <c r="Z52" s="156" t="str">
        <f t="shared" si="20"/>
        <v/>
      </c>
      <c r="AA52" s="316" t="str">
        <f t="shared" si="15"/>
        <v/>
      </c>
      <c r="AB52" s="316" t="str">
        <f t="shared" si="16"/>
        <v/>
      </c>
      <c r="AC52" s="22" t="str">
        <f t="shared" si="21"/>
        <v/>
      </c>
      <c r="AD52" s="29" t="str">
        <f t="shared" si="22"/>
        <v/>
      </c>
      <c r="AE52" s="241" t="str">
        <f t="shared" si="17"/>
        <v/>
      </c>
      <c r="AF52" s="157"/>
      <c r="AG52" s="317" t="str" cm="1">
        <f t="array" ref="AG52">_xlfn.IFS(O52="","",AE52&gt;O52,"KO : Le montant retenu est supérieur au montant présenté. Merci de revoir la ligne de dépense ou plafonner son montant.",AE52=0,"Attention : montant présenté entièrement écarté",AE52=O52,"OK",AE52&lt;O52,"Attention : montant présenté partiellement écarté")</f>
        <v/>
      </c>
      <c r="AH52" s="158" t="str">
        <f t="shared" si="18"/>
        <v/>
      </c>
    </row>
    <row r="53" spans="1:34" s="3" customFormat="1">
      <c r="A53" s="24">
        <v>44</v>
      </c>
      <c r="B53" s="152"/>
      <c r="C53" s="275"/>
      <c r="D53" s="152"/>
      <c r="E53" s="7"/>
      <c r="F53" s="34"/>
      <c r="G53" s="7"/>
      <c r="H53" s="9"/>
      <c r="I53" s="9"/>
      <c r="J53" s="153" t="str">
        <f t="shared" si="12"/>
        <v/>
      </c>
      <c r="K53" s="154"/>
      <c r="L53" s="154"/>
      <c r="M53" s="154"/>
      <c r="N53" s="7"/>
      <c r="O53" s="241" t="str">
        <f t="shared" si="19"/>
        <v/>
      </c>
      <c r="P53" s="155"/>
      <c r="Q53" s="25" t="str">
        <f t="shared" si="0"/>
        <v/>
      </c>
      <c r="R53" s="55" t="str">
        <f t="shared" si="1"/>
        <v/>
      </c>
      <c r="S53" s="55" t="str">
        <f t="shared" si="2"/>
        <v/>
      </c>
      <c r="T53" s="22" t="str">
        <f t="shared" si="3"/>
        <v/>
      </c>
      <c r="U53" s="22" t="str">
        <f t="shared" si="4"/>
        <v/>
      </c>
      <c r="V53" s="22" t="str">
        <f t="shared" si="5"/>
        <v/>
      </c>
      <c r="W53" s="29" t="str">
        <f t="shared" si="6"/>
        <v/>
      </c>
      <c r="X53" s="29" t="str">
        <f t="shared" si="7"/>
        <v/>
      </c>
      <c r="Y53" s="29" t="str">
        <f t="shared" si="14"/>
        <v/>
      </c>
      <c r="Z53" s="156" t="str">
        <f t="shared" si="20"/>
        <v/>
      </c>
      <c r="AA53" s="316" t="str">
        <f t="shared" si="15"/>
        <v/>
      </c>
      <c r="AB53" s="316" t="str">
        <f t="shared" si="16"/>
        <v/>
      </c>
      <c r="AC53" s="22" t="str">
        <f t="shared" si="21"/>
        <v/>
      </c>
      <c r="AD53" s="29" t="str">
        <f t="shared" si="22"/>
        <v/>
      </c>
      <c r="AE53" s="241" t="str">
        <f t="shared" si="17"/>
        <v/>
      </c>
      <c r="AF53" s="157"/>
      <c r="AG53" s="317" t="str" cm="1">
        <f t="array" ref="AG53">_xlfn.IFS(O53="","",AE53&gt;O53,"KO : Le montant retenu est supérieur au montant présenté. Merci de revoir la ligne de dépense ou plafonner son montant.",AE53=0,"Attention : montant présenté entièrement écarté",AE53=O53,"OK",AE53&lt;O53,"Attention : montant présenté partiellement écarté")</f>
        <v/>
      </c>
      <c r="AH53" s="158" t="str">
        <f t="shared" si="18"/>
        <v/>
      </c>
    </row>
    <row r="54" spans="1:34" s="3" customFormat="1">
      <c r="A54" s="24">
        <v>45</v>
      </c>
      <c r="B54" s="152"/>
      <c r="C54" s="275"/>
      <c r="D54" s="152"/>
      <c r="E54" s="7"/>
      <c r="F54" s="34"/>
      <c r="G54" s="7"/>
      <c r="H54" s="9"/>
      <c r="I54" s="9"/>
      <c r="J54" s="153" t="str">
        <f t="shared" si="12"/>
        <v/>
      </c>
      <c r="K54" s="154"/>
      <c r="L54" s="154"/>
      <c r="M54" s="154"/>
      <c r="N54" s="7"/>
      <c r="O54" s="241" t="str">
        <f t="shared" si="19"/>
        <v/>
      </c>
      <c r="P54" s="155"/>
      <c r="Q54" s="25" t="str">
        <f t="shared" si="0"/>
        <v/>
      </c>
      <c r="R54" s="55" t="str">
        <f t="shared" si="1"/>
        <v/>
      </c>
      <c r="S54" s="55" t="str">
        <f t="shared" si="2"/>
        <v/>
      </c>
      <c r="T54" s="22" t="str">
        <f t="shared" si="3"/>
        <v/>
      </c>
      <c r="U54" s="22" t="str">
        <f t="shared" si="4"/>
        <v/>
      </c>
      <c r="V54" s="22" t="str">
        <f t="shared" si="5"/>
        <v/>
      </c>
      <c r="W54" s="29" t="str">
        <f t="shared" si="6"/>
        <v/>
      </c>
      <c r="X54" s="29" t="str">
        <f t="shared" si="7"/>
        <v/>
      </c>
      <c r="Y54" s="29" t="str">
        <f t="shared" si="14"/>
        <v/>
      </c>
      <c r="Z54" s="156" t="str">
        <f t="shared" si="20"/>
        <v/>
      </c>
      <c r="AA54" s="316" t="str">
        <f t="shared" si="15"/>
        <v/>
      </c>
      <c r="AB54" s="316" t="str">
        <f t="shared" si="16"/>
        <v/>
      </c>
      <c r="AC54" s="22" t="str">
        <f t="shared" si="21"/>
        <v/>
      </c>
      <c r="AD54" s="29" t="str">
        <f t="shared" si="22"/>
        <v/>
      </c>
      <c r="AE54" s="241" t="str">
        <f t="shared" si="17"/>
        <v/>
      </c>
      <c r="AF54" s="157"/>
      <c r="AG54" s="317" t="str" cm="1">
        <f t="array" ref="AG54">_xlfn.IFS(O54="","",AE54&gt;O54,"KO : Le montant retenu est supérieur au montant présenté. Merci de revoir la ligne de dépense ou plafonner son montant.",AE54=0,"Attention : montant présenté entièrement écarté",AE54=O54,"OK",AE54&lt;O54,"Attention : montant présenté partiellement écarté")</f>
        <v/>
      </c>
      <c r="AH54" s="158" t="str">
        <f t="shared" si="18"/>
        <v/>
      </c>
    </row>
    <row r="55" spans="1:34" s="3" customFormat="1">
      <c r="A55" s="24">
        <v>46</v>
      </c>
      <c r="B55" s="152"/>
      <c r="C55" s="275"/>
      <c r="D55" s="152"/>
      <c r="E55" s="7"/>
      <c r="F55" s="34"/>
      <c r="G55" s="7"/>
      <c r="H55" s="9"/>
      <c r="I55" s="9"/>
      <c r="J55" s="153" t="str">
        <f t="shared" si="12"/>
        <v/>
      </c>
      <c r="K55" s="154"/>
      <c r="L55" s="154"/>
      <c r="M55" s="154"/>
      <c r="N55" s="7"/>
      <c r="O55" s="241" t="str">
        <f t="shared" si="19"/>
        <v/>
      </c>
      <c r="P55" s="155"/>
      <c r="Q55" s="25" t="str">
        <f t="shared" si="0"/>
        <v/>
      </c>
      <c r="R55" s="55" t="str">
        <f t="shared" si="1"/>
        <v/>
      </c>
      <c r="S55" s="55" t="str">
        <f t="shared" si="2"/>
        <v/>
      </c>
      <c r="T55" s="22" t="str">
        <f t="shared" si="3"/>
        <v/>
      </c>
      <c r="U55" s="22" t="str">
        <f t="shared" si="4"/>
        <v/>
      </c>
      <c r="V55" s="22" t="str">
        <f t="shared" si="5"/>
        <v/>
      </c>
      <c r="W55" s="29" t="str">
        <f t="shared" si="6"/>
        <v/>
      </c>
      <c r="X55" s="29" t="str">
        <f t="shared" si="7"/>
        <v/>
      </c>
      <c r="Y55" s="29" t="str">
        <f t="shared" si="14"/>
        <v/>
      </c>
      <c r="Z55" s="156" t="str">
        <f t="shared" si="20"/>
        <v/>
      </c>
      <c r="AA55" s="316" t="str">
        <f t="shared" si="15"/>
        <v/>
      </c>
      <c r="AB55" s="316" t="str">
        <f t="shared" si="16"/>
        <v/>
      </c>
      <c r="AC55" s="22" t="str">
        <f t="shared" si="21"/>
        <v/>
      </c>
      <c r="AD55" s="29" t="str">
        <f t="shared" si="22"/>
        <v/>
      </c>
      <c r="AE55" s="241" t="str">
        <f t="shared" si="17"/>
        <v/>
      </c>
      <c r="AF55" s="157"/>
      <c r="AG55" s="317" t="str" cm="1">
        <f t="array" ref="AG55">_xlfn.IFS(O55="","",AE55&gt;O55,"KO : Le montant retenu est supérieur au montant présenté. Merci de revoir la ligne de dépense ou plafonner son montant.",AE55=0,"Attention : montant présenté entièrement écarté",AE55=O55,"OK",AE55&lt;O55,"Attention : montant présenté partiellement écarté")</f>
        <v/>
      </c>
      <c r="AH55" s="158" t="str">
        <f t="shared" si="18"/>
        <v/>
      </c>
    </row>
    <row r="56" spans="1:34" s="3" customFormat="1">
      <c r="A56" s="24">
        <v>47</v>
      </c>
      <c r="B56" s="152"/>
      <c r="C56" s="275"/>
      <c r="D56" s="152"/>
      <c r="E56" s="7"/>
      <c r="F56" s="34"/>
      <c r="G56" s="7"/>
      <c r="H56" s="9"/>
      <c r="I56" s="9"/>
      <c r="J56" s="153" t="str">
        <f t="shared" si="12"/>
        <v/>
      </c>
      <c r="K56" s="154"/>
      <c r="L56" s="154"/>
      <c r="M56" s="154"/>
      <c r="N56" s="7"/>
      <c r="O56" s="241" t="str">
        <f t="shared" si="19"/>
        <v/>
      </c>
      <c r="P56" s="155"/>
      <c r="Q56" s="25" t="str">
        <f t="shared" si="0"/>
        <v/>
      </c>
      <c r="R56" s="55" t="str">
        <f t="shared" si="1"/>
        <v/>
      </c>
      <c r="S56" s="55" t="str">
        <f t="shared" si="2"/>
        <v/>
      </c>
      <c r="T56" s="22" t="str">
        <f t="shared" si="3"/>
        <v/>
      </c>
      <c r="U56" s="22" t="str">
        <f t="shared" si="4"/>
        <v/>
      </c>
      <c r="V56" s="22" t="str">
        <f t="shared" si="5"/>
        <v/>
      </c>
      <c r="W56" s="29" t="str">
        <f t="shared" si="6"/>
        <v/>
      </c>
      <c r="X56" s="29" t="str">
        <f t="shared" si="7"/>
        <v/>
      </c>
      <c r="Y56" s="29" t="str">
        <f t="shared" si="14"/>
        <v/>
      </c>
      <c r="Z56" s="156" t="str">
        <f t="shared" si="20"/>
        <v/>
      </c>
      <c r="AA56" s="316" t="str">
        <f t="shared" si="15"/>
        <v/>
      </c>
      <c r="AB56" s="316" t="str">
        <f t="shared" si="16"/>
        <v/>
      </c>
      <c r="AC56" s="22" t="str">
        <f t="shared" si="21"/>
        <v/>
      </c>
      <c r="AD56" s="29" t="str">
        <f t="shared" si="22"/>
        <v/>
      </c>
      <c r="AE56" s="241" t="str">
        <f t="shared" si="17"/>
        <v/>
      </c>
      <c r="AF56" s="157"/>
      <c r="AG56" s="317" t="str" cm="1">
        <f t="array" ref="AG56">_xlfn.IFS(O56="","",AE56&gt;O56,"KO : Le montant retenu est supérieur au montant présenté. Merci de revoir la ligne de dépense ou plafonner son montant.",AE56=0,"Attention : montant présenté entièrement écarté",AE56=O56,"OK",AE56&lt;O56,"Attention : montant présenté partiellement écarté")</f>
        <v/>
      </c>
      <c r="AH56" s="158" t="str">
        <f t="shared" si="18"/>
        <v/>
      </c>
    </row>
    <row r="57" spans="1:34" s="3" customFormat="1">
      <c r="A57" s="24">
        <v>48</v>
      </c>
      <c r="B57" s="152"/>
      <c r="C57" s="275"/>
      <c r="D57" s="152"/>
      <c r="E57" s="7"/>
      <c r="F57" s="34"/>
      <c r="G57" s="7"/>
      <c r="H57" s="9"/>
      <c r="I57" s="9"/>
      <c r="J57" s="153" t="str">
        <f t="shared" si="12"/>
        <v/>
      </c>
      <c r="K57" s="154"/>
      <c r="L57" s="154"/>
      <c r="M57" s="154"/>
      <c r="N57" s="7"/>
      <c r="O57" s="241" t="str">
        <f t="shared" si="19"/>
        <v/>
      </c>
      <c r="P57" s="155"/>
      <c r="Q57" s="25" t="str">
        <f t="shared" ref="Q57:Q93" si="23">IF(B57="","",B57)</f>
        <v/>
      </c>
      <c r="R57" s="55" t="str">
        <f t="shared" ref="R57:R93" si="24">IF(C57="","",C57)</f>
        <v/>
      </c>
      <c r="S57" s="55" t="str">
        <f t="shared" ref="S57:S93" si="25">IF(D57="","",D57)</f>
        <v/>
      </c>
      <c r="T57" s="22" t="str">
        <f t="shared" ref="T57:T93" si="26">IF(E57="","",E57)</f>
        <v/>
      </c>
      <c r="U57" s="22" t="str">
        <f t="shared" ref="U57:U93" si="27">IF(F57="","",F57)</f>
        <v/>
      </c>
      <c r="V57" s="22" t="str">
        <f t="shared" ref="V57:V93" si="28">IF(G57="","",G57)</f>
        <v/>
      </c>
      <c r="W57" s="29" t="str">
        <f t="shared" ref="W57:W93" si="29">IF(H57="","",H57)</f>
        <v/>
      </c>
      <c r="X57" s="29" t="str">
        <f t="shared" ref="X57:X109" si="30">IF(I57="","",I57)</f>
        <v/>
      </c>
      <c r="Y57" s="29" t="str">
        <f t="shared" si="14"/>
        <v/>
      </c>
      <c r="Z57" s="156" t="str">
        <f t="shared" si="20"/>
        <v/>
      </c>
      <c r="AA57" s="316" t="str">
        <f t="shared" si="15"/>
        <v/>
      </c>
      <c r="AB57" s="316" t="str">
        <f t="shared" si="16"/>
        <v/>
      </c>
      <c r="AC57" s="22" t="str">
        <f t="shared" si="21"/>
        <v/>
      </c>
      <c r="AD57" s="29" t="str">
        <f t="shared" si="22"/>
        <v/>
      </c>
      <c r="AE57" s="241" t="str">
        <f t="shared" si="17"/>
        <v/>
      </c>
      <c r="AF57" s="157"/>
      <c r="AG57" s="317" t="str" cm="1">
        <f t="array" ref="AG57">_xlfn.IFS(O57="","",AE57&gt;O57,"KO : Le montant retenu est supérieur au montant présenté. Merci de revoir la ligne de dépense ou plafonner son montant.",AE57=0,"Attention : montant présenté entièrement écarté",AE57=O57,"OK",AE57&lt;O57,"Attention : montant présenté partiellement écarté")</f>
        <v/>
      </c>
      <c r="AH57" s="158" t="str">
        <f t="shared" si="18"/>
        <v/>
      </c>
    </row>
    <row r="58" spans="1:34" s="3" customFormat="1">
      <c r="A58" s="24">
        <v>49</v>
      </c>
      <c r="B58" s="152"/>
      <c r="C58" s="275"/>
      <c r="D58" s="152"/>
      <c r="E58" s="7"/>
      <c r="F58" s="34"/>
      <c r="G58" s="7"/>
      <c r="H58" s="9"/>
      <c r="I58" s="9"/>
      <c r="J58" s="153" t="str">
        <f t="shared" si="12"/>
        <v/>
      </c>
      <c r="K58" s="154"/>
      <c r="L58" s="154"/>
      <c r="M58" s="154"/>
      <c r="N58" s="7"/>
      <c r="O58" s="241" t="str">
        <f t="shared" si="19"/>
        <v/>
      </c>
      <c r="P58" s="155"/>
      <c r="Q58" s="25" t="str">
        <f t="shared" si="23"/>
        <v/>
      </c>
      <c r="R58" s="55" t="str">
        <f t="shared" si="24"/>
        <v/>
      </c>
      <c r="S58" s="55" t="str">
        <f t="shared" si="25"/>
        <v/>
      </c>
      <c r="T58" s="22" t="str">
        <f t="shared" si="26"/>
        <v/>
      </c>
      <c r="U58" s="22" t="str">
        <f t="shared" si="27"/>
        <v/>
      </c>
      <c r="V58" s="22" t="str">
        <f t="shared" si="28"/>
        <v/>
      </c>
      <c r="W58" s="29" t="str">
        <f t="shared" si="29"/>
        <v/>
      </c>
      <c r="X58" s="29" t="str">
        <f t="shared" si="30"/>
        <v/>
      </c>
      <c r="Y58" s="29" t="str">
        <f t="shared" si="14"/>
        <v/>
      </c>
      <c r="Z58" s="156" t="str">
        <f t="shared" si="20"/>
        <v/>
      </c>
      <c r="AA58" s="316" t="str">
        <f t="shared" si="15"/>
        <v/>
      </c>
      <c r="AB58" s="316" t="str">
        <f t="shared" si="16"/>
        <v/>
      </c>
      <c r="AC58" s="22" t="str">
        <f t="shared" si="21"/>
        <v/>
      </c>
      <c r="AD58" s="29" t="str">
        <f t="shared" si="22"/>
        <v/>
      </c>
      <c r="AE58" s="241" t="str">
        <f t="shared" si="17"/>
        <v/>
      </c>
      <c r="AF58" s="157"/>
      <c r="AG58" s="317" t="str" cm="1">
        <f t="array" ref="AG58">_xlfn.IFS(O58="","",AE58&gt;O58,"KO : Le montant retenu est supérieur au montant présenté. Merci de revoir la ligne de dépense ou plafonner son montant.",AE58=0,"Attention : montant présenté entièrement écarté",AE58=O58,"OK",AE58&lt;O58,"Attention : montant présenté partiellement écarté")</f>
        <v/>
      </c>
      <c r="AH58" s="158" t="str">
        <f t="shared" si="18"/>
        <v/>
      </c>
    </row>
    <row r="59" spans="1:34" s="3" customFormat="1">
      <c r="A59" s="24">
        <v>50</v>
      </c>
      <c r="B59" s="152"/>
      <c r="C59" s="275"/>
      <c r="D59" s="152"/>
      <c r="E59" s="7"/>
      <c r="F59" s="34"/>
      <c r="G59" s="7"/>
      <c r="H59" s="9"/>
      <c r="I59" s="9"/>
      <c r="J59" s="153" t="str">
        <f t="shared" si="12"/>
        <v/>
      </c>
      <c r="K59" s="154"/>
      <c r="L59" s="154"/>
      <c r="M59" s="154"/>
      <c r="N59" s="7"/>
      <c r="O59" s="241" t="str">
        <f t="shared" si="19"/>
        <v/>
      </c>
      <c r="P59" s="155"/>
      <c r="Q59" s="25" t="str">
        <f t="shared" si="23"/>
        <v/>
      </c>
      <c r="R59" s="55" t="str">
        <f t="shared" si="24"/>
        <v/>
      </c>
      <c r="S59" s="55" t="str">
        <f t="shared" si="25"/>
        <v/>
      </c>
      <c r="T59" s="22" t="str">
        <f t="shared" si="26"/>
        <v/>
      </c>
      <c r="U59" s="22" t="str">
        <f t="shared" si="27"/>
        <v/>
      </c>
      <c r="V59" s="22" t="str">
        <f t="shared" si="28"/>
        <v/>
      </c>
      <c r="W59" s="29" t="str">
        <f t="shared" si="29"/>
        <v/>
      </c>
      <c r="X59" s="29" t="str">
        <f t="shared" si="30"/>
        <v/>
      </c>
      <c r="Y59" s="29" t="str">
        <f t="shared" si="14"/>
        <v/>
      </c>
      <c r="Z59" s="156" t="str">
        <f t="shared" si="20"/>
        <v/>
      </c>
      <c r="AA59" s="316" t="str">
        <f t="shared" si="15"/>
        <v/>
      </c>
      <c r="AB59" s="316" t="str">
        <f t="shared" si="16"/>
        <v/>
      </c>
      <c r="AC59" s="22" t="str">
        <f t="shared" si="21"/>
        <v/>
      </c>
      <c r="AD59" s="29" t="str">
        <f t="shared" si="22"/>
        <v/>
      </c>
      <c r="AE59" s="241" t="str">
        <f t="shared" si="17"/>
        <v/>
      </c>
      <c r="AF59" s="157"/>
      <c r="AG59" s="317" t="str" cm="1">
        <f t="array" ref="AG59">_xlfn.IFS(O59="","",AE59&gt;O59,"KO : Le montant retenu est supérieur au montant présenté. Merci de revoir la ligne de dépense ou plafonner son montant.",AE59=0,"Attention : montant présenté entièrement écarté",AE59=O59,"OK",AE59&lt;O59,"Attention : montant présenté partiellement écarté")</f>
        <v/>
      </c>
      <c r="AH59" s="158" t="str">
        <f t="shared" si="18"/>
        <v/>
      </c>
    </row>
    <row r="60" spans="1:34" s="3" customFormat="1">
      <c r="A60" s="24">
        <v>51</v>
      </c>
      <c r="B60" s="152"/>
      <c r="C60" s="275"/>
      <c r="D60" s="152"/>
      <c r="E60" s="7"/>
      <c r="F60" s="34"/>
      <c r="G60" s="7"/>
      <c r="H60" s="9"/>
      <c r="I60" s="9"/>
      <c r="J60" s="153" t="str">
        <f t="shared" si="12"/>
        <v/>
      </c>
      <c r="K60" s="154"/>
      <c r="L60" s="154"/>
      <c r="M60" s="154"/>
      <c r="N60" s="7"/>
      <c r="O60" s="241" t="str">
        <f t="shared" si="19"/>
        <v/>
      </c>
      <c r="P60" s="155"/>
      <c r="Q60" s="25" t="str">
        <f t="shared" si="23"/>
        <v/>
      </c>
      <c r="R60" s="55" t="str">
        <f t="shared" si="24"/>
        <v/>
      </c>
      <c r="S60" s="55" t="str">
        <f t="shared" si="25"/>
        <v/>
      </c>
      <c r="T60" s="22" t="str">
        <f t="shared" si="26"/>
        <v/>
      </c>
      <c r="U60" s="22" t="str">
        <f t="shared" si="27"/>
        <v/>
      </c>
      <c r="V60" s="22" t="str">
        <f t="shared" si="28"/>
        <v/>
      </c>
      <c r="W60" s="29" t="str">
        <f t="shared" si="29"/>
        <v/>
      </c>
      <c r="X60" s="29" t="str">
        <f t="shared" si="30"/>
        <v/>
      </c>
      <c r="Y60" s="29" t="str">
        <f t="shared" si="14"/>
        <v/>
      </c>
      <c r="Z60" s="156" t="str">
        <f t="shared" si="20"/>
        <v/>
      </c>
      <c r="AA60" s="316" t="str">
        <f t="shared" si="15"/>
        <v/>
      </c>
      <c r="AB60" s="316" t="str">
        <f t="shared" si="16"/>
        <v/>
      </c>
      <c r="AC60" s="22" t="str">
        <f t="shared" si="21"/>
        <v/>
      </c>
      <c r="AD60" s="29" t="str">
        <f t="shared" si="22"/>
        <v/>
      </c>
      <c r="AE60" s="241" t="str">
        <f t="shared" si="17"/>
        <v/>
      </c>
      <c r="AF60" s="157"/>
      <c r="AG60" s="317" t="str" cm="1">
        <f t="array" ref="AG60">_xlfn.IFS(O60="","",AE60&gt;O60,"KO : Le montant retenu est supérieur au montant présenté. Merci de revoir la ligne de dépense ou plafonner son montant.",AE60=0,"Attention : montant présenté entièrement écarté",AE60=O60,"OK",AE60&lt;O60,"Attention : montant présenté partiellement écarté")</f>
        <v/>
      </c>
      <c r="AH60" s="158" t="str">
        <f t="shared" si="18"/>
        <v/>
      </c>
    </row>
    <row r="61" spans="1:34" s="3" customFormat="1">
      <c r="A61" s="24">
        <v>52</v>
      </c>
      <c r="B61" s="152"/>
      <c r="C61" s="275"/>
      <c r="D61" s="152"/>
      <c r="E61" s="7"/>
      <c r="F61" s="34"/>
      <c r="G61" s="7"/>
      <c r="H61" s="9"/>
      <c r="I61" s="9"/>
      <c r="J61" s="153" t="str">
        <f t="shared" si="12"/>
        <v/>
      </c>
      <c r="K61" s="154"/>
      <c r="L61" s="154"/>
      <c r="M61" s="154"/>
      <c r="N61" s="7"/>
      <c r="O61" s="241" t="str">
        <f t="shared" si="19"/>
        <v/>
      </c>
      <c r="P61" s="155"/>
      <c r="Q61" s="25" t="str">
        <f t="shared" si="23"/>
        <v/>
      </c>
      <c r="R61" s="55" t="str">
        <f t="shared" si="24"/>
        <v/>
      </c>
      <c r="S61" s="55" t="str">
        <f t="shared" si="25"/>
        <v/>
      </c>
      <c r="T61" s="22" t="str">
        <f t="shared" si="26"/>
        <v/>
      </c>
      <c r="U61" s="22" t="str">
        <f t="shared" si="27"/>
        <v/>
      </c>
      <c r="V61" s="22" t="str">
        <f t="shared" si="28"/>
        <v/>
      </c>
      <c r="W61" s="29" t="str">
        <f t="shared" si="29"/>
        <v/>
      </c>
      <c r="X61" s="29" t="str">
        <f t="shared" si="30"/>
        <v/>
      </c>
      <c r="Y61" s="29" t="str">
        <f t="shared" si="14"/>
        <v/>
      </c>
      <c r="Z61" s="156" t="str">
        <f t="shared" si="20"/>
        <v/>
      </c>
      <c r="AA61" s="316" t="str">
        <f t="shared" si="15"/>
        <v/>
      </c>
      <c r="AB61" s="316" t="str">
        <f t="shared" si="16"/>
        <v/>
      </c>
      <c r="AC61" s="22" t="str">
        <f t="shared" si="21"/>
        <v/>
      </c>
      <c r="AD61" s="29" t="str">
        <f t="shared" si="22"/>
        <v/>
      </c>
      <c r="AE61" s="241" t="str">
        <f t="shared" si="17"/>
        <v/>
      </c>
      <c r="AF61" s="157"/>
      <c r="AG61" s="317" t="str" cm="1">
        <f t="array" ref="AG61">_xlfn.IFS(O61="","",AE61&gt;O61,"KO : Le montant retenu est supérieur au montant présenté. Merci de revoir la ligne de dépense ou plafonner son montant.",AE61=0,"Attention : montant présenté entièrement écarté",AE61=O61,"OK",AE61&lt;O61,"Attention : montant présenté partiellement écarté")</f>
        <v/>
      </c>
      <c r="AH61" s="158" t="str">
        <f t="shared" si="18"/>
        <v/>
      </c>
    </row>
    <row r="62" spans="1:34" s="3" customFormat="1">
      <c r="A62" s="24">
        <v>53</v>
      </c>
      <c r="B62" s="152"/>
      <c r="C62" s="275"/>
      <c r="D62" s="152"/>
      <c r="E62" s="7"/>
      <c r="F62" s="34"/>
      <c r="G62" s="7"/>
      <c r="H62" s="9"/>
      <c r="I62" s="9"/>
      <c r="J62" s="153" t="str">
        <f t="shared" si="12"/>
        <v/>
      </c>
      <c r="K62" s="154"/>
      <c r="L62" s="154"/>
      <c r="M62" s="154"/>
      <c r="N62" s="7"/>
      <c r="O62" s="241" t="str">
        <f t="shared" si="19"/>
        <v/>
      </c>
      <c r="P62" s="155"/>
      <c r="Q62" s="25" t="str">
        <f t="shared" si="23"/>
        <v/>
      </c>
      <c r="R62" s="55" t="str">
        <f t="shared" si="24"/>
        <v/>
      </c>
      <c r="S62" s="55" t="str">
        <f t="shared" si="25"/>
        <v/>
      </c>
      <c r="T62" s="22" t="str">
        <f t="shared" si="26"/>
        <v/>
      </c>
      <c r="U62" s="22" t="str">
        <f t="shared" si="27"/>
        <v/>
      </c>
      <c r="V62" s="22" t="str">
        <f t="shared" si="28"/>
        <v/>
      </c>
      <c r="W62" s="29" t="str">
        <f t="shared" si="29"/>
        <v/>
      </c>
      <c r="X62" s="29" t="str">
        <f t="shared" si="30"/>
        <v/>
      </c>
      <c r="Y62" s="29" t="str">
        <f t="shared" si="14"/>
        <v/>
      </c>
      <c r="Z62" s="156" t="str">
        <f t="shared" si="20"/>
        <v/>
      </c>
      <c r="AA62" s="316" t="str">
        <f t="shared" si="15"/>
        <v/>
      </c>
      <c r="AB62" s="316" t="str">
        <f t="shared" si="16"/>
        <v/>
      </c>
      <c r="AC62" s="22" t="str">
        <f t="shared" si="21"/>
        <v/>
      </c>
      <c r="AD62" s="29" t="str">
        <f t="shared" si="22"/>
        <v/>
      </c>
      <c r="AE62" s="241" t="str">
        <f t="shared" si="17"/>
        <v/>
      </c>
      <c r="AF62" s="157"/>
      <c r="AG62" s="317" t="str" cm="1">
        <f t="array" ref="AG62">_xlfn.IFS(O62="","",AE62&gt;O62,"KO : Le montant retenu est supérieur au montant présenté. Merci de revoir la ligne de dépense ou plafonner son montant.",AE62=0,"Attention : montant présenté entièrement écarté",AE62=O62,"OK",AE62&lt;O62,"Attention : montant présenté partiellement écarté")</f>
        <v/>
      </c>
      <c r="AH62" s="158" t="str">
        <f t="shared" si="18"/>
        <v/>
      </c>
    </row>
    <row r="63" spans="1:34" s="3" customFormat="1">
      <c r="A63" s="24">
        <v>54</v>
      </c>
      <c r="B63" s="152"/>
      <c r="C63" s="275"/>
      <c r="D63" s="152"/>
      <c r="E63" s="7"/>
      <c r="F63" s="34"/>
      <c r="G63" s="7"/>
      <c r="H63" s="9"/>
      <c r="I63" s="9"/>
      <c r="J63" s="153" t="str">
        <f t="shared" si="12"/>
        <v/>
      </c>
      <c r="K63" s="154"/>
      <c r="L63" s="154"/>
      <c r="M63" s="154"/>
      <c r="N63" s="7"/>
      <c r="O63" s="241" t="str">
        <f t="shared" si="19"/>
        <v/>
      </c>
      <c r="P63" s="155"/>
      <c r="Q63" s="25" t="str">
        <f t="shared" si="23"/>
        <v/>
      </c>
      <c r="R63" s="55" t="str">
        <f t="shared" si="24"/>
        <v/>
      </c>
      <c r="S63" s="55" t="str">
        <f t="shared" si="25"/>
        <v/>
      </c>
      <c r="T63" s="22" t="str">
        <f t="shared" si="26"/>
        <v/>
      </c>
      <c r="U63" s="22" t="str">
        <f t="shared" si="27"/>
        <v/>
      </c>
      <c r="V63" s="22" t="str">
        <f t="shared" si="28"/>
        <v/>
      </c>
      <c r="W63" s="29" t="str">
        <f t="shared" si="29"/>
        <v/>
      </c>
      <c r="X63" s="29" t="str">
        <f t="shared" si="30"/>
        <v/>
      </c>
      <c r="Y63" s="29" t="str">
        <f t="shared" si="14"/>
        <v/>
      </c>
      <c r="Z63" s="156" t="str">
        <f t="shared" si="20"/>
        <v/>
      </c>
      <c r="AA63" s="316" t="str">
        <f t="shared" si="15"/>
        <v/>
      </c>
      <c r="AB63" s="316" t="str">
        <f t="shared" si="16"/>
        <v/>
      </c>
      <c r="AC63" s="22" t="str">
        <f t="shared" si="21"/>
        <v/>
      </c>
      <c r="AD63" s="29" t="str">
        <f t="shared" si="22"/>
        <v/>
      </c>
      <c r="AE63" s="241" t="str">
        <f t="shared" si="17"/>
        <v/>
      </c>
      <c r="AF63" s="157"/>
      <c r="AG63" s="317" t="str" cm="1">
        <f t="array" ref="AG63">_xlfn.IFS(O63="","",AE63&gt;O63,"KO : Le montant retenu est supérieur au montant présenté. Merci de revoir la ligne de dépense ou plafonner son montant.",AE63=0,"Attention : montant présenté entièrement écarté",AE63=O63,"OK",AE63&lt;O63,"Attention : montant présenté partiellement écarté")</f>
        <v/>
      </c>
      <c r="AH63" s="158" t="str">
        <f t="shared" si="18"/>
        <v/>
      </c>
    </row>
    <row r="64" spans="1:34" s="3" customFormat="1">
      <c r="A64" s="24">
        <v>55</v>
      </c>
      <c r="B64" s="152"/>
      <c r="C64" s="275"/>
      <c r="D64" s="152"/>
      <c r="E64" s="7"/>
      <c r="F64" s="34"/>
      <c r="G64" s="7"/>
      <c r="H64" s="9"/>
      <c r="I64" s="9"/>
      <c r="J64" s="153" t="str">
        <f t="shared" si="12"/>
        <v/>
      </c>
      <c r="K64" s="154"/>
      <c r="L64" s="154"/>
      <c r="M64" s="154"/>
      <c r="N64" s="7"/>
      <c r="O64" s="241" t="str">
        <f t="shared" si="19"/>
        <v/>
      </c>
      <c r="P64" s="155"/>
      <c r="Q64" s="25" t="str">
        <f t="shared" si="23"/>
        <v/>
      </c>
      <c r="R64" s="55" t="str">
        <f t="shared" si="24"/>
        <v/>
      </c>
      <c r="S64" s="55" t="str">
        <f t="shared" si="25"/>
        <v/>
      </c>
      <c r="T64" s="22" t="str">
        <f t="shared" si="26"/>
        <v/>
      </c>
      <c r="U64" s="22" t="str">
        <f t="shared" si="27"/>
        <v/>
      </c>
      <c r="V64" s="22" t="str">
        <f t="shared" si="28"/>
        <v/>
      </c>
      <c r="W64" s="29" t="str">
        <f t="shared" si="29"/>
        <v/>
      </c>
      <c r="X64" s="29" t="str">
        <f t="shared" si="30"/>
        <v/>
      </c>
      <c r="Y64" s="29" t="str">
        <f t="shared" si="14"/>
        <v/>
      </c>
      <c r="Z64" s="156" t="str">
        <f t="shared" si="20"/>
        <v/>
      </c>
      <c r="AA64" s="316" t="str">
        <f t="shared" si="15"/>
        <v/>
      </c>
      <c r="AB64" s="316" t="str">
        <f t="shared" si="16"/>
        <v/>
      </c>
      <c r="AC64" s="22" t="str">
        <f t="shared" si="21"/>
        <v/>
      </c>
      <c r="AD64" s="29" t="str">
        <f t="shared" si="22"/>
        <v/>
      </c>
      <c r="AE64" s="241" t="str">
        <f t="shared" si="17"/>
        <v/>
      </c>
      <c r="AF64" s="157"/>
      <c r="AG64" s="317" t="str" cm="1">
        <f t="array" ref="AG64">_xlfn.IFS(O64="","",AE64&gt;O64,"KO : Le montant retenu est supérieur au montant présenté. Merci de revoir la ligne de dépense ou plafonner son montant.",AE64=0,"Attention : montant présenté entièrement écarté",AE64=O64,"OK",AE64&lt;O64,"Attention : montant présenté partiellement écarté")</f>
        <v/>
      </c>
      <c r="AH64" s="158" t="str">
        <f t="shared" si="18"/>
        <v/>
      </c>
    </row>
    <row r="65" spans="1:34" s="3" customFormat="1">
      <c r="A65" s="24">
        <v>56</v>
      </c>
      <c r="B65" s="152"/>
      <c r="C65" s="275"/>
      <c r="D65" s="152"/>
      <c r="E65" s="7"/>
      <c r="F65" s="34"/>
      <c r="G65" s="7"/>
      <c r="H65" s="9"/>
      <c r="I65" s="9"/>
      <c r="J65" s="153" t="str">
        <f t="shared" si="12"/>
        <v/>
      </c>
      <c r="K65" s="154"/>
      <c r="L65" s="154"/>
      <c r="M65" s="154"/>
      <c r="N65" s="7"/>
      <c r="O65" s="241" t="str">
        <f t="shared" si="19"/>
        <v/>
      </c>
      <c r="P65" s="155"/>
      <c r="Q65" s="25" t="str">
        <f t="shared" si="23"/>
        <v/>
      </c>
      <c r="R65" s="55" t="str">
        <f t="shared" si="24"/>
        <v/>
      </c>
      <c r="S65" s="55" t="str">
        <f t="shared" si="25"/>
        <v/>
      </c>
      <c r="T65" s="22" t="str">
        <f t="shared" si="26"/>
        <v/>
      </c>
      <c r="U65" s="22" t="str">
        <f t="shared" si="27"/>
        <v/>
      </c>
      <c r="V65" s="22" t="str">
        <f t="shared" si="28"/>
        <v/>
      </c>
      <c r="W65" s="29" t="str">
        <f t="shared" si="29"/>
        <v/>
      </c>
      <c r="X65" s="29" t="str">
        <f t="shared" si="30"/>
        <v/>
      </c>
      <c r="Y65" s="29" t="str">
        <f t="shared" si="14"/>
        <v/>
      </c>
      <c r="Z65" s="156" t="str">
        <f t="shared" si="20"/>
        <v/>
      </c>
      <c r="AA65" s="316" t="str">
        <f t="shared" si="15"/>
        <v/>
      </c>
      <c r="AB65" s="316" t="str">
        <f t="shared" si="16"/>
        <v/>
      </c>
      <c r="AC65" s="22" t="str">
        <f t="shared" si="21"/>
        <v/>
      </c>
      <c r="AD65" s="29" t="str">
        <f t="shared" si="22"/>
        <v/>
      </c>
      <c r="AE65" s="241" t="str">
        <f t="shared" si="17"/>
        <v/>
      </c>
      <c r="AF65" s="157"/>
      <c r="AG65" s="317" t="str" cm="1">
        <f t="array" ref="AG65">_xlfn.IFS(O65="","",AE65&gt;O65,"KO : Le montant retenu est supérieur au montant présenté. Merci de revoir la ligne de dépense ou plafonner son montant.",AE65=0,"Attention : montant présenté entièrement écarté",AE65=O65,"OK",AE65&lt;O65,"Attention : montant présenté partiellement écarté")</f>
        <v/>
      </c>
      <c r="AH65" s="158" t="str">
        <f t="shared" si="18"/>
        <v/>
      </c>
    </row>
    <row r="66" spans="1:34" s="3" customFormat="1">
      <c r="A66" s="24">
        <v>57</v>
      </c>
      <c r="B66" s="152"/>
      <c r="C66" s="275"/>
      <c r="D66" s="152"/>
      <c r="E66" s="7"/>
      <c r="F66" s="34"/>
      <c r="G66" s="7"/>
      <c r="H66" s="9"/>
      <c r="I66" s="9"/>
      <c r="J66" s="153" t="str">
        <f t="shared" si="12"/>
        <v/>
      </c>
      <c r="K66" s="154"/>
      <c r="L66" s="154"/>
      <c r="M66" s="154"/>
      <c r="N66" s="7"/>
      <c r="O66" s="241" t="str">
        <f t="shared" si="19"/>
        <v/>
      </c>
      <c r="P66" s="155"/>
      <c r="Q66" s="25" t="str">
        <f t="shared" si="23"/>
        <v/>
      </c>
      <c r="R66" s="55" t="str">
        <f t="shared" si="24"/>
        <v/>
      </c>
      <c r="S66" s="55" t="str">
        <f t="shared" si="25"/>
        <v/>
      </c>
      <c r="T66" s="22" t="str">
        <f t="shared" si="26"/>
        <v/>
      </c>
      <c r="U66" s="22" t="str">
        <f t="shared" si="27"/>
        <v/>
      </c>
      <c r="V66" s="22" t="str">
        <f t="shared" si="28"/>
        <v/>
      </c>
      <c r="W66" s="29" t="str">
        <f t="shared" si="29"/>
        <v/>
      </c>
      <c r="X66" s="29" t="str">
        <f t="shared" si="30"/>
        <v/>
      </c>
      <c r="Y66" s="29" t="str">
        <f t="shared" si="14"/>
        <v/>
      </c>
      <c r="Z66" s="156" t="str">
        <f t="shared" si="20"/>
        <v/>
      </c>
      <c r="AA66" s="316" t="str">
        <f t="shared" si="15"/>
        <v/>
      </c>
      <c r="AB66" s="316" t="str">
        <f t="shared" si="16"/>
        <v/>
      </c>
      <c r="AC66" s="22" t="str">
        <f t="shared" si="21"/>
        <v/>
      </c>
      <c r="AD66" s="29" t="str">
        <f t="shared" si="22"/>
        <v/>
      </c>
      <c r="AE66" s="241" t="str">
        <f t="shared" si="17"/>
        <v/>
      </c>
      <c r="AF66" s="157"/>
      <c r="AG66" s="317" t="str" cm="1">
        <f t="array" ref="AG66">_xlfn.IFS(O66="","",AE66&gt;O66,"KO : Le montant retenu est supérieur au montant présenté. Merci de revoir la ligne de dépense ou plafonner son montant.",AE66=0,"Attention : montant présenté entièrement écarté",AE66=O66,"OK",AE66&lt;O66,"Attention : montant présenté partiellement écarté")</f>
        <v/>
      </c>
      <c r="AH66" s="158" t="str">
        <f t="shared" si="18"/>
        <v/>
      </c>
    </row>
    <row r="67" spans="1:34" s="3" customFormat="1">
      <c r="A67" s="24">
        <v>58</v>
      </c>
      <c r="B67" s="152"/>
      <c r="C67" s="275"/>
      <c r="D67" s="152"/>
      <c r="E67" s="7"/>
      <c r="F67" s="34"/>
      <c r="G67" s="7"/>
      <c r="H67" s="9"/>
      <c r="I67" s="9"/>
      <c r="J67" s="153" t="str">
        <f t="shared" si="12"/>
        <v/>
      </c>
      <c r="K67" s="154"/>
      <c r="L67" s="154"/>
      <c r="M67" s="154"/>
      <c r="N67" s="7"/>
      <c r="O67" s="241" t="str">
        <f t="shared" si="19"/>
        <v/>
      </c>
      <c r="P67" s="155"/>
      <c r="Q67" s="25" t="str">
        <f t="shared" si="23"/>
        <v/>
      </c>
      <c r="R67" s="55" t="str">
        <f t="shared" si="24"/>
        <v/>
      </c>
      <c r="S67" s="55" t="str">
        <f t="shared" si="25"/>
        <v/>
      </c>
      <c r="T67" s="22" t="str">
        <f t="shared" si="26"/>
        <v/>
      </c>
      <c r="U67" s="22" t="str">
        <f t="shared" si="27"/>
        <v/>
      </c>
      <c r="V67" s="22" t="str">
        <f t="shared" si="28"/>
        <v/>
      </c>
      <c r="W67" s="29" t="str">
        <f t="shared" si="29"/>
        <v/>
      </c>
      <c r="X67" s="29" t="str">
        <f t="shared" si="30"/>
        <v/>
      </c>
      <c r="Y67" s="29" t="str">
        <f t="shared" si="14"/>
        <v/>
      </c>
      <c r="Z67" s="156" t="str">
        <f t="shared" si="20"/>
        <v/>
      </c>
      <c r="AA67" s="316" t="str">
        <f t="shared" si="15"/>
        <v/>
      </c>
      <c r="AB67" s="316" t="str">
        <f t="shared" si="16"/>
        <v/>
      </c>
      <c r="AC67" s="22" t="str">
        <f t="shared" si="21"/>
        <v/>
      </c>
      <c r="AD67" s="29" t="str">
        <f t="shared" si="22"/>
        <v/>
      </c>
      <c r="AE67" s="241" t="str">
        <f t="shared" si="17"/>
        <v/>
      </c>
      <c r="AF67" s="157"/>
      <c r="AG67" s="317" t="str" cm="1">
        <f t="array" ref="AG67">_xlfn.IFS(O67="","",AE67&gt;O67,"KO : Le montant retenu est supérieur au montant présenté. Merci de revoir la ligne de dépense ou plafonner son montant.",AE67=0,"Attention : montant présenté entièrement écarté",AE67=O67,"OK",AE67&lt;O67,"Attention : montant présenté partiellement écarté")</f>
        <v/>
      </c>
      <c r="AH67" s="158" t="str">
        <f t="shared" si="18"/>
        <v/>
      </c>
    </row>
    <row r="68" spans="1:34" s="3" customFormat="1">
      <c r="A68" s="24">
        <v>59</v>
      </c>
      <c r="B68" s="152"/>
      <c r="C68" s="275"/>
      <c r="D68" s="152"/>
      <c r="E68" s="7"/>
      <c r="F68" s="34"/>
      <c r="G68" s="7"/>
      <c r="H68" s="9"/>
      <c r="I68" s="9"/>
      <c r="J68" s="153" t="str">
        <f t="shared" si="12"/>
        <v/>
      </c>
      <c r="K68" s="154"/>
      <c r="L68" s="154"/>
      <c r="M68" s="154"/>
      <c r="N68" s="7"/>
      <c r="O68" s="241" t="str">
        <f t="shared" si="19"/>
        <v/>
      </c>
      <c r="P68" s="155"/>
      <c r="Q68" s="25" t="str">
        <f t="shared" si="23"/>
        <v/>
      </c>
      <c r="R68" s="55" t="str">
        <f t="shared" si="24"/>
        <v/>
      </c>
      <c r="S68" s="55" t="str">
        <f t="shared" si="25"/>
        <v/>
      </c>
      <c r="T68" s="22" t="str">
        <f t="shared" si="26"/>
        <v/>
      </c>
      <c r="U68" s="22" t="str">
        <f t="shared" si="27"/>
        <v/>
      </c>
      <c r="V68" s="22" t="str">
        <f t="shared" si="28"/>
        <v/>
      </c>
      <c r="W68" s="29" t="str">
        <f t="shared" si="29"/>
        <v/>
      </c>
      <c r="X68" s="29" t="str">
        <f t="shared" si="30"/>
        <v/>
      </c>
      <c r="Y68" s="29" t="str">
        <f t="shared" si="14"/>
        <v/>
      </c>
      <c r="Z68" s="156" t="str">
        <f t="shared" si="20"/>
        <v/>
      </c>
      <c r="AA68" s="316" t="str">
        <f t="shared" si="15"/>
        <v/>
      </c>
      <c r="AB68" s="316" t="str">
        <f t="shared" si="16"/>
        <v/>
      </c>
      <c r="AC68" s="22" t="str">
        <f t="shared" si="21"/>
        <v/>
      </c>
      <c r="AD68" s="29" t="str">
        <f t="shared" si="22"/>
        <v/>
      </c>
      <c r="AE68" s="241" t="str">
        <f t="shared" si="17"/>
        <v/>
      </c>
      <c r="AF68" s="157"/>
      <c r="AG68" s="317" t="str" cm="1">
        <f t="array" ref="AG68">_xlfn.IFS(O68="","",AE68&gt;O68,"KO : Le montant retenu est supérieur au montant présenté. Merci de revoir la ligne de dépense ou plafonner son montant.",AE68=0,"Attention : montant présenté entièrement écarté",AE68=O68,"OK",AE68&lt;O68,"Attention : montant présenté partiellement écarté")</f>
        <v/>
      </c>
      <c r="AH68" s="158" t="str">
        <f t="shared" si="18"/>
        <v/>
      </c>
    </row>
    <row r="69" spans="1:34" s="3" customFormat="1">
      <c r="A69" s="24">
        <v>60</v>
      </c>
      <c r="B69" s="152"/>
      <c r="C69" s="275"/>
      <c r="D69" s="152"/>
      <c r="E69" s="7"/>
      <c r="F69" s="34"/>
      <c r="G69" s="7"/>
      <c r="H69" s="9"/>
      <c r="I69" s="9"/>
      <c r="J69" s="153" t="str">
        <f t="shared" si="12"/>
        <v/>
      </c>
      <c r="K69" s="154"/>
      <c r="L69" s="154"/>
      <c r="M69" s="154"/>
      <c r="N69" s="7"/>
      <c r="O69" s="241" t="str">
        <f t="shared" si="19"/>
        <v/>
      </c>
      <c r="P69" s="155"/>
      <c r="Q69" s="25" t="str">
        <f t="shared" si="23"/>
        <v/>
      </c>
      <c r="R69" s="55" t="str">
        <f t="shared" si="24"/>
        <v/>
      </c>
      <c r="S69" s="55" t="str">
        <f t="shared" si="25"/>
        <v/>
      </c>
      <c r="T69" s="22" t="str">
        <f t="shared" si="26"/>
        <v/>
      </c>
      <c r="U69" s="22" t="str">
        <f t="shared" si="27"/>
        <v/>
      </c>
      <c r="V69" s="22" t="str">
        <f t="shared" si="28"/>
        <v/>
      </c>
      <c r="W69" s="29" t="str">
        <f t="shared" si="29"/>
        <v/>
      </c>
      <c r="X69" s="29" t="str">
        <f t="shared" si="30"/>
        <v/>
      </c>
      <c r="Y69" s="29" t="str">
        <f t="shared" si="14"/>
        <v/>
      </c>
      <c r="Z69" s="156" t="str">
        <f t="shared" si="20"/>
        <v/>
      </c>
      <c r="AA69" s="316" t="str">
        <f t="shared" si="15"/>
        <v/>
      </c>
      <c r="AB69" s="316" t="str">
        <f t="shared" si="16"/>
        <v/>
      </c>
      <c r="AC69" s="22" t="str">
        <f t="shared" si="21"/>
        <v/>
      </c>
      <c r="AD69" s="29" t="str">
        <f t="shared" si="22"/>
        <v/>
      </c>
      <c r="AE69" s="241" t="str">
        <f t="shared" si="17"/>
        <v/>
      </c>
      <c r="AF69" s="157"/>
      <c r="AG69" s="317" t="str" cm="1">
        <f t="array" ref="AG69">_xlfn.IFS(O69="","",AE69&gt;O69,"KO : Le montant retenu est supérieur au montant présenté. Merci de revoir la ligne de dépense ou plafonner son montant.",AE69=0,"Attention : montant présenté entièrement écarté",AE69=O69,"OK",AE69&lt;O69,"Attention : montant présenté partiellement écarté")</f>
        <v/>
      </c>
      <c r="AH69" s="158" t="str">
        <f t="shared" si="18"/>
        <v/>
      </c>
    </row>
    <row r="70" spans="1:34" s="3" customFormat="1">
      <c r="A70" s="24">
        <v>61</v>
      </c>
      <c r="B70" s="152"/>
      <c r="C70" s="275"/>
      <c r="D70" s="152"/>
      <c r="E70" s="7"/>
      <c r="F70" s="34"/>
      <c r="G70" s="7"/>
      <c r="H70" s="9"/>
      <c r="I70" s="9"/>
      <c r="J70" s="153" t="str">
        <f t="shared" si="12"/>
        <v/>
      </c>
      <c r="K70" s="154"/>
      <c r="L70" s="154"/>
      <c r="M70" s="154"/>
      <c r="N70" s="7"/>
      <c r="O70" s="241" t="str">
        <f t="shared" si="19"/>
        <v/>
      </c>
      <c r="P70" s="155"/>
      <c r="Q70" s="25" t="str">
        <f t="shared" si="23"/>
        <v/>
      </c>
      <c r="R70" s="55" t="str">
        <f t="shared" si="24"/>
        <v/>
      </c>
      <c r="S70" s="55" t="str">
        <f t="shared" si="25"/>
        <v/>
      </c>
      <c r="T70" s="22" t="str">
        <f t="shared" si="26"/>
        <v/>
      </c>
      <c r="U70" s="22" t="str">
        <f t="shared" si="27"/>
        <v/>
      </c>
      <c r="V70" s="22" t="str">
        <f t="shared" si="28"/>
        <v/>
      </c>
      <c r="W70" s="29" t="str">
        <f t="shared" si="29"/>
        <v/>
      </c>
      <c r="X70" s="29" t="str">
        <f t="shared" si="30"/>
        <v/>
      </c>
      <c r="Y70" s="29" t="str">
        <f t="shared" si="14"/>
        <v/>
      </c>
      <c r="Z70" s="156" t="str">
        <f t="shared" si="20"/>
        <v/>
      </c>
      <c r="AA70" s="316" t="str">
        <f t="shared" si="15"/>
        <v/>
      </c>
      <c r="AB70" s="316" t="str">
        <f t="shared" si="16"/>
        <v/>
      </c>
      <c r="AC70" s="22" t="str">
        <f t="shared" si="21"/>
        <v/>
      </c>
      <c r="AD70" s="29" t="str">
        <f t="shared" si="22"/>
        <v/>
      </c>
      <c r="AE70" s="241" t="str">
        <f t="shared" si="17"/>
        <v/>
      </c>
      <c r="AF70" s="157"/>
      <c r="AG70" s="317" t="str" cm="1">
        <f t="array" ref="AG70">_xlfn.IFS(O70="","",AE70&gt;O70,"KO : Le montant retenu est supérieur au montant présenté. Merci de revoir la ligne de dépense ou plafonner son montant.",AE70=0,"Attention : montant présenté entièrement écarté",AE70=O70,"OK",AE70&lt;O70,"Attention : montant présenté partiellement écarté")</f>
        <v/>
      </c>
      <c r="AH70" s="158" t="str">
        <f t="shared" si="18"/>
        <v/>
      </c>
    </row>
    <row r="71" spans="1:34" s="3" customFormat="1">
      <c r="A71" s="24">
        <v>62</v>
      </c>
      <c r="B71" s="152"/>
      <c r="C71" s="275"/>
      <c r="D71" s="152"/>
      <c r="E71" s="7"/>
      <c r="F71" s="34"/>
      <c r="G71" s="7"/>
      <c r="H71" s="9"/>
      <c r="I71" s="9"/>
      <c r="J71" s="153" t="str">
        <f t="shared" si="12"/>
        <v/>
      </c>
      <c r="K71" s="154"/>
      <c r="L71" s="154"/>
      <c r="M71" s="154"/>
      <c r="N71" s="7"/>
      <c r="O71" s="241" t="str">
        <f t="shared" si="19"/>
        <v/>
      </c>
      <c r="P71" s="155"/>
      <c r="Q71" s="25" t="str">
        <f t="shared" si="23"/>
        <v/>
      </c>
      <c r="R71" s="55" t="str">
        <f t="shared" si="24"/>
        <v/>
      </c>
      <c r="S71" s="55" t="str">
        <f t="shared" si="25"/>
        <v/>
      </c>
      <c r="T71" s="22" t="str">
        <f t="shared" si="26"/>
        <v/>
      </c>
      <c r="U71" s="22" t="str">
        <f t="shared" si="27"/>
        <v/>
      </c>
      <c r="V71" s="22" t="str">
        <f t="shared" si="28"/>
        <v/>
      </c>
      <c r="W71" s="29" t="str">
        <f t="shared" si="29"/>
        <v/>
      </c>
      <c r="X71" s="29" t="str">
        <f t="shared" si="30"/>
        <v/>
      </c>
      <c r="Y71" s="29" t="str">
        <f t="shared" si="14"/>
        <v/>
      </c>
      <c r="Z71" s="156" t="str">
        <f t="shared" si="20"/>
        <v/>
      </c>
      <c r="AA71" s="316" t="str">
        <f t="shared" si="15"/>
        <v/>
      </c>
      <c r="AB71" s="316" t="str">
        <f t="shared" si="16"/>
        <v/>
      </c>
      <c r="AC71" s="22" t="str">
        <f t="shared" si="21"/>
        <v/>
      </c>
      <c r="AD71" s="29" t="str">
        <f t="shared" si="22"/>
        <v/>
      </c>
      <c r="AE71" s="241" t="str">
        <f t="shared" si="17"/>
        <v/>
      </c>
      <c r="AF71" s="157"/>
      <c r="AG71" s="317" t="str" cm="1">
        <f t="array" ref="AG71">_xlfn.IFS(O71="","",AE71&gt;O71,"KO : Le montant retenu est supérieur au montant présenté. Merci de revoir la ligne de dépense ou plafonner son montant.",AE71=0,"Attention : montant présenté entièrement écarté",AE71=O71,"OK",AE71&lt;O71,"Attention : montant présenté partiellement écarté")</f>
        <v/>
      </c>
      <c r="AH71" s="158" t="str">
        <f t="shared" si="18"/>
        <v/>
      </c>
    </row>
    <row r="72" spans="1:34" s="3" customFormat="1">
      <c r="A72" s="24">
        <v>63</v>
      </c>
      <c r="B72" s="152"/>
      <c r="C72" s="275"/>
      <c r="D72" s="152"/>
      <c r="E72" s="7"/>
      <c r="F72" s="34"/>
      <c r="G72" s="7"/>
      <c r="H72" s="9"/>
      <c r="I72" s="9"/>
      <c r="J72" s="153" t="str">
        <f t="shared" si="12"/>
        <v/>
      </c>
      <c r="K72" s="154"/>
      <c r="L72" s="154"/>
      <c r="M72" s="154"/>
      <c r="N72" s="7"/>
      <c r="O72" s="241" t="str">
        <f t="shared" si="19"/>
        <v/>
      </c>
      <c r="P72" s="155"/>
      <c r="Q72" s="25" t="str">
        <f t="shared" si="23"/>
        <v/>
      </c>
      <c r="R72" s="55" t="str">
        <f t="shared" si="24"/>
        <v/>
      </c>
      <c r="S72" s="55" t="str">
        <f t="shared" si="25"/>
        <v/>
      </c>
      <c r="T72" s="22" t="str">
        <f t="shared" si="26"/>
        <v/>
      </c>
      <c r="U72" s="22" t="str">
        <f t="shared" si="27"/>
        <v/>
      </c>
      <c r="V72" s="22" t="str">
        <f t="shared" si="28"/>
        <v/>
      </c>
      <c r="W72" s="29" t="str">
        <f t="shared" si="29"/>
        <v/>
      </c>
      <c r="X72" s="29" t="str">
        <f t="shared" si="30"/>
        <v/>
      </c>
      <c r="Y72" s="29" t="str">
        <f t="shared" si="14"/>
        <v/>
      </c>
      <c r="Z72" s="156" t="str">
        <f t="shared" si="20"/>
        <v/>
      </c>
      <c r="AA72" s="316" t="str">
        <f t="shared" si="15"/>
        <v/>
      </c>
      <c r="AB72" s="316" t="str">
        <f t="shared" si="16"/>
        <v/>
      </c>
      <c r="AC72" s="22" t="str">
        <f t="shared" si="21"/>
        <v/>
      </c>
      <c r="AD72" s="29" t="str">
        <f t="shared" si="22"/>
        <v/>
      </c>
      <c r="AE72" s="241" t="str">
        <f t="shared" si="17"/>
        <v/>
      </c>
      <c r="AF72" s="157"/>
      <c r="AG72" s="317" t="str" cm="1">
        <f t="array" ref="AG72">_xlfn.IFS(O72="","",AE72&gt;O72,"KO : Le montant retenu est supérieur au montant présenté. Merci de revoir la ligne de dépense ou plafonner son montant.",AE72=0,"Attention : montant présenté entièrement écarté",AE72=O72,"OK",AE72&lt;O72,"Attention : montant présenté partiellement écarté")</f>
        <v/>
      </c>
      <c r="AH72" s="158" t="str">
        <f t="shared" si="18"/>
        <v/>
      </c>
    </row>
    <row r="73" spans="1:34" s="3" customFormat="1">
      <c r="A73" s="24">
        <v>64</v>
      </c>
      <c r="B73" s="152"/>
      <c r="C73" s="275"/>
      <c r="D73" s="152"/>
      <c r="E73" s="7"/>
      <c r="F73" s="34"/>
      <c r="G73" s="7"/>
      <c r="H73" s="9"/>
      <c r="I73" s="9"/>
      <c r="J73" s="153" t="str">
        <f t="shared" si="12"/>
        <v/>
      </c>
      <c r="K73" s="154"/>
      <c r="L73" s="154"/>
      <c r="M73" s="154"/>
      <c r="N73" s="7"/>
      <c r="O73" s="241" t="str">
        <f t="shared" si="19"/>
        <v/>
      </c>
      <c r="P73" s="155"/>
      <c r="Q73" s="25" t="str">
        <f t="shared" si="23"/>
        <v/>
      </c>
      <c r="R73" s="55" t="str">
        <f t="shared" si="24"/>
        <v/>
      </c>
      <c r="S73" s="55" t="str">
        <f t="shared" si="25"/>
        <v/>
      </c>
      <c r="T73" s="22" t="str">
        <f t="shared" si="26"/>
        <v/>
      </c>
      <c r="U73" s="22" t="str">
        <f t="shared" si="27"/>
        <v/>
      </c>
      <c r="V73" s="22" t="str">
        <f t="shared" si="28"/>
        <v/>
      </c>
      <c r="W73" s="29" t="str">
        <f t="shared" si="29"/>
        <v/>
      </c>
      <c r="X73" s="29" t="str">
        <f t="shared" si="30"/>
        <v/>
      </c>
      <c r="Y73" s="29" t="str">
        <f t="shared" si="14"/>
        <v/>
      </c>
      <c r="Z73" s="156" t="str">
        <f t="shared" si="20"/>
        <v/>
      </c>
      <c r="AA73" s="316" t="str">
        <f t="shared" si="15"/>
        <v/>
      </c>
      <c r="AB73" s="316" t="str">
        <f t="shared" si="16"/>
        <v/>
      </c>
      <c r="AC73" s="22" t="str">
        <f t="shared" si="21"/>
        <v/>
      </c>
      <c r="AD73" s="29" t="str">
        <f t="shared" si="22"/>
        <v/>
      </c>
      <c r="AE73" s="241" t="str">
        <f t="shared" si="17"/>
        <v/>
      </c>
      <c r="AF73" s="157"/>
      <c r="AG73" s="317" t="str" cm="1">
        <f t="array" ref="AG73">_xlfn.IFS(O73="","",AE73&gt;O73,"KO : Le montant retenu est supérieur au montant présenté. Merci de revoir la ligne de dépense ou plafonner son montant.",AE73=0,"Attention : montant présenté entièrement écarté",AE73=O73,"OK",AE73&lt;O73,"Attention : montant présenté partiellement écarté")</f>
        <v/>
      </c>
      <c r="AH73" s="158" t="str">
        <f t="shared" si="18"/>
        <v/>
      </c>
    </row>
    <row r="74" spans="1:34" s="3" customFormat="1">
      <c r="A74" s="24">
        <v>65</v>
      </c>
      <c r="B74" s="152"/>
      <c r="C74" s="275"/>
      <c r="D74" s="152"/>
      <c r="E74" s="7"/>
      <c r="F74" s="34"/>
      <c r="G74" s="7"/>
      <c r="H74" s="9"/>
      <c r="I74" s="9"/>
      <c r="J74" s="153" t="str">
        <f t="shared" ref="J74:J108" si="31">IF(OR(H74="",I74=""), "",IFERROR(VALUE(TRIM(SUBSTITUTE(H74,CHAR(160),""))),0) + IFERROR(VALUE(TRIM(SUBSTITUTE(I74,CHAR(160),""))),0))</f>
        <v/>
      </c>
      <c r="K74" s="154"/>
      <c r="L74" s="154"/>
      <c r="M74" s="154"/>
      <c r="N74" s="7"/>
      <c r="O74" s="241" t="str">
        <f t="shared" ref="O74:O109" si="32">IF(J74="","",IF(K74&lt;15%,0,J74*K74))</f>
        <v/>
      </c>
      <c r="P74" s="155"/>
      <c r="Q74" s="25" t="str">
        <f t="shared" si="23"/>
        <v/>
      </c>
      <c r="R74" s="55" t="str">
        <f t="shared" si="24"/>
        <v/>
      </c>
      <c r="S74" s="55" t="str">
        <f t="shared" si="25"/>
        <v/>
      </c>
      <c r="T74" s="22" t="str">
        <f t="shared" si="26"/>
        <v/>
      </c>
      <c r="U74" s="22" t="str">
        <f t="shared" si="27"/>
        <v/>
      </c>
      <c r="V74" s="22" t="str">
        <f t="shared" si="28"/>
        <v/>
      </c>
      <c r="W74" s="29" t="str">
        <f t="shared" si="29"/>
        <v/>
      </c>
      <c r="X74" s="29" t="str">
        <f t="shared" si="30"/>
        <v/>
      </c>
      <c r="Y74" s="29" t="str">
        <f t="shared" si="14"/>
        <v/>
      </c>
      <c r="Z74" s="156" t="str">
        <f t="shared" ref="Z74:Z109" si="33">IF(K74="","",K74)</f>
        <v/>
      </c>
      <c r="AA74" s="316" t="str">
        <f t="shared" si="15"/>
        <v/>
      </c>
      <c r="AB74" s="316" t="str">
        <f t="shared" si="16"/>
        <v/>
      </c>
      <c r="AC74" s="22" t="str">
        <f t="shared" ref="AC74:AC109" si="34">IF(N74="","",N74)</f>
        <v/>
      </c>
      <c r="AD74" s="29" t="str">
        <f t="shared" ref="AD74:AD109" si="35">IF(O74="","",O74)</f>
        <v/>
      </c>
      <c r="AE74" s="241" t="str">
        <f t="shared" si="17"/>
        <v/>
      </c>
      <c r="AF74" s="157"/>
      <c r="AG74" s="317" t="str" cm="1">
        <f t="array" ref="AG74">_xlfn.IFS(O74="","",AE74&gt;O74,"KO : Le montant retenu est supérieur au montant présenté. Merci de revoir la ligne de dépense ou plafonner son montant.",AE74=0,"Attention : montant présenté entièrement écarté",AE74=O74,"OK",AE74&lt;O74,"Attention : montant présenté partiellement écarté")</f>
        <v/>
      </c>
      <c r="AH74" s="158" t="str">
        <f t="shared" si="18"/>
        <v/>
      </c>
    </row>
    <row r="75" spans="1:34" s="3" customFormat="1">
      <c r="A75" s="24">
        <v>66</v>
      </c>
      <c r="B75" s="152"/>
      <c r="C75" s="275"/>
      <c r="D75" s="152"/>
      <c r="E75" s="7"/>
      <c r="F75" s="34"/>
      <c r="G75" s="7"/>
      <c r="H75" s="9"/>
      <c r="I75" s="9"/>
      <c r="J75" s="153" t="str">
        <f t="shared" si="31"/>
        <v/>
      </c>
      <c r="K75" s="154"/>
      <c r="L75" s="154"/>
      <c r="M75" s="154"/>
      <c r="N75" s="7"/>
      <c r="O75" s="241" t="str">
        <f t="shared" si="32"/>
        <v/>
      </c>
      <c r="P75" s="155"/>
      <c r="Q75" s="25" t="str">
        <f t="shared" si="23"/>
        <v/>
      </c>
      <c r="R75" s="55" t="str">
        <f t="shared" si="24"/>
        <v/>
      </c>
      <c r="S75" s="55" t="str">
        <f t="shared" si="25"/>
        <v/>
      </c>
      <c r="T75" s="22" t="str">
        <f t="shared" si="26"/>
        <v/>
      </c>
      <c r="U75" s="22" t="str">
        <f t="shared" si="27"/>
        <v/>
      </c>
      <c r="V75" s="22" t="str">
        <f t="shared" si="28"/>
        <v/>
      </c>
      <c r="W75" s="29" t="str">
        <f t="shared" si="29"/>
        <v/>
      </c>
      <c r="X75" s="29" t="str">
        <f t="shared" si="30"/>
        <v/>
      </c>
      <c r="Y75" s="29" t="str">
        <f t="shared" ref="Y75:Y109" si="36">IF(OR(W75="",X75=""), "",IFERROR(VALUE(TRIM(SUBSTITUTE(W75,CHAR(160),""))),0) + IFERROR(VALUE(TRIM(SUBSTITUTE(X75,CHAR(160),""))),0))</f>
        <v/>
      </c>
      <c r="Z75" s="156" t="str">
        <f t="shared" si="33"/>
        <v/>
      </c>
      <c r="AA75" s="316" t="str">
        <f t="shared" ref="AA75:AA109" si="37">IF(L75="","",L75)</f>
        <v/>
      </c>
      <c r="AB75" s="316" t="str">
        <f t="shared" ref="AB75:AB109" si="38">IF(M75="","",M75)</f>
        <v/>
      </c>
      <c r="AC75" s="22" t="str">
        <f t="shared" si="34"/>
        <v/>
      </c>
      <c r="AD75" s="29" t="str">
        <f t="shared" si="35"/>
        <v/>
      </c>
      <c r="AE75" s="241" t="str">
        <f t="shared" ref="AE75:AE109" si="39">IF(Y75="","",Y75*Z75)</f>
        <v/>
      </c>
      <c r="AF75" s="157"/>
      <c r="AG75" s="317" t="str" cm="1">
        <f t="array" ref="AG75">_xlfn.IFS(O75="","",AE75&gt;O75,"KO : Le montant retenu est supérieur au montant présenté. Merci de revoir la ligne de dépense ou plafonner son montant.",AE75=0,"Attention : montant présenté entièrement écarté",AE75=O75,"OK",AE75&lt;O75,"Attention : montant présenté partiellement écarté")</f>
        <v/>
      </c>
      <c r="AH75" s="158" t="str">
        <f t="shared" ref="AH75:AH109" si="40">IF(OR(O75="",AE75=""),"",(IFERROR(VALUE(TRIM(SUBSTITUTE(O75,CHAR(160),""))),0))-(IFERROR(VALUE(TRIM(SUBSTITUTE(AE75,CHAR(160),""))),0)))</f>
        <v/>
      </c>
    </row>
    <row r="76" spans="1:34" s="3" customFormat="1">
      <c r="A76" s="24">
        <v>67</v>
      </c>
      <c r="B76" s="152"/>
      <c r="C76" s="275"/>
      <c r="D76" s="152"/>
      <c r="E76" s="7"/>
      <c r="F76" s="34"/>
      <c r="G76" s="7"/>
      <c r="H76" s="9"/>
      <c r="I76" s="9"/>
      <c r="J76" s="153" t="str">
        <f t="shared" si="31"/>
        <v/>
      </c>
      <c r="K76" s="154"/>
      <c r="L76" s="154"/>
      <c r="M76" s="154"/>
      <c r="N76" s="7"/>
      <c r="O76" s="241" t="str">
        <f t="shared" si="32"/>
        <v/>
      </c>
      <c r="P76" s="155"/>
      <c r="Q76" s="25" t="str">
        <f t="shared" si="23"/>
        <v/>
      </c>
      <c r="R76" s="55" t="str">
        <f t="shared" si="24"/>
        <v/>
      </c>
      <c r="S76" s="55" t="str">
        <f t="shared" si="25"/>
        <v/>
      </c>
      <c r="T76" s="22" t="str">
        <f t="shared" si="26"/>
        <v/>
      </c>
      <c r="U76" s="22" t="str">
        <f t="shared" si="27"/>
        <v/>
      </c>
      <c r="V76" s="22" t="str">
        <f t="shared" si="28"/>
        <v/>
      </c>
      <c r="W76" s="29" t="str">
        <f t="shared" si="29"/>
        <v/>
      </c>
      <c r="X76" s="29" t="str">
        <f t="shared" si="30"/>
        <v/>
      </c>
      <c r="Y76" s="29" t="str">
        <f t="shared" si="36"/>
        <v/>
      </c>
      <c r="Z76" s="156" t="str">
        <f t="shared" si="33"/>
        <v/>
      </c>
      <c r="AA76" s="316" t="str">
        <f t="shared" si="37"/>
        <v/>
      </c>
      <c r="AB76" s="316" t="str">
        <f t="shared" si="38"/>
        <v/>
      </c>
      <c r="AC76" s="22" t="str">
        <f t="shared" si="34"/>
        <v/>
      </c>
      <c r="AD76" s="29" t="str">
        <f t="shared" si="35"/>
        <v/>
      </c>
      <c r="AE76" s="241" t="str">
        <f t="shared" si="39"/>
        <v/>
      </c>
      <c r="AF76" s="157"/>
      <c r="AG76" s="317" t="str" cm="1">
        <f t="array" ref="AG76">_xlfn.IFS(O76="","",AE76&gt;O76,"KO : Le montant retenu est supérieur au montant présenté. Merci de revoir la ligne de dépense ou plafonner son montant.",AE76=0,"Attention : montant présenté entièrement écarté",AE76=O76,"OK",AE76&lt;O76,"Attention : montant présenté partiellement écarté")</f>
        <v/>
      </c>
      <c r="AH76" s="158" t="str">
        <f t="shared" si="40"/>
        <v/>
      </c>
    </row>
    <row r="77" spans="1:34" s="3" customFormat="1">
      <c r="A77" s="24">
        <v>68</v>
      </c>
      <c r="B77" s="152"/>
      <c r="C77" s="275"/>
      <c r="D77" s="152"/>
      <c r="E77" s="7"/>
      <c r="F77" s="34"/>
      <c r="G77" s="7"/>
      <c r="H77" s="9"/>
      <c r="I77" s="9"/>
      <c r="J77" s="153" t="str">
        <f t="shared" si="31"/>
        <v/>
      </c>
      <c r="K77" s="154"/>
      <c r="L77" s="154"/>
      <c r="M77" s="154"/>
      <c r="N77" s="7"/>
      <c r="O77" s="241" t="str">
        <f t="shared" si="32"/>
        <v/>
      </c>
      <c r="P77" s="155"/>
      <c r="Q77" s="25" t="str">
        <f t="shared" si="23"/>
        <v/>
      </c>
      <c r="R77" s="55" t="str">
        <f t="shared" si="24"/>
        <v/>
      </c>
      <c r="S77" s="55" t="str">
        <f t="shared" si="25"/>
        <v/>
      </c>
      <c r="T77" s="22" t="str">
        <f t="shared" si="26"/>
        <v/>
      </c>
      <c r="U77" s="22" t="str">
        <f t="shared" si="27"/>
        <v/>
      </c>
      <c r="V77" s="22" t="str">
        <f t="shared" si="28"/>
        <v/>
      </c>
      <c r="W77" s="29" t="str">
        <f t="shared" si="29"/>
        <v/>
      </c>
      <c r="X77" s="29" t="str">
        <f t="shared" si="30"/>
        <v/>
      </c>
      <c r="Y77" s="29" t="str">
        <f t="shared" si="36"/>
        <v/>
      </c>
      <c r="Z77" s="156" t="str">
        <f t="shared" si="33"/>
        <v/>
      </c>
      <c r="AA77" s="316" t="str">
        <f t="shared" si="37"/>
        <v/>
      </c>
      <c r="AB77" s="316" t="str">
        <f t="shared" si="38"/>
        <v/>
      </c>
      <c r="AC77" s="22" t="str">
        <f t="shared" si="34"/>
        <v/>
      </c>
      <c r="AD77" s="29" t="str">
        <f t="shared" si="35"/>
        <v/>
      </c>
      <c r="AE77" s="241" t="str">
        <f t="shared" si="39"/>
        <v/>
      </c>
      <c r="AF77" s="157"/>
      <c r="AG77" s="317" t="str" cm="1">
        <f t="array" ref="AG77">_xlfn.IFS(O77="","",AE77&gt;O77,"KO : Le montant retenu est supérieur au montant présenté. Merci de revoir la ligne de dépense ou plafonner son montant.",AE77=0,"Attention : montant présenté entièrement écarté",AE77=O77,"OK",AE77&lt;O77,"Attention : montant présenté partiellement écarté")</f>
        <v/>
      </c>
      <c r="AH77" s="158" t="str">
        <f t="shared" si="40"/>
        <v/>
      </c>
    </row>
    <row r="78" spans="1:34" s="3" customFormat="1">
      <c r="A78" s="24">
        <v>69</v>
      </c>
      <c r="B78" s="152"/>
      <c r="C78" s="275"/>
      <c r="D78" s="152"/>
      <c r="E78" s="7"/>
      <c r="F78" s="34"/>
      <c r="G78" s="7"/>
      <c r="H78" s="9"/>
      <c r="I78" s="9"/>
      <c r="J78" s="153" t="str">
        <f t="shared" si="31"/>
        <v/>
      </c>
      <c r="K78" s="154"/>
      <c r="L78" s="154"/>
      <c r="M78" s="154"/>
      <c r="N78" s="7"/>
      <c r="O78" s="241" t="str">
        <f t="shared" si="32"/>
        <v/>
      </c>
      <c r="P78" s="155"/>
      <c r="Q78" s="25" t="str">
        <f t="shared" si="23"/>
        <v/>
      </c>
      <c r="R78" s="55" t="str">
        <f t="shared" si="24"/>
        <v/>
      </c>
      <c r="S78" s="55" t="str">
        <f t="shared" si="25"/>
        <v/>
      </c>
      <c r="T78" s="22" t="str">
        <f t="shared" si="26"/>
        <v/>
      </c>
      <c r="U78" s="22" t="str">
        <f t="shared" si="27"/>
        <v/>
      </c>
      <c r="V78" s="22" t="str">
        <f t="shared" si="28"/>
        <v/>
      </c>
      <c r="W78" s="29" t="str">
        <f t="shared" si="29"/>
        <v/>
      </c>
      <c r="X78" s="29" t="str">
        <f t="shared" si="30"/>
        <v/>
      </c>
      <c r="Y78" s="29" t="str">
        <f t="shared" si="36"/>
        <v/>
      </c>
      <c r="Z78" s="156" t="str">
        <f t="shared" si="33"/>
        <v/>
      </c>
      <c r="AA78" s="316" t="str">
        <f t="shared" si="37"/>
        <v/>
      </c>
      <c r="AB78" s="316" t="str">
        <f t="shared" si="38"/>
        <v/>
      </c>
      <c r="AC78" s="22" t="str">
        <f t="shared" si="34"/>
        <v/>
      </c>
      <c r="AD78" s="29" t="str">
        <f t="shared" si="35"/>
        <v/>
      </c>
      <c r="AE78" s="241" t="str">
        <f t="shared" si="39"/>
        <v/>
      </c>
      <c r="AF78" s="157"/>
      <c r="AG78" s="317" t="str" cm="1">
        <f t="array" ref="AG78">_xlfn.IFS(O78="","",AE78&gt;O78,"KO : Le montant retenu est supérieur au montant présenté. Merci de revoir la ligne de dépense ou plafonner son montant.",AE78=0,"Attention : montant présenté entièrement écarté",AE78=O78,"OK",AE78&lt;O78,"Attention : montant présenté partiellement écarté")</f>
        <v/>
      </c>
      <c r="AH78" s="158" t="str">
        <f t="shared" si="40"/>
        <v/>
      </c>
    </row>
    <row r="79" spans="1:34" s="3" customFormat="1">
      <c r="A79" s="24">
        <v>70</v>
      </c>
      <c r="B79" s="152"/>
      <c r="C79" s="275"/>
      <c r="D79" s="152"/>
      <c r="E79" s="7"/>
      <c r="F79" s="34"/>
      <c r="G79" s="7"/>
      <c r="H79" s="9"/>
      <c r="I79" s="9"/>
      <c r="J79" s="153" t="str">
        <f t="shared" si="31"/>
        <v/>
      </c>
      <c r="K79" s="154"/>
      <c r="L79" s="154"/>
      <c r="M79" s="154"/>
      <c r="N79" s="7"/>
      <c r="O79" s="241" t="str">
        <f t="shared" si="32"/>
        <v/>
      </c>
      <c r="P79" s="155"/>
      <c r="Q79" s="25" t="str">
        <f t="shared" si="23"/>
        <v/>
      </c>
      <c r="R79" s="55" t="str">
        <f t="shared" si="24"/>
        <v/>
      </c>
      <c r="S79" s="55" t="str">
        <f t="shared" si="25"/>
        <v/>
      </c>
      <c r="T79" s="22" t="str">
        <f t="shared" si="26"/>
        <v/>
      </c>
      <c r="U79" s="22" t="str">
        <f t="shared" si="27"/>
        <v/>
      </c>
      <c r="V79" s="22" t="str">
        <f t="shared" si="28"/>
        <v/>
      </c>
      <c r="W79" s="29" t="str">
        <f t="shared" si="29"/>
        <v/>
      </c>
      <c r="X79" s="29" t="str">
        <f t="shared" si="30"/>
        <v/>
      </c>
      <c r="Y79" s="29" t="str">
        <f t="shared" si="36"/>
        <v/>
      </c>
      <c r="Z79" s="156" t="str">
        <f t="shared" si="33"/>
        <v/>
      </c>
      <c r="AA79" s="316" t="str">
        <f t="shared" si="37"/>
        <v/>
      </c>
      <c r="AB79" s="316" t="str">
        <f t="shared" si="38"/>
        <v/>
      </c>
      <c r="AC79" s="22" t="str">
        <f t="shared" si="34"/>
        <v/>
      </c>
      <c r="AD79" s="29" t="str">
        <f t="shared" si="35"/>
        <v/>
      </c>
      <c r="AE79" s="241" t="str">
        <f t="shared" si="39"/>
        <v/>
      </c>
      <c r="AF79" s="157"/>
      <c r="AG79" s="317" t="str" cm="1">
        <f t="array" ref="AG79">_xlfn.IFS(O79="","",AE79&gt;O79,"KO : Le montant retenu est supérieur au montant présenté. Merci de revoir la ligne de dépense ou plafonner son montant.",AE79=0,"Attention : montant présenté entièrement écarté",AE79=O79,"OK",AE79&lt;O79,"Attention : montant présenté partiellement écarté")</f>
        <v/>
      </c>
      <c r="AH79" s="158" t="str">
        <f t="shared" si="40"/>
        <v/>
      </c>
    </row>
    <row r="80" spans="1:34" s="3" customFormat="1">
      <c r="A80" s="24">
        <v>71</v>
      </c>
      <c r="B80" s="152"/>
      <c r="C80" s="275"/>
      <c r="D80" s="152"/>
      <c r="E80" s="7"/>
      <c r="F80" s="34"/>
      <c r="G80" s="7"/>
      <c r="H80" s="9"/>
      <c r="I80" s="9"/>
      <c r="J80" s="153" t="str">
        <f t="shared" si="31"/>
        <v/>
      </c>
      <c r="K80" s="154"/>
      <c r="L80" s="154"/>
      <c r="M80" s="154"/>
      <c r="N80" s="7"/>
      <c r="O80" s="241" t="str">
        <f t="shared" si="32"/>
        <v/>
      </c>
      <c r="P80" s="155"/>
      <c r="Q80" s="25" t="str">
        <f t="shared" si="23"/>
        <v/>
      </c>
      <c r="R80" s="55" t="str">
        <f t="shared" si="24"/>
        <v/>
      </c>
      <c r="S80" s="55" t="str">
        <f t="shared" si="25"/>
        <v/>
      </c>
      <c r="T80" s="22" t="str">
        <f t="shared" si="26"/>
        <v/>
      </c>
      <c r="U80" s="22" t="str">
        <f t="shared" si="27"/>
        <v/>
      </c>
      <c r="V80" s="22" t="str">
        <f t="shared" si="28"/>
        <v/>
      </c>
      <c r="W80" s="29" t="str">
        <f t="shared" si="29"/>
        <v/>
      </c>
      <c r="X80" s="29" t="str">
        <f t="shared" si="30"/>
        <v/>
      </c>
      <c r="Y80" s="29" t="str">
        <f t="shared" si="36"/>
        <v/>
      </c>
      <c r="Z80" s="156" t="str">
        <f t="shared" si="33"/>
        <v/>
      </c>
      <c r="AA80" s="316" t="str">
        <f t="shared" si="37"/>
        <v/>
      </c>
      <c r="AB80" s="316" t="str">
        <f t="shared" si="38"/>
        <v/>
      </c>
      <c r="AC80" s="22" t="str">
        <f t="shared" si="34"/>
        <v/>
      </c>
      <c r="AD80" s="29" t="str">
        <f t="shared" si="35"/>
        <v/>
      </c>
      <c r="AE80" s="241" t="str">
        <f t="shared" si="39"/>
        <v/>
      </c>
      <c r="AF80" s="157"/>
      <c r="AG80" s="317" t="str" cm="1">
        <f t="array" ref="AG80">_xlfn.IFS(O80="","",AE80&gt;O80,"KO : Le montant retenu est supérieur au montant présenté. Merci de revoir la ligne de dépense ou plafonner son montant.",AE80=0,"Attention : montant présenté entièrement écarté",AE80=O80,"OK",AE80&lt;O80,"Attention : montant présenté partiellement écarté")</f>
        <v/>
      </c>
      <c r="AH80" s="158" t="str">
        <f t="shared" si="40"/>
        <v/>
      </c>
    </row>
    <row r="81" spans="1:34" s="3" customFormat="1">
      <c r="A81" s="24">
        <v>72</v>
      </c>
      <c r="B81" s="152"/>
      <c r="C81" s="275"/>
      <c r="D81" s="152"/>
      <c r="E81" s="7"/>
      <c r="F81" s="34"/>
      <c r="G81" s="7"/>
      <c r="H81" s="9"/>
      <c r="I81" s="9"/>
      <c r="J81" s="153" t="str">
        <f t="shared" si="31"/>
        <v/>
      </c>
      <c r="K81" s="154"/>
      <c r="L81" s="154"/>
      <c r="M81" s="154"/>
      <c r="N81" s="7"/>
      <c r="O81" s="241" t="str">
        <f t="shared" si="32"/>
        <v/>
      </c>
      <c r="P81" s="155"/>
      <c r="Q81" s="25" t="str">
        <f t="shared" si="23"/>
        <v/>
      </c>
      <c r="R81" s="55" t="str">
        <f t="shared" si="24"/>
        <v/>
      </c>
      <c r="S81" s="55" t="str">
        <f t="shared" si="25"/>
        <v/>
      </c>
      <c r="T81" s="22" t="str">
        <f t="shared" si="26"/>
        <v/>
      </c>
      <c r="U81" s="22" t="str">
        <f t="shared" si="27"/>
        <v/>
      </c>
      <c r="V81" s="22" t="str">
        <f t="shared" si="28"/>
        <v/>
      </c>
      <c r="W81" s="29" t="str">
        <f t="shared" si="29"/>
        <v/>
      </c>
      <c r="X81" s="29" t="str">
        <f t="shared" si="30"/>
        <v/>
      </c>
      <c r="Y81" s="29" t="str">
        <f t="shared" si="36"/>
        <v/>
      </c>
      <c r="Z81" s="156" t="str">
        <f t="shared" si="33"/>
        <v/>
      </c>
      <c r="AA81" s="316" t="str">
        <f t="shared" si="37"/>
        <v/>
      </c>
      <c r="AB81" s="316" t="str">
        <f t="shared" si="38"/>
        <v/>
      </c>
      <c r="AC81" s="22" t="str">
        <f t="shared" si="34"/>
        <v/>
      </c>
      <c r="AD81" s="29" t="str">
        <f t="shared" si="35"/>
        <v/>
      </c>
      <c r="AE81" s="241" t="str">
        <f t="shared" si="39"/>
        <v/>
      </c>
      <c r="AF81" s="157"/>
      <c r="AG81" s="317" t="str" cm="1">
        <f t="array" ref="AG81">_xlfn.IFS(O81="","",AE81&gt;O81,"KO : Le montant retenu est supérieur au montant présenté. Merci de revoir la ligne de dépense ou plafonner son montant.",AE81=0,"Attention : montant présenté entièrement écarté",AE81=O81,"OK",AE81&lt;O81,"Attention : montant présenté partiellement écarté")</f>
        <v/>
      </c>
      <c r="AH81" s="158" t="str">
        <f t="shared" si="40"/>
        <v/>
      </c>
    </row>
    <row r="82" spans="1:34" s="3" customFormat="1">
      <c r="A82" s="24">
        <v>73</v>
      </c>
      <c r="B82" s="152"/>
      <c r="C82" s="275"/>
      <c r="D82" s="152"/>
      <c r="E82" s="7"/>
      <c r="F82" s="34"/>
      <c r="G82" s="7"/>
      <c r="H82" s="9"/>
      <c r="I82" s="9"/>
      <c r="J82" s="153" t="str">
        <f t="shared" si="31"/>
        <v/>
      </c>
      <c r="K82" s="154"/>
      <c r="L82" s="154"/>
      <c r="M82" s="154"/>
      <c r="N82" s="7"/>
      <c r="O82" s="241" t="str">
        <f t="shared" si="32"/>
        <v/>
      </c>
      <c r="P82" s="155"/>
      <c r="Q82" s="25" t="str">
        <f t="shared" si="23"/>
        <v/>
      </c>
      <c r="R82" s="55" t="str">
        <f t="shared" si="24"/>
        <v/>
      </c>
      <c r="S82" s="55" t="str">
        <f t="shared" si="25"/>
        <v/>
      </c>
      <c r="T82" s="22" t="str">
        <f t="shared" si="26"/>
        <v/>
      </c>
      <c r="U82" s="22" t="str">
        <f t="shared" si="27"/>
        <v/>
      </c>
      <c r="V82" s="22" t="str">
        <f t="shared" si="28"/>
        <v/>
      </c>
      <c r="W82" s="29" t="str">
        <f t="shared" si="29"/>
        <v/>
      </c>
      <c r="X82" s="29" t="str">
        <f t="shared" si="30"/>
        <v/>
      </c>
      <c r="Y82" s="29" t="str">
        <f t="shared" si="36"/>
        <v/>
      </c>
      <c r="Z82" s="156" t="str">
        <f t="shared" si="33"/>
        <v/>
      </c>
      <c r="AA82" s="316" t="str">
        <f t="shared" si="37"/>
        <v/>
      </c>
      <c r="AB82" s="316" t="str">
        <f t="shared" si="38"/>
        <v/>
      </c>
      <c r="AC82" s="22" t="str">
        <f t="shared" si="34"/>
        <v/>
      </c>
      <c r="AD82" s="29" t="str">
        <f t="shared" si="35"/>
        <v/>
      </c>
      <c r="AE82" s="241" t="str">
        <f t="shared" si="39"/>
        <v/>
      </c>
      <c r="AF82" s="157"/>
      <c r="AG82" s="317" t="str" cm="1">
        <f t="array" ref="AG82">_xlfn.IFS(O82="","",AE82&gt;O82,"KO : Le montant retenu est supérieur au montant présenté. Merci de revoir la ligne de dépense ou plafonner son montant.",AE82=0,"Attention : montant présenté entièrement écarté",AE82=O82,"OK",AE82&lt;O82,"Attention : montant présenté partiellement écarté")</f>
        <v/>
      </c>
      <c r="AH82" s="158" t="str">
        <f t="shared" si="40"/>
        <v/>
      </c>
    </row>
    <row r="83" spans="1:34" s="3" customFormat="1">
      <c r="A83" s="24">
        <v>74</v>
      </c>
      <c r="B83" s="152"/>
      <c r="C83" s="275"/>
      <c r="D83" s="152"/>
      <c r="E83" s="7"/>
      <c r="F83" s="34"/>
      <c r="G83" s="7"/>
      <c r="H83" s="9"/>
      <c r="I83" s="9"/>
      <c r="J83" s="153" t="str">
        <f t="shared" si="31"/>
        <v/>
      </c>
      <c r="K83" s="154"/>
      <c r="L83" s="154"/>
      <c r="M83" s="154"/>
      <c r="N83" s="7"/>
      <c r="O83" s="241" t="str">
        <f t="shared" si="32"/>
        <v/>
      </c>
      <c r="P83" s="155"/>
      <c r="Q83" s="25" t="str">
        <f t="shared" si="23"/>
        <v/>
      </c>
      <c r="R83" s="55" t="str">
        <f t="shared" si="24"/>
        <v/>
      </c>
      <c r="S83" s="55" t="str">
        <f t="shared" si="25"/>
        <v/>
      </c>
      <c r="T83" s="22" t="str">
        <f t="shared" si="26"/>
        <v/>
      </c>
      <c r="U83" s="22" t="str">
        <f t="shared" si="27"/>
        <v/>
      </c>
      <c r="V83" s="22" t="str">
        <f t="shared" si="28"/>
        <v/>
      </c>
      <c r="W83" s="29" t="str">
        <f t="shared" si="29"/>
        <v/>
      </c>
      <c r="X83" s="29" t="str">
        <f t="shared" si="30"/>
        <v/>
      </c>
      <c r="Y83" s="29" t="str">
        <f t="shared" si="36"/>
        <v/>
      </c>
      <c r="Z83" s="156" t="str">
        <f t="shared" si="33"/>
        <v/>
      </c>
      <c r="AA83" s="316" t="str">
        <f t="shared" si="37"/>
        <v/>
      </c>
      <c r="AB83" s="316" t="str">
        <f t="shared" si="38"/>
        <v/>
      </c>
      <c r="AC83" s="22" t="str">
        <f t="shared" si="34"/>
        <v/>
      </c>
      <c r="AD83" s="29" t="str">
        <f t="shared" si="35"/>
        <v/>
      </c>
      <c r="AE83" s="241" t="str">
        <f t="shared" si="39"/>
        <v/>
      </c>
      <c r="AF83" s="157"/>
      <c r="AG83" s="317" t="str" cm="1">
        <f t="array" ref="AG83">_xlfn.IFS(O83="","",AE83&gt;O83,"KO : Le montant retenu est supérieur au montant présenté. Merci de revoir la ligne de dépense ou plafonner son montant.",AE83=0,"Attention : montant présenté entièrement écarté",AE83=O83,"OK",AE83&lt;O83,"Attention : montant présenté partiellement écarté")</f>
        <v/>
      </c>
      <c r="AH83" s="158" t="str">
        <f t="shared" si="40"/>
        <v/>
      </c>
    </row>
    <row r="84" spans="1:34" s="3" customFormat="1">
      <c r="A84" s="24">
        <v>75</v>
      </c>
      <c r="B84" s="152"/>
      <c r="C84" s="275"/>
      <c r="D84" s="152"/>
      <c r="E84" s="7"/>
      <c r="F84" s="34"/>
      <c r="G84" s="7"/>
      <c r="H84" s="9"/>
      <c r="I84" s="9"/>
      <c r="J84" s="153" t="str">
        <f t="shared" si="31"/>
        <v/>
      </c>
      <c r="K84" s="154"/>
      <c r="L84" s="154"/>
      <c r="M84" s="154"/>
      <c r="N84" s="7"/>
      <c r="O84" s="241" t="str">
        <f t="shared" si="32"/>
        <v/>
      </c>
      <c r="P84" s="155"/>
      <c r="Q84" s="25" t="str">
        <f t="shared" si="23"/>
        <v/>
      </c>
      <c r="R84" s="55" t="str">
        <f t="shared" si="24"/>
        <v/>
      </c>
      <c r="S84" s="55" t="str">
        <f t="shared" si="25"/>
        <v/>
      </c>
      <c r="T84" s="22" t="str">
        <f t="shared" si="26"/>
        <v/>
      </c>
      <c r="U84" s="22" t="str">
        <f t="shared" si="27"/>
        <v/>
      </c>
      <c r="V84" s="22" t="str">
        <f t="shared" si="28"/>
        <v/>
      </c>
      <c r="W84" s="29" t="str">
        <f t="shared" si="29"/>
        <v/>
      </c>
      <c r="X84" s="29" t="str">
        <f t="shared" si="30"/>
        <v/>
      </c>
      <c r="Y84" s="29" t="str">
        <f t="shared" si="36"/>
        <v/>
      </c>
      <c r="Z84" s="156" t="str">
        <f t="shared" si="33"/>
        <v/>
      </c>
      <c r="AA84" s="316" t="str">
        <f t="shared" si="37"/>
        <v/>
      </c>
      <c r="AB84" s="316" t="str">
        <f t="shared" si="38"/>
        <v/>
      </c>
      <c r="AC84" s="22" t="str">
        <f t="shared" si="34"/>
        <v/>
      </c>
      <c r="AD84" s="29" t="str">
        <f t="shared" si="35"/>
        <v/>
      </c>
      <c r="AE84" s="241" t="str">
        <f t="shared" si="39"/>
        <v/>
      </c>
      <c r="AF84" s="157"/>
      <c r="AG84" s="317" t="str" cm="1">
        <f t="array" ref="AG84">_xlfn.IFS(O84="","",AE84&gt;O84,"KO : Le montant retenu est supérieur au montant présenté. Merci de revoir la ligne de dépense ou plafonner son montant.",AE84=0,"Attention : montant présenté entièrement écarté",AE84=O84,"OK",AE84&lt;O84,"Attention : montant présenté partiellement écarté")</f>
        <v/>
      </c>
      <c r="AH84" s="158" t="str">
        <f t="shared" si="40"/>
        <v/>
      </c>
    </row>
    <row r="85" spans="1:34" s="3" customFormat="1">
      <c r="A85" s="24">
        <v>76</v>
      </c>
      <c r="B85" s="152"/>
      <c r="C85" s="275"/>
      <c r="D85" s="152"/>
      <c r="E85" s="7"/>
      <c r="F85" s="34"/>
      <c r="G85" s="7"/>
      <c r="H85" s="9"/>
      <c r="I85" s="9"/>
      <c r="J85" s="153" t="str">
        <f t="shared" si="31"/>
        <v/>
      </c>
      <c r="K85" s="154"/>
      <c r="L85" s="154"/>
      <c r="M85" s="154"/>
      <c r="N85" s="7"/>
      <c r="O85" s="241" t="str">
        <f t="shared" si="32"/>
        <v/>
      </c>
      <c r="P85" s="155"/>
      <c r="Q85" s="25" t="str">
        <f t="shared" si="23"/>
        <v/>
      </c>
      <c r="R85" s="55" t="str">
        <f t="shared" si="24"/>
        <v/>
      </c>
      <c r="S85" s="55" t="str">
        <f t="shared" si="25"/>
        <v/>
      </c>
      <c r="T85" s="22" t="str">
        <f t="shared" si="26"/>
        <v/>
      </c>
      <c r="U85" s="22" t="str">
        <f t="shared" si="27"/>
        <v/>
      </c>
      <c r="V85" s="22" t="str">
        <f t="shared" si="28"/>
        <v/>
      </c>
      <c r="W85" s="29" t="str">
        <f t="shared" si="29"/>
        <v/>
      </c>
      <c r="X85" s="29" t="str">
        <f t="shared" si="30"/>
        <v/>
      </c>
      <c r="Y85" s="29" t="str">
        <f t="shared" si="36"/>
        <v/>
      </c>
      <c r="Z85" s="156" t="str">
        <f t="shared" si="33"/>
        <v/>
      </c>
      <c r="AA85" s="316" t="str">
        <f t="shared" si="37"/>
        <v/>
      </c>
      <c r="AB85" s="316" t="str">
        <f t="shared" si="38"/>
        <v/>
      </c>
      <c r="AC85" s="22" t="str">
        <f t="shared" si="34"/>
        <v/>
      </c>
      <c r="AD85" s="29" t="str">
        <f t="shared" si="35"/>
        <v/>
      </c>
      <c r="AE85" s="241" t="str">
        <f t="shared" si="39"/>
        <v/>
      </c>
      <c r="AF85" s="157"/>
      <c r="AG85" s="317" t="str" cm="1">
        <f t="array" ref="AG85">_xlfn.IFS(O85="","",AE85&gt;O85,"KO : Le montant retenu est supérieur au montant présenté. Merci de revoir la ligne de dépense ou plafonner son montant.",AE85=0,"Attention : montant présenté entièrement écarté",AE85=O85,"OK",AE85&lt;O85,"Attention : montant présenté partiellement écarté")</f>
        <v/>
      </c>
      <c r="AH85" s="158" t="str">
        <f t="shared" si="40"/>
        <v/>
      </c>
    </row>
    <row r="86" spans="1:34" s="3" customFormat="1">
      <c r="A86" s="24">
        <v>77</v>
      </c>
      <c r="B86" s="152"/>
      <c r="C86" s="275"/>
      <c r="D86" s="152"/>
      <c r="E86" s="7"/>
      <c r="F86" s="34"/>
      <c r="G86" s="7"/>
      <c r="H86" s="9"/>
      <c r="I86" s="9"/>
      <c r="J86" s="153" t="str">
        <f t="shared" si="31"/>
        <v/>
      </c>
      <c r="K86" s="154"/>
      <c r="L86" s="154"/>
      <c r="M86" s="154"/>
      <c r="N86" s="7"/>
      <c r="O86" s="241" t="str">
        <f t="shared" si="32"/>
        <v/>
      </c>
      <c r="P86" s="155"/>
      <c r="Q86" s="25" t="str">
        <f t="shared" si="23"/>
        <v/>
      </c>
      <c r="R86" s="55" t="str">
        <f t="shared" si="24"/>
        <v/>
      </c>
      <c r="S86" s="55" t="str">
        <f t="shared" si="25"/>
        <v/>
      </c>
      <c r="T86" s="22" t="str">
        <f t="shared" si="26"/>
        <v/>
      </c>
      <c r="U86" s="22" t="str">
        <f t="shared" si="27"/>
        <v/>
      </c>
      <c r="V86" s="22" t="str">
        <f t="shared" si="28"/>
        <v/>
      </c>
      <c r="W86" s="29" t="str">
        <f t="shared" si="29"/>
        <v/>
      </c>
      <c r="X86" s="29" t="str">
        <f t="shared" si="30"/>
        <v/>
      </c>
      <c r="Y86" s="29" t="str">
        <f t="shared" si="36"/>
        <v/>
      </c>
      <c r="Z86" s="156" t="str">
        <f t="shared" si="33"/>
        <v/>
      </c>
      <c r="AA86" s="316" t="str">
        <f t="shared" si="37"/>
        <v/>
      </c>
      <c r="AB86" s="316" t="str">
        <f t="shared" si="38"/>
        <v/>
      </c>
      <c r="AC86" s="22" t="str">
        <f t="shared" si="34"/>
        <v/>
      </c>
      <c r="AD86" s="29" t="str">
        <f t="shared" si="35"/>
        <v/>
      </c>
      <c r="AE86" s="241" t="str">
        <f t="shared" si="39"/>
        <v/>
      </c>
      <c r="AF86" s="157"/>
      <c r="AG86" s="317" t="str" cm="1">
        <f t="array" ref="AG86">_xlfn.IFS(O86="","",AE86&gt;O86,"KO : Le montant retenu est supérieur au montant présenté. Merci de revoir la ligne de dépense ou plafonner son montant.",AE86=0,"Attention : montant présenté entièrement écarté",AE86=O86,"OK",AE86&lt;O86,"Attention : montant présenté partiellement écarté")</f>
        <v/>
      </c>
      <c r="AH86" s="158" t="str">
        <f t="shared" si="40"/>
        <v/>
      </c>
    </row>
    <row r="87" spans="1:34" s="3" customFormat="1">
      <c r="A87" s="24">
        <v>78</v>
      </c>
      <c r="B87" s="152"/>
      <c r="C87" s="275"/>
      <c r="D87" s="152"/>
      <c r="E87" s="7"/>
      <c r="F87" s="34"/>
      <c r="G87" s="7"/>
      <c r="H87" s="9"/>
      <c r="I87" s="9"/>
      <c r="J87" s="153" t="str">
        <f t="shared" si="31"/>
        <v/>
      </c>
      <c r="K87" s="154"/>
      <c r="L87" s="154"/>
      <c r="M87" s="154"/>
      <c r="N87" s="7"/>
      <c r="O87" s="241" t="str">
        <f t="shared" si="32"/>
        <v/>
      </c>
      <c r="P87" s="155"/>
      <c r="Q87" s="25" t="str">
        <f t="shared" si="23"/>
        <v/>
      </c>
      <c r="R87" s="55" t="str">
        <f t="shared" si="24"/>
        <v/>
      </c>
      <c r="S87" s="55" t="str">
        <f t="shared" si="25"/>
        <v/>
      </c>
      <c r="T87" s="22" t="str">
        <f t="shared" si="26"/>
        <v/>
      </c>
      <c r="U87" s="22" t="str">
        <f t="shared" si="27"/>
        <v/>
      </c>
      <c r="V87" s="22" t="str">
        <f t="shared" si="28"/>
        <v/>
      </c>
      <c r="W87" s="29" t="str">
        <f t="shared" si="29"/>
        <v/>
      </c>
      <c r="X87" s="29" t="str">
        <f t="shared" si="30"/>
        <v/>
      </c>
      <c r="Y87" s="29" t="str">
        <f t="shared" si="36"/>
        <v/>
      </c>
      <c r="Z87" s="156" t="str">
        <f t="shared" si="33"/>
        <v/>
      </c>
      <c r="AA87" s="316" t="str">
        <f t="shared" si="37"/>
        <v/>
      </c>
      <c r="AB87" s="316" t="str">
        <f t="shared" si="38"/>
        <v/>
      </c>
      <c r="AC87" s="22" t="str">
        <f t="shared" si="34"/>
        <v/>
      </c>
      <c r="AD87" s="29" t="str">
        <f t="shared" si="35"/>
        <v/>
      </c>
      <c r="AE87" s="241" t="str">
        <f t="shared" si="39"/>
        <v/>
      </c>
      <c r="AF87" s="157"/>
      <c r="AG87" s="317" t="str" cm="1">
        <f t="array" ref="AG87">_xlfn.IFS(O87="","",AE87&gt;O87,"KO : Le montant retenu est supérieur au montant présenté. Merci de revoir la ligne de dépense ou plafonner son montant.",AE87=0,"Attention : montant présenté entièrement écarté",AE87=O87,"OK",AE87&lt;O87,"Attention : montant présenté partiellement écarté")</f>
        <v/>
      </c>
      <c r="AH87" s="158" t="str">
        <f t="shared" si="40"/>
        <v/>
      </c>
    </row>
    <row r="88" spans="1:34" s="3" customFormat="1">
      <c r="A88" s="24">
        <v>79</v>
      </c>
      <c r="B88" s="152"/>
      <c r="C88" s="275"/>
      <c r="D88" s="152"/>
      <c r="E88" s="7"/>
      <c r="F88" s="34"/>
      <c r="G88" s="7"/>
      <c r="H88" s="9"/>
      <c r="I88" s="9"/>
      <c r="J88" s="153" t="str">
        <f t="shared" si="31"/>
        <v/>
      </c>
      <c r="K88" s="154"/>
      <c r="L88" s="154"/>
      <c r="M88" s="154"/>
      <c r="N88" s="7"/>
      <c r="O88" s="241" t="str">
        <f t="shared" si="32"/>
        <v/>
      </c>
      <c r="P88" s="155"/>
      <c r="Q88" s="25" t="str">
        <f t="shared" si="23"/>
        <v/>
      </c>
      <c r="R88" s="55" t="str">
        <f t="shared" si="24"/>
        <v/>
      </c>
      <c r="S88" s="55" t="str">
        <f t="shared" si="25"/>
        <v/>
      </c>
      <c r="T88" s="22" t="str">
        <f t="shared" si="26"/>
        <v/>
      </c>
      <c r="U88" s="22" t="str">
        <f t="shared" si="27"/>
        <v/>
      </c>
      <c r="V88" s="22" t="str">
        <f t="shared" si="28"/>
        <v/>
      </c>
      <c r="W88" s="29" t="str">
        <f t="shared" si="29"/>
        <v/>
      </c>
      <c r="X88" s="29" t="str">
        <f t="shared" si="30"/>
        <v/>
      </c>
      <c r="Y88" s="29" t="str">
        <f t="shared" si="36"/>
        <v/>
      </c>
      <c r="Z88" s="156" t="str">
        <f t="shared" si="33"/>
        <v/>
      </c>
      <c r="AA88" s="316" t="str">
        <f t="shared" si="37"/>
        <v/>
      </c>
      <c r="AB88" s="316" t="str">
        <f t="shared" si="38"/>
        <v/>
      </c>
      <c r="AC88" s="22" t="str">
        <f t="shared" si="34"/>
        <v/>
      </c>
      <c r="AD88" s="29" t="str">
        <f t="shared" si="35"/>
        <v/>
      </c>
      <c r="AE88" s="241" t="str">
        <f t="shared" si="39"/>
        <v/>
      </c>
      <c r="AF88" s="157"/>
      <c r="AG88" s="317" t="str" cm="1">
        <f t="array" ref="AG88">_xlfn.IFS(O88="","",AE88&gt;O88,"KO : Le montant retenu est supérieur au montant présenté. Merci de revoir la ligne de dépense ou plafonner son montant.",AE88=0,"Attention : montant présenté entièrement écarté",AE88=O88,"OK",AE88&lt;O88,"Attention : montant présenté partiellement écarté")</f>
        <v/>
      </c>
      <c r="AH88" s="158" t="str">
        <f t="shared" si="40"/>
        <v/>
      </c>
    </row>
    <row r="89" spans="1:34" s="3" customFormat="1">
      <c r="A89" s="24">
        <v>80</v>
      </c>
      <c r="B89" s="152"/>
      <c r="C89" s="275"/>
      <c r="D89" s="152"/>
      <c r="E89" s="7"/>
      <c r="F89" s="34"/>
      <c r="G89" s="7"/>
      <c r="H89" s="9"/>
      <c r="I89" s="9"/>
      <c r="J89" s="153" t="str">
        <f t="shared" si="31"/>
        <v/>
      </c>
      <c r="K89" s="154"/>
      <c r="L89" s="154"/>
      <c r="M89" s="154"/>
      <c r="N89" s="7"/>
      <c r="O89" s="241" t="str">
        <f t="shared" si="32"/>
        <v/>
      </c>
      <c r="P89" s="155"/>
      <c r="Q89" s="25" t="str">
        <f t="shared" si="23"/>
        <v/>
      </c>
      <c r="R89" s="55" t="str">
        <f t="shared" si="24"/>
        <v/>
      </c>
      <c r="S89" s="55" t="str">
        <f t="shared" si="25"/>
        <v/>
      </c>
      <c r="T89" s="22" t="str">
        <f t="shared" si="26"/>
        <v/>
      </c>
      <c r="U89" s="22" t="str">
        <f t="shared" si="27"/>
        <v/>
      </c>
      <c r="V89" s="22" t="str">
        <f t="shared" si="28"/>
        <v/>
      </c>
      <c r="W89" s="29" t="str">
        <f t="shared" si="29"/>
        <v/>
      </c>
      <c r="X89" s="29" t="str">
        <f t="shared" si="30"/>
        <v/>
      </c>
      <c r="Y89" s="29" t="str">
        <f t="shared" si="36"/>
        <v/>
      </c>
      <c r="Z89" s="156" t="str">
        <f t="shared" si="33"/>
        <v/>
      </c>
      <c r="AA89" s="316" t="str">
        <f t="shared" si="37"/>
        <v/>
      </c>
      <c r="AB89" s="316" t="str">
        <f t="shared" si="38"/>
        <v/>
      </c>
      <c r="AC89" s="22" t="str">
        <f t="shared" si="34"/>
        <v/>
      </c>
      <c r="AD89" s="29" t="str">
        <f t="shared" si="35"/>
        <v/>
      </c>
      <c r="AE89" s="241" t="str">
        <f t="shared" si="39"/>
        <v/>
      </c>
      <c r="AF89" s="157"/>
      <c r="AG89" s="317" t="str" cm="1">
        <f t="array" ref="AG89">_xlfn.IFS(O89="","",AE89&gt;O89,"KO : Le montant retenu est supérieur au montant présenté. Merci de revoir la ligne de dépense ou plafonner son montant.",AE89=0,"Attention : montant présenté entièrement écarté",AE89=O89,"OK",AE89&lt;O89,"Attention : montant présenté partiellement écarté")</f>
        <v/>
      </c>
      <c r="AH89" s="158" t="str">
        <f t="shared" si="40"/>
        <v/>
      </c>
    </row>
    <row r="90" spans="1:34" s="3" customFormat="1">
      <c r="A90" s="24">
        <v>81</v>
      </c>
      <c r="B90" s="152"/>
      <c r="C90" s="275"/>
      <c r="D90" s="152"/>
      <c r="E90" s="7"/>
      <c r="F90" s="34"/>
      <c r="G90" s="7"/>
      <c r="H90" s="9"/>
      <c r="I90" s="9"/>
      <c r="J90" s="153" t="str">
        <f t="shared" si="31"/>
        <v/>
      </c>
      <c r="K90" s="154"/>
      <c r="L90" s="154"/>
      <c r="M90" s="154"/>
      <c r="N90" s="7"/>
      <c r="O90" s="241" t="str">
        <f t="shared" si="32"/>
        <v/>
      </c>
      <c r="P90" s="155"/>
      <c r="Q90" s="25" t="str">
        <f t="shared" si="23"/>
        <v/>
      </c>
      <c r="R90" s="55" t="str">
        <f t="shared" si="24"/>
        <v/>
      </c>
      <c r="S90" s="55" t="str">
        <f t="shared" si="25"/>
        <v/>
      </c>
      <c r="T90" s="22" t="str">
        <f t="shared" si="26"/>
        <v/>
      </c>
      <c r="U90" s="22" t="str">
        <f t="shared" si="27"/>
        <v/>
      </c>
      <c r="V90" s="22" t="str">
        <f t="shared" si="28"/>
        <v/>
      </c>
      <c r="W90" s="29" t="str">
        <f t="shared" si="29"/>
        <v/>
      </c>
      <c r="X90" s="29" t="str">
        <f t="shared" si="30"/>
        <v/>
      </c>
      <c r="Y90" s="29" t="str">
        <f t="shared" si="36"/>
        <v/>
      </c>
      <c r="Z90" s="156" t="str">
        <f t="shared" si="33"/>
        <v/>
      </c>
      <c r="AA90" s="316" t="str">
        <f t="shared" si="37"/>
        <v/>
      </c>
      <c r="AB90" s="316" t="str">
        <f t="shared" si="38"/>
        <v/>
      </c>
      <c r="AC90" s="22" t="str">
        <f t="shared" si="34"/>
        <v/>
      </c>
      <c r="AD90" s="29" t="str">
        <f t="shared" si="35"/>
        <v/>
      </c>
      <c r="AE90" s="241" t="str">
        <f t="shared" si="39"/>
        <v/>
      </c>
      <c r="AF90" s="157"/>
      <c r="AG90" s="317" t="str" cm="1">
        <f t="array" ref="AG90">_xlfn.IFS(O90="","",AE90&gt;O90,"KO : Le montant retenu est supérieur au montant présenté. Merci de revoir la ligne de dépense ou plafonner son montant.",AE90=0,"Attention : montant présenté entièrement écarté",AE90=O90,"OK",AE90&lt;O90,"Attention : montant présenté partiellement écarté")</f>
        <v/>
      </c>
      <c r="AH90" s="158" t="str">
        <f t="shared" si="40"/>
        <v/>
      </c>
    </row>
    <row r="91" spans="1:34" s="3" customFormat="1">
      <c r="A91" s="24">
        <v>82</v>
      </c>
      <c r="B91" s="152"/>
      <c r="C91" s="275"/>
      <c r="D91" s="152"/>
      <c r="E91" s="7"/>
      <c r="F91" s="34"/>
      <c r="G91" s="7"/>
      <c r="H91" s="9"/>
      <c r="I91" s="9"/>
      <c r="J91" s="153" t="str">
        <f t="shared" si="31"/>
        <v/>
      </c>
      <c r="K91" s="154"/>
      <c r="L91" s="154"/>
      <c r="M91" s="154"/>
      <c r="N91" s="7"/>
      <c r="O91" s="241" t="str">
        <f t="shared" si="32"/>
        <v/>
      </c>
      <c r="P91" s="155"/>
      <c r="Q91" s="25" t="str">
        <f t="shared" si="23"/>
        <v/>
      </c>
      <c r="R91" s="55" t="str">
        <f t="shared" si="24"/>
        <v/>
      </c>
      <c r="S91" s="55" t="str">
        <f t="shared" si="25"/>
        <v/>
      </c>
      <c r="T91" s="22" t="str">
        <f t="shared" si="26"/>
        <v/>
      </c>
      <c r="U91" s="22" t="str">
        <f t="shared" si="27"/>
        <v/>
      </c>
      <c r="V91" s="22" t="str">
        <f t="shared" si="28"/>
        <v/>
      </c>
      <c r="W91" s="29" t="str">
        <f t="shared" si="29"/>
        <v/>
      </c>
      <c r="X91" s="29" t="str">
        <f t="shared" si="30"/>
        <v/>
      </c>
      <c r="Y91" s="29" t="str">
        <f t="shared" si="36"/>
        <v/>
      </c>
      <c r="Z91" s="156" t="str">
        <f t="shared" si="33"/>
        <v/>
      </c>
      <c r="AA91" s="316" t="str">
        <f t="shared" si="37"/>
        <v/>
      </c>
      <c r="AB91" s="316" t="str">
        <f t="shared" si="38"/>
        <v/>
      </c>
      <c r="AC91" s="22" t="str">
        <f t="shared" si="34"/>
        <v/>
      </c>
      <c r="AD91" s="29" t="str">
        <f t="shared" si="35"/>
        <v/>
      </c>
      <c r="AE91" s="241" t="str">
        <f t="shared" si="39"/>
        <v/>
      </c>
      <c r="AF91" s="157"/>
      <c r="AG91" s="317" t="str" cm="1">
        <f t="array" ref="AG91">_xlfn.IFS(O91="","",AE91&gt;O91,"KO : Le montant retenu est supérieur au montant présenté. Merci de revoir la ligne de dépense ou plafonner son montant.",AE91=0,"Attention : montant présenté entièrement écarté",AE91=O91,"OK",AE91&lt;O91,"Attention : montant présenté partiellement écarté")</f>
        <v/>
      </c>
      <c r="AH91" s="158" t="str">
        <f t="shared" si="40"/>
        <v/>
      </c>
    </row>
    <row r="92" spans="1:34" s="3" customFormat="1">
      <c r="A92" s="24">
        <v>83</v>
      </c>
      <c r="B92" s="152"/>
      <c r="C92" s="275"/>
      <c r="D92" s="152"/>
      <c r="E92" s="7"/>
      <c r="F92" s="34"/>
      <c r="G92" s="7"/>
      <c r="H92" s="9"/>
      <c r="I92" s="9"/>
      <c r="J92" s="153" t="str">
        <f t="shared" si="31"/>
        <v/>
      </c>
      <c r="K92" s="154"/>
      <c r="L92" s="154"/>
      <c r="M92" s="154"/>
      <c r="N92" s="7"/>
      <c r="O92" s="241" t="str">
        <f t="shared" si="32"/>
        <v/>
      </c>
      <c r="P92" s="155"/>
      <c r="Q92" s="25" t="str">
        <f t="shared" si="23"/>
        <v/>
      </c>
      <c r="R92" s="55" t="str">
        <f t="shared" si="24"/>
        <v/>
      </c>
      <c r="S92" s="55" t="str">
        <f t="shared" si="25"/>
        <v/>
      </c>
      <c r="T92" s="22" t="str">
        <f t="shared" si="26"/>
        <v/>
      </c>
      <c r="U92" s="22" t="str">
        <f t="shared" si="27"/>
        <v/>
      </c>
      <c r="V92" s="22" t="str">
        <f t="shared" si="28"/>
        <v/>
      </c>
      <c r="W92" s="29" t="str">
        <f t="shared" si="29"/>
        <v/>
      </c>
      <c r="X92" s="29" t="str">
        <f t="shared" si="30"/>
        <v/>
      </c>
      <c r="Y92" s="29" t="str">
        <f t="shared" si="36"/>
        <v/>
      </c>
      <c r="Z92" s="156" t="str">
        <f t="shared" si="33"/>
        <v/>
      </c>
      <c r="AA92" s="316" t="str">
        <f t="shared" si="37"/>
        <v/>
      </c>
      <c r="AB92" s="316" t="str">
        <f t="shared" si="38"/>
        <v/>
      </c>
      <c r="AC92" s="22" t="str">
        <f t="shared" si="34"/>
        <v/>
      </c>
      <c r="AD92" s="29" t="str">
        <f t="shared" si="35"/>
        <v/>
      </c>
      <c r="AE92" s="241" t="str">
        <f t="shared" si="39"/>
        <v/>
      </c>
      <c r="AF92" s="157"/>
      <c r="AG92" s="317" t="str" cm="1">
        <f t="array" ref="AG92">_xlfn.IFS(O92="","",AE92&gt;O92,"KO : Le montant retenu est supérieur au montant présenté. Merci de revoir la ligne de dépense ou plafonner son montant.",AE92=0,"Attention : montant présenté entièrement écarté",AE92=O92,"OK",AE92&lt;O92,"Attention : montant présenté partiellement écarté")</f>
        <v/>
      </c>
      <c r="AH92" s="158" t="str">
        <f t="shared" si="40"/>
        <v/>
      </c>
    </row>
    <row r="93" spans="1:34" s="3" customFormat="1">
      <c r="A93" s="24">
        <v>84</v>
      </c>
      <c r="B93" s="152"/>
      <c r="C93" s="275"/>
      <c r="D93" s="152"/>
      <c r="E93" s="7"/>
      <c r="F93" s="34"/>
      <c r="G93" s="7"/>
      <c r="H93" s="9"/>
      <c r="I93" s="9"/>
      <c r="J93" s="153" t="str">
        <f t="shared" si="31"/>
        <v/>
      </c>
      <c r="K93" s="154"/>
      <c r="L93" s="154"/>
      <c r="M93" s="154"/>
      <c r="N93" s="7"/>
      <c r="O93" s="241" t="str">
        <f t="shared" si="32"/>
        <v/>
      </c>
      <c r="P93" s="155"/>
      <c r="Q93" s="25" t="str">
        <f t="shared" si="23"/>
        <v/>
      </c>
      <c r="R93" s="55" t="str">
        <f t="shared" si="24"/>
        <v/>
      </c>
      <c r="S93" s="55" t="str">
        <f t="shared" si="25"/>
        <v/>
      </c>
      <c r="T93" s="22" t="str">
        <f t="shared" si="26"/>
        <v/>
      </c>
      <c r="U93" s="22" t="str">
        <f t="shared" si="27"/>
        <v/>
      </c>
      <c r="V93" s="22" t="str">
        <f t="shared" si="28"/>
        <v/>
      </c>
      <c r="W93" s="29" t="str">
        <f t="shared" si="29"/>
        <v/>
      </c>
      <c r="X93" s="29" t="str">
        <f t="shared" si="30"/>
        <v/>
      </c>
      <c r="Y93" s="29" t="str">
        <f t="shared" si="36"/>
        <v/>
      </c>
      <c r="Z93" s="156" t="str">
        <f t="shared" si="33"/>
        <v/>
      </c>
      <c r="AA93" s="316" t="str">
        <f t="shared" si="37"/>
        <v/>
      </c>
      <c r="AB93" s="316" t="str">
        <f t="shared" si="38"/>
        <v/>
      </c>
      <c r="AC93" s="22" t="str">
        <f t="shared" si="34"/>
        <v/>
      </c>
      <c r="AD93" s="29" t="str">
        <f t="shared" si="35"/>
        <v/>
      </c>
      <c r="AE93" s="241" t="str">
        <f t="shared" si="39"/>
        <v/>
      </c>
      <c r="AF93" s="157"/>
      <c r="AG93" s="317" t="str" cm="1">
        <f t="array" ref="AG93">_xlfn.IFS(O93="","",AE93&gt;O93,"KO : Le montant retenu est supérieur au montant présenté. Merci de revoir la ligne de dépense ou plafonner son montant.",AE93=0,"Attention : montant présenté entièrement écarté",AE93=O93,"OK",AE93&lt;O93,"Attention : montant présenté partiellement écarté")</f>
        <v/>
      </c>
      <c r="AH93" s="158" t="str">
        <f t="shared" si="40"/>
        <v/>
      </c>
    </row>
    <row r="94" spans="1:34" s="3" customFormat="1">
      <c r="A94" s="24">
        <v>85</v>
      </c>
      <c r="B94" s="152"/>
      <c r="C94" s="275"/>
      <c r="D94" s="152"/>
      <c r="E94" s="7"/>
      <c r="F94" s="34"/>
      <c r="G94" s="7"/>
      <c r="H94" s="9"/>
      <c r="I94" s="9"/>
      <c r="J94" s="153" t="str">
        <f t="shared" si="31"/>
        <v/>
      </c>
      <c r="K94" s="154"/>
      <c r="L94" s="154"/>
      <c r="M94" s="154"/>
      <c r="N94" s="7"/>
      <c r="O94" s="241" t="str">
        <f t="shared" si="32"/>
        <v/>
      </c>
      <c r="P94" s="155"/>
      <c r="Q94" s="25" t="str">
        <f>IF(B94="","",B94)</f>
        <v/>
      </c>
      <c r="R94" s="55" t="str">
        <f>IF(C94="","",C94)</f>
        <v/>
      </c>
      <c r="S94" s="55" t="str">
        <f>IF(D94="","",D94)</f>
        <v/>
      </c>
      <c r="T94" s="22" t="str">
        <f t="shared" ref="T94:W109" si="41">IF(E94="","",E94)</f>
        <v/>
      </c>
      <c r="U94" s="22" t="str">
        <f t="shared" si="41"/>
        <v/>
      </c>
      <c r="V94" s="22" t="str">
        <f t="shared" si="41"/>
        <v/>
      </c>
      <c r="W94" s="29" t="str">
        <f t="shared" si="41"/>
        <v/>
      </c>
      <c r="X94" s="29" t="str">
        <f t="shared" si="30"/>
        <v/>
      </c>
      <c r="Y94" s="29" t="str">
        <f t="shared" si="36"/>
        <v/>
      </c>
      <c r="Z94" s="156" t="str">
        <f t="shared" si="33"/>
        <v/>
      </c>
      <c r="AA94" s="316" t="str">
        <f t="shared" si="37"/>
        <v/>
      </c>
      <c r="AB94" s="316" t="str">
        <f t="shared" si="38"/>
        <v/>
      </c>
      <c r="AC94" s="22" t="str">
        <f t="shared" si="34"/>
        <v/>
      </c>
      <c r="AD94" s="29" t="str">
        <f t="shared" si="35"/>
        <v/>
      </c>
      <c r="AE94" s="241" t="str">
        <f t="shared" si="39"/>
        <v/>
      </c>
      <c r="AF94" s="157"/>
      <c r="AG94" s="317" t="str" cm="1">
        <f t="array" ref="AG94">_xlfn.IFS(O94="","",AE94&gt;O94,"KO : Le montant retenu est supérieur au montant présenté. Merci de revoir la ligne de dépense ou plafonner son montant.",AE94=0,"Attention : montant présenté entièrement écarté",AE94=O94,"OK",AE94&lt;O94,"Attention : montant présenté partiellement écarté")</f>
        <v/>
      </c>
      <c r="AH94" s="158" t="str">
        <f t="shared" si="40"/>
        <v/>
      </c>
    </row>
    <row r="95" spans="1:34" s="3" customFormat="1">
      <c r="A95" s="24">
        <v>86</v>
      </c>
      <c r="B95" s="152"/>
      <c r="C95" s="275"/>
      <c r="D95" s="152"/>
      <c r="E95" s="7"/>
      <c r="F95" s="34"/>
      <c r="G95" s="7"/>
      <c r="H95" s="9"/>
      <c r="I95" s="9"/>
      <c r="J95" s="153" t="str">
        <f t="shared" si="31"/>
        <v/>
      </c>
      <c r="K95" s="154"/>
      <c r="L95" s="154"/>
      <c r="M95" s="154"/>
      <c r="N95" s="7"/>
      <c r="O95" s="241" t="str">
        <f t="shared" si="32"/>
        <v/>
      </c>
      <c r="P95" s="155"/>
      <c r="Q95" s="25" t="str">
        <f t="shared" ref="Q95:S109" si="42">IF(B95="","",B95)</f>
        <v/>
      </c>
      <c r="R95" s="55" t="str">
        <f t="shared" si="42"/>
        <v/>
      </c>
      <c r="S95" s="55" t="str">
        <f t="shared" si="42"/>
        <v/>
      </c>
      <c r="T95" s="22" t="str">
        <f t="shared" si="41"/>
        <v/>
      </c>
      <c r="U95" s="22" t="str">
        <f t="shared" si="41"/>
        <v/>
      </c>
      <c r="V95" s="22" t="str">
        <f t="shared" si="41"/>
        <v/>
      </c>
      <c r="W95" s="29" t="str">
        <f t="shared" si="41"/>
        <v/>
      </c>
      <c r="X95" s="29" t="str">
        <f t="shared" si="30"/>
        <v/>
      </c>
      <c r="Y95" s="29" t="str">
        <f t="shared" si="36"/>
        <v/>
      </c>
      <c r="Z95" s="156" t="str">
        <f t="shared" si="33"/>
        <v/>
      </c>
      <c r="AA95" s="316" t="str">
        <f t="shared" si="37"/>
        <v/>
      </c>
      <c r="AB95" s="316" t="str">
        <f t="shared" si="38"/>
        <v/>
      </c>
      <c r="AC95" s="22" t="str">
        <f t="shared" si="34"/>
        <v/>
      </c>
      <c r="AD95" s="29" t="str">
        <f t="shared" si="35"/>
        <v/>
      </c>
      <c r="AE95" s="241" t="str">
        <f t="shared" si="39"/>
        <v/>
      </c>
      <c r="AF95" s="157"/>
      <c r="AG95" s="317" t="str" cm="1">
        <f t="array" ref="AG95">_xlfn.IFS(O95="","",AE95&gt;O95,"KO : Le montant retenu est supérieur au montant présenté. Merci de revoir la ligne de dépense ou plafonner son montant.",AE95=0,"Attention : montant présenté entièrement écarté",AE95=O95,"OK",AE95&lt;O95,"Attention : montant présenté partiellement écarté")</f>
        <v/>
      </c>
      <c r="AH95" s="158" t="str">
        <f t="shared" si="40"/>
        <v/>
      </c>
    </row>
    <row r="96" spans="1:34" s="3" customFormat="1">
      <c r="A96" s="24">
        <v>87</v>
      </c>
      <c r="B96" s="152"/>
      <c r="C96" s="275"/>
      <c r="D96" s="152"/>
      <c r="E96" s="7"/>
      <c r="F96" s="34"/>
      <c r="G96" s="7"/>
      <c r="H96" s="9"/>
      <c r="I96" s="9"/>
      <c r="J96" s="153" t="str">
        <f t="shared" si="31"/>
        <v/>
      </c>
      <c r="K96" s="154"/>
      <c r="L96" s="154"/>
      <c r="M96" s="154"/>
      <c r="N96" s="7"/>
      <c r="O96" s="241" t="str">
        <f t="shared" si="32"/>
        <v/>
      </c>
      <c r="P96" s="155"/>
      <c r="Q96" s="25" t="str">
        <f t="shared" si="42"/>
        <v/>
      </c>
      <c r="R96" s="55" t="str">
        <f t="shared" si="42"/>
        <v/>
      </c>
      <c r="S96" s="55" t="str">
        <f t="shared" si="42"/>
        <v/>
      </c>
      <c r="T96" s="22" t="str">
        <f t="shared" si="41"/>
        <v/>
      </c>
      <c r="U96" s="22" t="str">
        <f t="shared" si="41"/>
        <v/>
      </c>
      <c r="V96" s="22" t="str">
        <f t="shared" si="41"/>
        <v/>
      </c>
      <c r="W96" s="29" t="str">
        <f t="shared" si="41"/>
        <v/>
      </c>
      <c r="X96" s="29" t="str">
        <f t="shared" si="30"/>
        <v/>
      </c>
      <c r="Y96" s="29" t="str">
        <f t="shared" si="36"/>
        <v/>
      </c>
      <c r="Z96" s="156" t="str">
        <f t="shared" si="33"/>
        <v/>
      </c>
      <c r="AA96" s="316" t="str">
        <f t="shared" si="37"/>
        <v/>
      </c>
      <c r="AB96" s="316" t="str">
        <f t="shared" si="38"/>
        <v/>
      </c>
      <c r="AC96" s="22" t="str">
        <f t="shared" si="34"/>
        <v/>
      </c>
      <c r="AD96" s="29" t="str">
        <f t="shared" si="35"/>
        <v/>
      </c>
      <c r="AE96" s="241" t="str">
        <f t="shared" si="39"/>
        <v/>
      </c>
      <c r="AF96" s="157"/>
      <c r="AG96" s="317" t="str" cm="1">
        <f t="array" ref="AG96">_xlfn.IFS(O96="","",AE96&gt;O96,"KO : Le montant retenu est supérieur au montant présenté. Merci de revoir la ligne de dépense ou plafonner son montant.",AE96=0,"Attention : montant présenté entièrement écarté",AE96=O96,"OK",AE96&lt;O96,"Attention : montant présenté partiellement écarté")</f>
        <v/>
      </c>
      <c r="AH96" s="158" t="str">
        <f t="shared" si="40"/>
        <v/>
      </c>
    </row>
    <row r="97" spans="1:34" s="3" customFormat="1">
      <c r="A97" s="24">
        <v>88</v>
      </c>
      <c r="B97" s="152"/>
      <c r="C97" s="275"/>
      <c r="D97" s="152"/>
      <c r="E97" s="7"/>
      <c r="F97" s="34"/>
      <c r="G97" s="7"/>
      <c r="H97" s="9"/>
      <c r="I97" s="9"/>
      <c r="J97" s="153" t="str">
        <f t="shared" si="31"/>
        <v/>
      </c>
      <c r="K97" s="154"/>
      <c r="L97" s="154"/>
      <c r="M97" s="154"/>
      <c r="N97" s="7"/>
      <c r="O97" s="241" t="str">
        <f t="shared" si="32"/>
        <v/>
      </c>
      <c r="P97" s="155"/>
      <c r="Q97" s="25" t="str">
        <f t="shared" si="42"/>
        <v/>
      </c>
      <c r="R97" s="55" t="str">
        <f t="shared" si="42"/>
        <v/>
      </c>
      <c r="S97" s="55" t="str">
        <f t="shared" si="42"/>
        <v/>
      </c>
      <c r="T97" s="22" t="str">
        <f t="shared" si="41"/>
        <v/>
      </c>
      <c r="U97" s="22" t="str">
        <f t="shared" si="41"/>
        <v/>
      </c>
      <c r="V97" s="22" t="str">
        <f t="shared" si="41"/>
        <v/>
      </c>
      <c r="W97" s="29" t="str">
        <f t="shared" si="41"/>
        <v/>
      </c>
      <c r="X97" s="29" t="str">
        <f t="shared" si="30"/>
        <v/>
      </c>
      <c r="Y97" s="29" t="str">
        <f t="shared" si="36"/>
        <v/>
      </c>
      <c r="Z97" s="156" t="str">
        <f t="shared" si="33"/>
        <v/>
      </c>
      <c r="AA97" s="316" t="str">
        <f t="shared" si="37"/>
        <v/>
      </c>
      <c r="AB97" s="316" t="str">
        <f t="shared" si="38"/>
        <v/>
      </c>
      <c r="AC97" s="22" t="str">
        <f t="shared" si="34"/>
        <v/>
      </c>
      <c r="AD97" s="29" t="str">
        <f t="shared" si="35"/>
        <v/>
      </c>
      <c r="AE97" s="241" t="str">
        <f t="shared" si="39"/>
        <v/>
      </c>
      <c r="AF97" s="157"/>
      <c r="AG97" s="317" t="str" cm="1">
        <f t="array" ref="AG97">_xlfn.IFS(O97="","",AE97&gt;O97,"KO : Le montant retenu est supérieur au montant présenté. Merci de revoir la ligne de dépense ou plafonner son montant.",AE97=0,"Attention : montant présenté entièrement écarté",AE97=O97,"OK",AE97&lt;O97,"Attention : montant présenté partiellement écarté")</f>
        <v/>
      </c>
      <c r="AH97" s="158" t="str">
        <f t="shared" si="40"/>
        <v/>
      </c>
    </row>
    <row r="98" spans="1:34" s="3" customFormat="1">
      <c r="A98" s="24">
        <v>89</v>
      </c>
      <c r="B98" s="152"/>
      <c r="C98" s="275"/>
      <c r="D98" s="152"/>
      <c r="E98" s="7"/>
      <c r="F98" s="34"/>
      <c r="G98" s="7"/>
      <c r="H98" s="9"/>
      <c r="I98" s="9"/>
      <c r="J98" s="153" t="str">
        <f t="shared" si="31"/>
        <v/>
      </c>
      <c r="K98" s="154"/>
      <c r="L98" s="154"/>
      <c r="M98" s="154"/>
      <c r="N98" s="7"/>
      <c r="O98" s="241" t="str">
        <f t="shared" si="32"/>
        <v/>
      </c>
      <c r="P98" s="155"/>
      <c r="Q98" s="25" t="str">
        <f t="shared" si="42"/>
        <v/>
      </c>
      <c r="R98" s="55" t="str">
        <f t="shared" si="42"/>
        <v/>
      </c>
      <c r="S98" s="55" t="str">
        <f t="shared" si="42"/>
        <v/>
      </c>
      <c r="T98" s="22" t="str">
        <f t="shared" si="41"/>
        <v/>
      </c>
      <c r="U98" s="22" t="str">
        <f t="shared" si="41"/>
        <v/>
      </c>
      <c r="V98" s="22" t="str">
        <f t="shared" si="41"/>
        <v/>
      </c>
      <c r="W98" s="29" t="str">
        <f t="shared" si="41"/>
        <v/>
      </c>
      <c r="X98" s="29" t="str">
        <f t="shared" si="30"/>
        <v/>
      </c>
      <c r="Y98" s="29" t="str">
        <f t="shared" si="36"/>
        <v/>
      </c>
      <c r="Z98" s="156" t="str">
        <f t="shared" si="33"/>
        <v/>
      </c>
      <c r="AA98" s="316" t="str">
        <f t="shared" si="37"/>
        <v/>
      </c>
      <c r="AB98" s="316" t="str">
        <f t="shared" si="38"/>
        <v/>
      </c>
      <c r="AC98" s="22" t="str">
        <f t="shared" si="34"/>
        <v/>
      </c>
      <c r="AD98" s="29" t="str">
        <f t="shared" si="35"/>
        <v/>
      </c>
      <c r="AE98" s="241" t="str">
        <f t="shared" si="39"/>
        <v/>
      </c>
      <c r="AF98" s="157"/>
      <c r="AG98" s="317" t="str" cm="1">
        <f t="array" ref="AG98">_xlfn.IFS(O98="","",AE98&gt;O98,"KO : Le montant retenu est supérieur au montant présenté. Merci de revoir la ligne de dépense ou plafonner son montant.",AE98=0,"Attention : montant présenté entièrement écarté",AE98=O98,"OK",AE98&lt;O98,"Attention : montant présenté partiellement écarté")</f>
        <v/>
      </c>
      <c r="AH98" s="158" t="str">
        <f t="shared" si="40"/>
        <v/>
      </c>
    </row>
    <row r="99" spans="1:34" s="3" customFormat="1">
      <c r="A99" s="24">
        <v>90</v>
      </c>
      <c r="B99" s="152"/>
      <c r="C99" s="275"/>
      <c r="D99" s="152"/>
      <c r="E99" s="7"/>
      <c r="F99" s="34"/>
      <c r="G99" s="7"/>
      <c r="H99" s="9"/>
      <c r="I99" s="9"/>
      <c r="J99" s="153" t="str">
        <f t="shared" si="31"/>
        <v/>
      </c>
      <c r="K99" s="154"/>
      <c r="L99" s="154"/>
      <c r="M99" s="154"/>
      <c r="N99" s="7"/>
      <c r="O99" s="241" t="str">
        <f t="shared" si="32"/>
        <v/>
      </c>
      <c r="P99" s="155"/>
      <c r="Q99" s="25" t="str">
        <f t="shared" si="42"/>
        <v/>
      </c>
      <c r="R99" s="55" t="str">
        <f t="shared" si="42"/>
        <v/>
      </c>
      <c r="S99" s="55" t="str">
        <f t="shared" si="42"/>
        <v/>
      </c>
      <c r="T99" s="22" t="str">
        <f t="shared" si="41"/>
        <v/>
      </c>
      <c r="U99" s="22" t="str">
        <f t="shared" si="41"/>
        <v/>
      </c>
      <c r="V99" s="22" t="str">
        <f t="shared" si="41"/>
        <v/>
      </c>
      <c r="W99" s="29" t="str">
        <f t="shared" si="41"/>
        <v/>
      </c>
      <c r="X99" s="29" t="str">
        <f t="shared" si="30"/>
        <v/>
      </c>
      <c r="Y99" s="29" t="str">
        <f t="shared" si="36"/>
        <v/>
      </c>
      <c r="Z99" s="156" t="str">
        <f t="shared" si="33"/>
        <v/>
      </c>
      <c r="AA99" s="316" t="str">
        <f t="shared" si="37"/>
        <v/>
      </c>
      <c r="AB99" s="316" t="str">
        <f t="shared" si="38"/>
        <v/>
      </c>
      <c r="AC99" s="22" t="str">
        <f t="shared" si="34"/>
        <v/>
      </c>
      <c r="AD99" s="29" t="str">
        <f t="shared" si="35"/>
        <v/>
      </c>
      <c r="AE99" s="241" t="str">
        <f t="shared" si="39"/>
        <v/>
      </c>
      <c r="AF99" s="157"/>
      <c r="AG99" s="317" t="str" cm="1">
        <f t="array" ref="AG99">_xlfn.IFS(O99="","",AE99&gt;O99,"KO : Le montant retenu est supérieur au montant présenté. Merci de revoir la ligne de dépense ou plafonner son montant.",AE99=0,"Attention : montant présenté entièrement écarté",AE99=O99,"OK",AE99&lt;O99,"Attention : montant présenté partiellement écarté")</f>
        <v/>
      </c>
      <c r="AH99" s="158" t="str">
        <f t="shared" si="40"/>
        <v/>
      </c>
    </row>
    <row r="100" spans="1:34" s="3" customFormat="1">
      <c r="A100" s="24">
        <v>91</v>
      </c>
      <c r="B100" s="152"/>
      <c r="C100" s="275"/>
      <c r="D100" s="152"/>
      <c r="E100" s="7"/>
      <c r="F100" s="34"/>
      <c r="G100" s="7"/>
      <c r="H100" s="9"/>
      <c r="I100" s="9"/>
      <c r="J100" s="153" t="str">
        <f t="shared" si="31"/>
        <v/>
      </c>
      <c r="K100" s="154"/>
      <c r="L100" s="154"/>
      <c r="M100" s="154"/>
      <c r="N100" s="7"/>
      <c r="O100" s="241" t="str">
        <f t="shared" si="32"/>
        <v/>
      </c>
      <c r="P100" s="155"/>
      <c r="Q100" s="25" t="str">
        <f t="shared" si="42"/>
        <v/>
      </c>
      <c r="R100" s="55" t="str">
        <f t="shared" si="42"/>
        <v/>
      </c>
      <c r="S100" s="55" t="str">
        <f t="shared" si="42"/>
        <v/>
      </c>
      <c r="T100" s="22" t="str">
        <f t="shared" si="41"/>
        <v/>
      </c>
      <c r="U100" s="22" t="str">
        <f t="shared" si="41"/>
        <v/>
      </c>
      <c r="V100" s="22" t="str">
        <f t="shared" si="41"/>
        <v/>
      </c>
      <c r="W100" s="29" t="str">
        <f t="shared" si="41"/>
        <v/>
      </c>
      <c r="X100" s="29" t="str">
        <f t="shared" si="30"/>
        <v/>
      </c>
      <c r="Y100" s="29" t="str">
        <f t="shared" si="36"/>
        <v/>
      </c>
      <c r="Z100" s="156" t="str">
        <f t="shared" si="33"/>
        <v/>
      </c>
      <c r="AA100" s="316" t="str">
        <f t="shared" si="37"/>
        <v/>
      </c>
      <c r="AB100" s="316" t="str">
        <f t="shared" si="38"/>
        <v/>
      </c>
      <c r="AC100" s="22" t="str">
        <f t="shared" si="34"/>
        <v/>
      </c>
      <c r="AD100" s="29" t="str">
        <f t="shared" si="35"/>
        <v/>
      </c>
      <c r="AE100" s="241" t="str">
        <f t="shared" si="39"/>
        <v/>
      </c>
      <c r="AF100" s="157"/>
      <c r="AG100" s="317" t="str" cm="1">
        <f t="array" ref="AG100">_xlfn.IFS(O100="","",AE100&gt;O100,"KO : Le montant retenu est supérieur au montant présenté. Merci de revoir la ligne de dépense ou plafonner son montant.",AE100=0,"Attention : montant présenté entièrement écarté",AE100=O100,"OK",AE100&lt;O100,"Attention : montant présenté partiellement écarté")</f>
        <v/>
      </c>
      <c r="AH100" s="158" t="str">
        <f t="shared" si="40"/>
        <v/>
      </c>
    </row>
    <row r="101" spans="1:34" s="3" customFormat="1">
      <c r="A101" s="24">
        <v>92</v>
      </c>
      <c r="B101" s="152"/>
      <c r="C101" s="275"/>
      <c r="D101" s="152"/>
      <c r="E101" s="7"/>
      <c r="F101" s="34"/>
      <c r="G101" s="7"/>
      <c r="H101" s="9"/>
      <c r="I101" s="9"/>
      <c r="J101" s="153" t="str">
        <f t="shared" si="31"/>
        <v/>
      </c>
      <c r="K101" s="154"/>
      <c r="L101" s="154"/>
      <c r="M101" s="154"/>
      <c r="N101" s="7"/>
      <c r="O101" s="241" t="str">
        <f t="shared" si="32"/>
        <v/>
      </c>
      <c r="P101" s="155"/>
      <c r="Q101" s="25" t="str">
        <f t="shared" si="42"/>
        <v/>
      </c>
      <c r="R101" s="55" t="str">
        <f t="shared" si="42"/>
        <v/>
      </c>
      <c r="S101" s="55" t="str">
        <f t="shared" si="42"/>
        <v/>
      </c>
      <c r="T101" s="22" t="str">
        <f t="shared" si="41"/>
        <v/>
      </c>
      <c r="U101" s="22" t="str">
        <f t="shared" si="41"/>
        <v/>
      </c>
      <c r="V101" s="22" t="str">
        <f t="shared" si="41"/>
        <v/>
      </c>
      <c r="W101" s="29" t="str">
        <f t="shared" si="41"/>
        <v/>
      </c>
      <c r="X101" s="29" t="str">
        <f t="shared" si="30"/>
        <v/>
      </c>
      <c r="Y101" s="29" t="str">
        <f t="shared" si="36"/>
        <v/>
      </c>
      <c r="Z101" s="156" t="str">
        <f t="shared" si="33"/>
        <v/>
      </c>
      <c r="AA101" s="316" t="str">
        <f t="shared" si="37"/>
        <v/>
      </c>
      <c r="AB101" s="316" t="str">
        <f t="shared" si="38"/>
        <v/>
      </c>
      <c r="AC101" s="22" t="str">
        <f t="shared" si="34"/>
        <v/>
      </c>
      <c r="AD101" s="29" t="str">
        <f t="shared" si="35"/>
        <v/>
      </c>
      <c r="AE101" s="241" t="str">
        <f t="shared" si="39"/>
        <v/>
      </c>
      <c r="AF101" s="157"/>
      <c r="AG101" s="317" t="str" cm="1">
        <f t="array" ref="AG101">_xlfn.IFS(O101="","",AE101&gt;O101,"KO : Le montant retenu est supérieur au montant présenté. Merci de revoir la ligne de dépense ou plafonner son montant.",AE101=0,"Attention : montant présenté entièrement écarté",AE101=O101,"OK",AE101&lt;O101,"Attention : montant présenté partiellement écarté")</f>
        <v/>
      </c>
      <c r="AH101" s="158" t="str">
        <f t="shared" si="40"/>
        <v/>
      </c>
    </row>
    <row r="102" spans="1:34" s="3" customFormat="1">
      <c r="A102" s="24">
        <v>93</v>
      </c>
      <c r="B102" s="152"/>
      <c r="C102" s="275"/>
      <c r="D102" s="152"/>
      <c r="E102" s="7"/>
      <c r="F102" s="34"/>
      <c r="G102" s="7"/>
      <c r="H102" s="9"/>
      <c r="I102" s="9"/>
      <c r="J102" s="153" t="str">
        <f t="shared" si="31"/>
        <v/>
      </c>
      <c r="K102" s="154"/>
      <c r="L102" s="154"/>
      <c r="M102" s="154"/>
      <c r="N102" s="7"/>
      <c r="O102" s="241" t="str">
        <f t="shared" si="32"/>
        <v/>
      </c>
      <c r="P102" s="155"/>
      <c r="Q102" s="25" t="str">
        <f t="shared" si="42"/>
        <v/>
      </c>
      <c r="R102" s="55" t="str">
        <f t="shared" si="42"/>
        <v/>
      </c>
      <c r="S102" s="55" t="str">
        <f t="shared" si="42"/>
        <v/>
      </c>
      <c r="T102" s="22" t="str">
        <f t="shared" si="41"/>
        <v/>
      </c>
      <c r="U102" s="22" t="str">
        <f t="shared" si="41"/>
        <v/>
      </c>
      <c r="V102" s="22" t="str">
        <f t="shared" si="41"/>
        <v/>
      </c>
      <c r="W102" s="29" t="str">
        <f t="shared" si="41"/>
        <v/>
      </c>
      <c r="X102" s="29" t="str">
        <f t="shared" si="30"/>
        <v/>
      </c>
      <c r="Y102" s="29" t="str">
        <f t="shared" si="36"/>
        <v/>
      </c>
      <c r="Z102" s="156" t="str">
        <f t="shared" si="33"/>
        <v/>
      </c>
      <c r="AA102" s="316" t="str">
        <f t="shared" si="37"/>
        <v/>
      </c>
      <c r="AB102" s="316" t="str">
        <f t="shared" si="38"/>
        <v/>
      </c>
      <c r="AC102" s="22" t="str">
        <f t="shared" si="34"/>
        <v/>
      </c>
      <c r="AD102" s="29" t="str">
        <f t="shared" si="35"/>
        <v/>
      </c>
      <c r="AE102" s="241" t="str">
        <f t="shared" si="39"/>
        <v/>
      </c>
      <c r="AF102" s="157"/>
      <c r="AG102" s="317" t="str" cm="1">
        <f t="array" ref="AG102">_xlfn.IFS(O102="","",AE102&gt;O102,"KO : Le montant retenu est supérieur au montant présenté. Merci de revoir la ligne de dépense ou plafonner son montant.",AE102=0,"Attention : montant présenté entièrement écarté",AE102=O102,"OK",AE102&lt;O102,"Attention : montant présenté partiellement écarté")</f>
        <v/>
      </c>
      <c r="AH102" s="158" t="str">
        <f t="shared" si="40"/>
        <v/>
      </c>
    </row>
    <row r="103" spans="1:34" s="3" customFormat="1">
      <c r="A103" s="24">
        <v>94</v>
      </c>
      <c r="B103" s="152"/>
      <c r="C103" s="275"/>
      <c r="D103" s="152"/>
      <c r="E103" s="7"/>
      <c r="F103" s="34"/>
      <c r="G103" s="7"/>
      <c r="H103" s="9"/>
      <c r="I103" s="9"/>
      <c r="J103" s="153" t="str">
        <f t="shared" si="31"/>
        <v/>
      </c>
      <c r="K103" s="154"/>
      <c r="L103" s="154"/>
      <c r="M103" s="154"/>
      <c r="N103" s="7"/>
      <c r="O103" s="241" t="str">
        <f t="shared" si="32"/>
        <v/>
      </c>
      <c r="P103" s="155"/>
      <c r="Q103" s="25" t="str">
        <f t="shared" si="42"/>
        <v/>
      </c>
      <c r="R103" s="55" t="str">
        <f t="shared" si="42"/>
        <v/>
      </c>
      <c r="S103" s="55" t="str">
        <f t="shared" si="42"/>
        <v/>
      </c>
      <c r="T103" s="22" t="str">
        <f t="shared" si="41"/>
        <v/>
      </c>
      <c r="U103" s="22" t="str">
        <f t="shared" si="41"/>
        <v/>
      </c>
      <c r="V103" s="22" t="str">
        <f t="shared" si="41"/>
        <v/>
      </c>
      <c r="W103" s="29" t="str">
        <f t="shared" si="41"/>
        <v/>
      </c>
      <c r="X103" s="29" t="str">
        <f t="shared" si="30"/>
        <v/>
      </c>
      <c r="Y103" s="29" t="str">
        <f t="shared" si="36"/>
        <v/>
      </c>
      <c r="Z103" s="156" t="str">
        <f t="shared" si="33"/>
        <v/>
      </c>
      <c r="AA103" s="316" t="str">
        <f t="shared" si="37"/>
        <v/>
      </c>
      <c r="AB103" s="316" t="str">
        <f t="shared" si="38"/>
        <v/>
      </c>
      <c r="AC103" s="22" t="str">
        <f t="shared" si="34"/>
        <v/>
      </c>
      <c r="AD103" s="29" t="str">
        <f t="shared" si="35"/>
        <v/>
      </c>
      <c r="AE103" s="241" t="str">
        <f t="shared" si="39"/>
        <v/>
      </c>
      <c r="AF103" s="157"/>
      <c r="AG103" s="317" t="str" cm="1">
        <f t="array" ref="AG103">_xlfn.IFS(O103="","",AE103&gt;O103,"KO : Le montant retenu est supérieur au montant présenté. Merci de revoir la ligne de dépense ou plafonner son montant.",AE103=0,"Attention : montant présenté entièrement écarté",AE103=O103,"OK",AE103&lt;O103,"Attention : montant présenté partiellement écarté")</f>
        <v/>
      </c>
      <c r="AH103" s="158" t="str">
        <f t="shared" si="40"/>
        <v/>
      </c>
    </row>
    <row r="104" spans="1:34" s="3" customFormat="1">
      <c r="A104" s="24">
        <v>95</v>
      </c>
      <c r="B104" s="152"/>
      <c r="C104" s="275"/>
      <c r="D104" s="152"/>
      <c r="E104" s="7"/>
      <c r="F104" s="34"/>
      <c r="G104" s="7"/>
      <c r="H104" s="9"/>
      <c r="I104" s="9"/>
      <c r="J104" s="153" t="str">
        <f t="shared" si="31"/>
        <v/>
      </c>
      <c r="K104" s="154"/>
      <c r="L104" s="154"/>
      <c r="M104" s="154"/>
      <c r="N104" s="7"/>
      <c r="O104" s="241" t="str">
        <f t="shared" si="32"/>
        <v/>
      </c>
      <c r="P104" s="155"/>
      <c r="Q104" s="25" t="str">
        <f t="shared" si="42"/>
        <v/>
      </c>
      <c r="R104" s="55" t="str">
        <f t="shared" si="42"/>
        <v/>
      </c>
      <c r="S104" s="55" t="str">
        <f t="shared" si="42"/>
        <v/>
      </c>
      <c r="T104" s="22" t="str">
        <f t="shared" si="41"/>
        <v/>
      </c>
      <c r="U104" s="22" t="str">
        <f t="shared" si="41"/>
        <v/>
      </c>
      <c r="V104" s="22" t="str">
        <f t="shared" si="41"/>
        <v/>
      </c>
      <c r="W104" s="29" t="str">
        <f t="shared" si="41"/>
        <v/>
      </c>
      <c r="X104" s="29" t="str">
        <f t="shared" si="30"/>
        <v/>
      </c>
      <c r="Y104" s="29" t="str">
        <f t="shared" si="36"/>
        <v/>
      </c>
      <c r="Z104" s="156" t="str">
        <f t="shared" si="33"/>
        <v/>
      </c>
      <c r="AA104" s="316" t="str">
        <f t="shared" si="37"/>
        <v/>
      </c>
      <c r="AB104" s="316" t="str">
        <f t="shared" si="38"/>
        <v/>
      </c>
      <c r="AC104" s="22" t="str">
        <f t="shared" si="34"/>
        <v/>
      </c>
      <c r="AD104" s="29" t="str">
        <f t="shared" si="35"/>
        <v/>
      </c>
      <c r="AE104" s="241" t="str">
        <f t="shared" si="39"/>
        <v/>
      </c>
      <c r="AF104" s="157"/>
      <c r="AG104" s="317" t="str" cm="1">
        <f t="array" ref="AG104">_xlfn.IFS(O104="","",AE104&gt;O104,"KO : Le montant retenu est supérieur au montant présenté. Merci de revoir la ligne de dépense ou plafonner son montant.",AE104=0,"Attention : montant présenté entièrement écarté",AE104=O104,"OK",AE104&lt;O104,"Attention : montant présenté partiellement écarté")</f>
        <v/>
      </c>
      <c r="AH104" s="158" t="str">
        <f t="shared" si="40"/>
        <v/>
      </c>
    </row>
    <row r="105" spans="1:34" s="3" customFormat="1">
      <c r="A105" s="24">
        <v>96</v>
      </c>
      <c r="B105" s="152"/>
      <c r="C105" s="275"/>
      <c r="D105" s="152"/>
      <c r="E105" s="7"/>
      <c r="F105" s="34"/>
      <c r="G105" s="7"/>
      <c r="H105" s="9"/>
      <c r="I105" s="9"/>
      <c r="J105" s="153" t="str">
        <f t="shared" si="31"/>
        <v/>
      </c>
      <c r="K105" s="154"/>
      <c r="L105" s="154"/>
      <c r="M105" s="154"/>
      <c r="N105" s="7"/>
      <c r="O105" s="241" t="str">
        <f t="shared" si="32"/>
        <v/>
      </c>
      <c r="P105" s="155"/>
      <c r="Q105" s="25" t="str">
        <f t="shared" si="42"/>
        <v/>
      </c>
      <c r="R105" s="55" t="str">
        <f t="shared" si="42"/>
        <v/>
      </c>
      <c r="S105" s="55" t="str">
        <f t="shared" si="42"/>
        <v/>
      </c>
      <c r="T105" s="22" t="str">
        <f t="shared" si="41"/>
        <v/>
      </c>
      <c r="U105" s="22" t="str">
        <f t="shared" si="41"/>
        <v/>
      </c>
      <c r="V105" s="22" t="str">
        <f t="shared" si="41"/>
        <v/>
      </c>
      <c r="W105" s="29" t="str">
        <f t="shared" si="41"/>
        <v/>
      </c>
      <c r="X105" s="29" t="str">
        <f t="shared" si="30"/>
        <v/>
      </c>
      <c r="Y105" s="29" t="str">
        <f t="shared" si="36"/>
        <v/>
      </c>
      <c r="Z105" s="156" t="str">
        <f t="shared" si="33"/>
        <v/>
      </c>
      <c r="AA105" s="316" t="str">
        <f t="shared" si="37"/>
        <v/>
      </c>
      <c r="AB105" s="316" t="str">
        <f t="shared" si="38"/>
        <v/>
      </c>
      <c r="AC105" s="22" t="str">
        <f t="shared" si="34"/>
        <v/>
      </c>
      <c r="AD105" s="29" t="str">
        <f t="shared" si="35"/>
        <v/>
      </c>
      <c r="AE105" s="241" t="str">
        <f t="shared" si="39"/>
        <v/>
      </c>
      <c r="AF105" s="157"/>
      <c r="AG105" s="317" t="str" cm="1">
        <f t="array" ref="AG105">_xlfn.IFS(O105="","",AE105&gt;O105,"KO : Le montant retenu est supérieur au montant présenté. Merci de revoir la ligne de dépense ou plafonner son montant.",AE105=0,"Attention : montant présenté entièrement écarté",AE105=O105,"OK",AE105&lt;O105,"Attention : montant présenté partiellement écarté")</f>
        <v/>
      </c>
      <c r="AH105" s="158" t="str">
        <f t="shared" si="40"/>
        <v/>
      </c>
    </row>
    <row r="106" spans="1:34" s="3" customFormat="1">
      <c r="A106" s="24">
        <v>97</v>
      </c>
      <c r="B106" s="152"/>
      <c r="C106" s="275"/>
      <c r="D106" s="152"/>
      <c r="E106" s="7"/>
      <c r="F106" s="34"/>
      <c r="G106" s="7"/>
      <c r="H106" s="9"/>
      <c r="I106" s="9"/>
      <c r="J106" s="153" t="str">
        <f t="shared" si="31"/>
        <v/>
      </c>
      <c r="K106" s="154"/>
      <c r="L106" s="154"/>
      <c r="M106" s="154"/>
      <c r="N106" s="7"/>
      <c r="O106" s="241" t="str">
        <f t="shared" si="32"/>
        <v/>
      </c>
      <c r="P106" s="155"/>
      <c r="Q106" s="25" t="str">
        <f t="shared" si="42"/>
        <v/>
      </c>
      <c r="R106" s="55" t="str">
        <f t="shared" si="42"/>
        <v/>
      </c>
      <c r="S106" s="55" t="str">
        <f t="shared" si="42"/>
        <v/>
      </c>
      <c r="T106" s="22" t="str">
        <f t="shared" si="41"/>
        <v/>
      </c>
      <c r="U106" s="22" t="str">
        <f t="shared" si="41"/>
        <v/>
      </c>
      <c r="V106" s="22" t="str">
        <f t="shared" si="41"/>
        <v/>
      </c>
      <c r="W106" s="29" t="str">
        <f t="shared" si="41"/>
        <v/>
      </c>
      <c r="X106" s="29" t="str">
        <f t="shared" si="30"/>
        <v/>
      </c>
      <c r="Y106" s="29" t="str">
        <f t="shared" si="36"/>
        <v/>
      </c>
      <c r="Z106" s="156" t="str">
        <f t="shared" si="33"/>
        <v/>
      </c>
      <c r="AA106" s="316" t="str">
        <f t="shared" si="37"/>
        <v/>
      </c>
      <c r="AB106" s="316" t="str">
        <f t="shared" si="38"/>
        <v/>
      </c>
      <c r="AC106" s="22" t="str">
        <f t="shared" si="34"/>
        <v/>
      </c>
      <c r="AD106" s="29" t="str">
        <f t="shared" si="35"/>
        <v/>
      </c>
      <c r="AE106" s="241" t="str">
        <f t="shared" si="39"/>
        <v/>
      </c>
      <c r="AF106" s="157"/>
      <c r="AG106" s="317" t="str" cm="1">
        <f t="array" ref="AG106">_xlfn.IFS(O106="","",AE106&gt;O106,"KO : Le montant retenu est supérieur au montant présenté. Merci de revoir la ligne de dépense ou plafonner son montant.",AE106=0,"Attention : montant présenté entièrement écarté",AE106=O106,"OK",AE106&lt;O106,"Attention : montant présenté partiellement écarté")</f>
        <v/>
      </c>
      <c r="AH106" s="158" t="str">
        <f t="shared" si="40"/>
        <v/>
      </c>
    </row>
    <row r="107" spans="1:34" s="3" customFormat="1">
      <c r="A107" s="24">
        <v>98</v>
      </c>
      <c r="B107" s="152"/>
      <c r="C107" s="275"/>
      <c r="D107" s="152"/>
      <c r="E107" s="7"/>
      <c r="F107" s="34"/>
      <c r="G107" s="7"/>
      <c r="H107" s="9"/>
      <c r="I107" s="9"/>
      <c r="J107" s="153" t="str">
        <f t="shared" si="31"/>
        <v/>
      </c>
      <c r="K107" s="154"/>
      <c r="L107" s="154"/>
      <c r="M107" s="154"/>
      <c r="N107" s="7"/>
      <c r="O107" s="241" t="str">
        <f t="shared" si="32"/>
        <v/>
      </c>
      <c r="P107" s="155"/>
      <c r="Q107" s="25" t="str">
        <f t="shared" si="42"/>
        <v/>
      </c>
      <c r="R107" s="55" t="str">
        <f t="shared" si="42"/>
        <v/>
      </c>
      <c r="S107" s="55" t="str">
        <f t="shared" si="42"/>
        <v/>
      </c>
      <c r="T107" s="22" t="str">
        <f t="shared" si="41"/>
        <v/>
      </c>
      <c r="U107" s="22" t="str">
        <f t="shared" si="41"/>
        <v/>
      </c>
      <c r="V107" s="22" t="str">
        <f t="shared" si="41"/>
        <v/>
      </c>
      <c r="W107" s="29" t="str">
        <f t="shared" si="41"/>
        <v/>
      </c>
      <c r="X107" s="29" t="str">
        <f t="shared" si="30"/>
        <v/>
      </c>
      <c r="Y107" s="29" t="str">
        <f t="shared" si="36"/>
        <v/>
      </c>
      <c r="Z107" s="156" t="str">
        <f t="shared" si="33"/>
        <v/>
      </c>
      <c r="AA107" s="316" t="str">
        <f t="shared" si="37"/>
        <v/>
      </c>
      <c r="AB107" s="316" t="str">
        <f t="shared" si="38"/>
        <v/>
      </c>
      <c r="AC107" s="22" t="str">
        <f t="shared" si="34"/>
        <v/>
      </c>
      <c r="AD107" s="29" t="str">
        <f t="shared" si="35"/>
        <v/>
      </c>
      <c r="AE107" s="241" t="str">
        <f t="shared" si="39"/>
        <v/>
      </c>
      <c r="AF107" s="157"/>
      <c r="AG107" s="317" t="str" cm="1">
        <f t="array" ref="AG107">_xlfn.IFS(O107="","",AE107&gt;O107,"KO : Le montant retenu est supérieur au montant présenté. Merci de revoir la ligne de dépense ou plafonner son montant.",AE107=0,"Attention : montant présenté entièrement écarté",AE107=O107,"OK",AE107&lt;O107,"Attention : montant présenté partiellement écarté")</f>
        <v/>
      </c>
      <c r="AH107" s="158" t="str">
        <f t="shared" si="40"/>
        <v/>
      </c>
    </row>
    <row r="108" spans="1:34" s="3" customFormat="1">
      <c r="A108" s="24">
        <v>99</v>
      </c>
      <c r="B108" s="152"/>
      <c r="C108" s="275"/>
      <c r="D108" s="152"/>
      <c r="E108" s="7"/>
      <c r="F108" s="34"/>
      <c r="G108" s="7"/>
      <c r="H108" s="9"/>
      <c r="I108" s="9"/>
      <c r="J108" s="153" t="str">
        <f t="shared" si="31"/>
        <v/>
      </c>
      <c r="K108" s="154"/>
      <c r="L108" s="154"/>
      <c r="M108" s="154"/>
      <c r="N108" s="7"/>
      <c r="O108" s="241" t="str">
        <f t="shared" si="32"/>
        <v/>
      </c>
      <c r="P108" s="155"/>
      <c r="Q108" s="25" t="str">
        <f t="shared" si="42"/>
        <v/>
      </c>
      <c r="R108" s="55" t="str">
        <f t="shared" si="42"/>
        <v/>
      </c>
      <c r="S108" s="55" t="str">
        <f t="shared" si="42"/>
        <v/>
      </c>
      <c r="T108" s="22" t="str">
        <f t="shared" si="41"/>
        <v/>
      </c>
      <c r="U108" s="22" t="str">
        <f t="shared" si="41"/>
        <v/>
      </c>
      <c r="V108" s="22" t="str">
        <f t="shared" si="41"/>
        <v/>
      </c>
      <c r="W108" s="29" t="str">
        <f t="shared" si="41"/>
        <v/>
      </c>
      <c r="X108" s="29" t="str">
        <f t="shared" si="30"/>
        <v/>
      </c>
      <c r="Y108" s="29" t="str">
        <f t="shared" si="36"/>
        <v/>
      </c>
      <c r="Z108" s="156" t="str">
        <f t="shared" si="33"/>
        <v/>
      </c>
      <c r="AA108" s="316" t="str">
        <f t="shared" si="37"/>
        <v/>
      </c>
      <c r="AB108" s="316" t="str">
        <f t="shared" si="38"/>
        <v/>
      </c>
      <c r="AC108" s="22" t="str">
        <f t="shared" si="34"/>
        <v/>
      </c>
      <c r="AD108" s="29" t="str">
        <f t="shared" si="35"/>
        <v/>
      </c>
      <c r="AE108" s="241" t="str">
        <f t="shared" si="39"/>
        <v/>
      </c>
      <c r="AF108" s="157"/>
      <c r="AG108" s="317" t="str" cm="1">
        <f t="array" ref="AG108">_xlfn.IFS(O108="","",AE108&gt;O108,"KO : Le montant retenu est supérieur au montant présenté. Merci de revoir la ligne de dépense ou plafonner son montant.",AE108=0,"Attention : montant présenté entièrement écarté",AE108=O108,"OK",AE108&lt;O108,"Attention : montant présenté partiellement écarté")</f>
        <v/>
      </c>
      <c r="AH108" s="158" t="str">
        <f t="shared" si="40"/>
        <v/>
      </c>
    </row>
    <row r="109" spans="1:34" s="3" customFormat="1">
      <c r="A109" s="24">
        <v>100</v>
      </c>
      <c r="B109" s="152"/>
      <c r="C109" s="275"/>
      <c r="D109" s="152"/>
      <c r="E109" s="7"/>
      <c r="F109" s="34"/>
      <c r="G109" s="7"/>
      <c r="H109" s="9"/>
      <c r="I109" s="9"/>
      <c r="J109" s="153" t="str">
        <f>IF(OR(H109="",I109=""), "",IFERROR(VALUE(TRIM(SUBSTITUTE(H109,CHAR(160),""))),0) + IFERROR(VALUE(TRIM(SUBSTITUTE(I109,CHAR(160),""))),0))</f>
        <v/>
      </c>
      <c r="K109" s="154"/>
      <c r="L109" s="154"/>
      <c r="M109" s="154"/>
      <c r="N109" s="7"/>
      <c r="O109" s="241" t="str">
        <f t="shared" si="32"/>
        <v/>
      </c>
      <c r="P109" s="155"/>
      <c r="Q109" s="25" t="str">
        <f t="shared" si="42"/>
        <v/>
      </c>
      <c r="R109" s="55" t="str">
        <f t="shared" si="42"/>
        <v/>
      </c>
      <c r="S109" s="55" t="str">
        <f t="shared" si="42"/>
        <v/>
      </c>
      <c r="T109" s="22" t="str">
        <f t="shared" si="41"/>
        <v/>
      </c>
      <c r="U109" s="22" t="str">
        <f t="shared" si="41"/>
        <v/>
      </c>
      <c r="V109" s="22" t="str">
        <f t="shared" si="41"/>
        <v/>
      </c>
      <c r="W109" s="29" t="str">
        <f t="shared" si="41"/>
        <v/>
      </c>
      <c r="X109" s="29" t="str">
        <f t="shared" si="30"/>
        <v/>
      </c>
      <c r="Y109" s="29" t="str">
        <f t="shared" si="36"/>
        <v/>
      </c>
      <c r="Z109" s="156" t="str">
        <f t="shared" si="33"/>
        <v/>
      </c>
      <c r="AA109" s="316" t="str">
        <f t="shared" si="37"/>
        <v/>
      </c>
      <c r="AB109" s="316" t="str">
        <f t="shared" si="38"/>
        <v/>
      </c>
      <c r="AC109" s="22" t="str">
        <f t="shared" si="34"/>
        <v/>
      </c>
      <c r="AD109" s="29" t="str">
        <f t="shared" si="35"/>
        <v/>
      </c>
      <c r="AE109" s="241" t="str">
        <f t="shared" si="39"/>
        <v/>
      </c>
      <c r="AF109" s="157"/>
      <c r="AG109" s="317" t="str" cm="1">
        <f t="array" ref="AG109">_xlfn.IFS(O109="","",AE109&gt;O109,"KO : Le montant retenu est supérieur au montant présenté. Merci de revoir la ligne de dépense ou plafonner son montant.",AE109=0,"Attention : montant présenté entièrement écarté",AE109=O109,"OK",AE109&lt;O109,"Attention : montant présenté partiellement écarté")</f>
        <v/>
      </c>
      <c r="AH109" s="158" t="str">
        <f t="shared" si="40"/>
        <v/>
      </c>
    </row>
    <row r="110" spans="1:34" ht="15.75" thickBot="1">
      <c r="A110" s="850"/>
      <c r="B110" s="851"/>
      <c r="C110" s="851"/>
      <c r="D110" s="851"/>
      <c r="E110" s="851"/>
      <c r="F110" s="851"/>
      <c r="G110" s="851"/>
      <c r="H110" s="851"/>
      <c r="I110" s="851"/>
      <c r="J110" s="851"/>
      <c r="K110" s="851"/>
      <c r="L110" s="690"/>
      <c r="M110" s="690"/>
      <c r="N110" s="160" t="s">
        <v>138</v>
      </c>
      <c r="O110" s="161">
        <f>SUM(O10:O109)</f>
        <v>0</v>
      </c>
      <c r="P110" s="162"/>
      <c r="Q110" s="163"/>
      <c r="R110" s="164"/>
      <c r="S110" s="164"/>
      <c r="T110" s="164"/>
      <c r="U110" s="164"/>
      <c r="V110" s="164"/>
      <c r="W110" s="164"/>
      <c r="X110" s="164"/>
      <c r="Y110" s="164"/>
      <c r="Z110" s="164"/>
      <c r="AA110" s="164"/>
      <c r="AB110" s="164"/>
      <c r="AC110" s="165"/>
      <c r="AD110" s="160" t="s">
        <v>139</v>
      </c>
      <c r="AE110" s="161">
        <f>SUM(AE10:AE109)</f>
        <v>0</v>
      </c>
      <c r="AF110" s="852"/>
      <c r="AG110" s="853"/>
      <c r="AH110" s="166">
        <f>SUM(AH10:AH109)</f>
        <v>0</v>
      </c>
    </row>
    <row r="114" spans="15:15">
      <c r="O114" s="167"/>
    </row>
  </sheetData>
  <sheetProtection algorithmName="SHA-512" hashValue="H8CAMR0wFCvZw1MGina6pNUE5/533fV/GbiSzkdYOTu6KblA9QfjVH3HN28WUY+Ldm8sb+HVPzy/blD9Tgc2DA==" saltValue="eUima2fftrvqM++xFvMamg==" spinCount="100000" sheet="1" objects="1" scenarios="1" formatColumns="0" formatRows="0" insertRows="0" autoFilter="0"/>
  <mergeCells count="17">
    <mergeCell ref="L5:N6"/>
    <mergeCell ref="AA5:AC6"/>
    <mergeCell ref="Q5:Z6"/>
    <mergeCell ref="A110:K110"/>
    <mergeCell ref="AF110:AG110"/>
    <mergeCell ref="A2:P2"/>
    <mergeCell ref="Q2:AH2"/>
    <mergeCell ref="A7:A8"/>
    <mergeCell ref="H7:J7"/>
    <mergeCell ref="W7:Y7"/>
    <mergeCell ref="AF5:AF6"/>
    <mergeCell ref="AD5:AE6"/>
    <mergeCell ref="AG5:AG6"/>
    <mergeCell ref="AH5:AH6"/>
    <mergeCell ref="A5:K6"/>
    <mergeCell ref="O5:O6"/>
    <mergeCell ref="P5:P6"/>
  </mergeCells>
  <conditionalFormatting sqref="Q10:AB109">
    <cfRule type="expression" dxfId="18" priority="275">
      <formula>Q10&lt;&gt;B10</formula>
    </cfRule>
  </conditionalFormatting>
  <conditionalFormatting sqref="AC10:AD109">
    <cfRule type="expression" dxfId="17" priority="277">
      <formula>AC10&lt;&gt;L10</formula>
    </cfRule>
  </conditionalFormatting>
  <conditionalFormatting sqref="AE10:AE109">
    <cfRule type="expression" dxfId="16" priority="1">
      <formula>AE10&lt;&gt;AD10</formula>
    </cfRule>
  </conditionalFormatting>
  <conditionalFormatting sqref="AG10:AG109">
    <cfRule type="containsText" dxfId="15" priority="3" operator="containsText" text="OK">
      <formula>NOT(ISERROR(SEARCH("OK",AG10)))</formula>
    </cfRule>
    <cfRule type="containsText" dxfId="14" priority="4" operator="containsText" text="KO">
      <formula>NOT(ISERROR(SEARCH("KO",AG10)))</formula>
    </cfRule>
    <cfRule type="containsText" dxfId="13" priority="5" operator="containsText" text="Attention">
      <formula>NOT(ISERROR(SEARCH("Attention",AG10)))</formula>
    </cfRule>
  </conditionalFormatting>
  <dataValidations disablePrompts="1" count="3">
    <dataValidation type="list" allowBlank="1" showInputMessage="1" showErrorMessage="1" sqref="N10:N109" xr:uid="{E8F675D9-1A39-46A0-BDE2-1D2B71C230C1}">
      <formula1>"Fiche de poste,Lettre de mission,Contrat de travail,Autres"</formula1>
    </dataValidation>
    <dataValidation type="list" allowBlank="1" showInputMessage="1" showErrorMessage="1" sqref="G10:G109" xr:uid="{006A66F7-E8C0-4DD4-B602-CD5D242FE5E0}">
      <formula1>"Fiche de paie,Journal de paie,Déclaration sociale nominative,Autre document probant"</formula1>
    </dataValidation>
    <dataValidation type="list" allowBlank="1" showInputMessage="1" showErrorMessage="1" sqref="F10:F109" xr:uid="{F619D565-B9FA-4BAA-AB33-BFA098D7BAE7}">
      <formula1>"Oui,Non"</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xr:uid="{70DE7BCC-AD96-49E3-9D89-59BFDFAD4565}">
          <x14:formula1>
            <xm:f>'0-Présentation typeaction'!$H$7:$H$8</xm:f>
          </x14:formula1>
          <xm:sqref>C10:C109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theme="6"/>
    <pageSetUpPr fitToPage="1"/>
  </sheetPr>
  <dimension ref="A2:AC30"/>
  <sheetViews>
    <sheetView showGridLines="0" topLeftCell="A16" zoomScale="34" zoomScaleNormal="40" workbookViewId="0">
      <selection activeCell="H17" sqref="H17"/>
    </sheetView>
  </sheetViews>
  <sheetFormatPr baseColWidth="10" defaultColWidth="11.42578125" defaultRowHeight="15"/>
  <cols>
    <col min="1" max="1" width="36.85546875" bestFit="1" customWidth="1"/>
    <col min="2" max="2" width="18.42578125" style="339" bestFit="1" customWidth="1"/>
    <col min="3" max="3" width="26.85546875" customWidth="1"/>
    <col min="4" max="4" width="51.42578125" customWidth="1"/>
    <col min="5" max="5" width="36.85546875" customWidth="1"/>
    <col min="6" max="6" width="28.85546875" customWidth="1"/>
    <col min="7" max="7" width="32.5703125" customWidth="1"/>
    <col min="8" max="8" width="45.140625" customWidth="1"/>
    <col min="9" max="10" width="37.42578125" customWidth="1"/>
    <col min="11" max="11" width="49.42578125" customWidth="1"/>
    <col min="12" max="12" width="47.5703125" style="37" customWidth="1"/>
    <col min="13" max="13" width="43.5703125" style="37" customWidth="1"/>
    <col min="14" max="14" width="46.85546875" style="37" customWidth="1"/>
    <col min="15" max="15" width="38.42578125" style="37" customWidth="1"/>
    <col min="16" max="16" width="27.140625" style="37" customWidth="1"/>
    <col min="17" max="17" width="34" style="37" customWidth="1"/>
    <col min="18" max="18" width="44.42578125" style="37" customWidth="1"/>
    <col min="19" max="19" width="33.85546875" style="37" customWidth="1"/>
    <col min="20" max="20" width="22.42578125" bestFit="1" customWidth="1"/>
    <col min="21" max="21" width="47.140625" customWidth="1"/>
    <col min="22" max="22" width="35.4257812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s>
  <sheetData>
    <row r="2" spans="1:29" ht="107.45" customHeight="1">
      <c r="A2" s="907" t="s">
        <v>240</v>
      </c>
      <c r="B2" s="908"/>
      <c r="C2" s="908"/>
      <c r="D2" s="908"/>
      <c r="E2" s="908"/>
      <c r="F2" s="908"/>
      <c r="G2" s="908"/>
      <c r="H2" s="908"/>
      <c r="I2" s="908"/>
      <c r="J2" s="908"/>
      <c r="K2" s="908"/>
      <c r="L2" s="908"/>
      <c r="M2" s="908"/>
      <c r="N2" s="908"/>
      <c r="O2" s="908"/>
      <c r="P2" s="908"/>
      <c r="Q2" s="908"/>
      <c r="R2" s="908"/>
      <c r="S2" s="908"/>
      <c r="T2" s="908"/>
      <c r="U2" s="908"/>
      <c r="V2" s="908"/>
    </row>
    <row r="3" spans="1:29" s="94" customFormat="1" ht="42" customHeight="1" thickBot="1">
      <c r="B3" s="340"/>
      <c r="C3" s="336"/>
      <c r="D3" s="335"/>
      <c r="E3" s="929"/>
      <c r="F3" s="929"/>
      <c r="G3" s="929"/>
      <c r="H3" s="929"/>
      <c r="I3" s="929"/>
      <c r="J3" s="337"/>
      <c r="K3" s="337"/>
      <c r="L3" s="334"/>
      <c r="M3" s="66"/>
      <c r="N3" s="66"/>
      <c r="O3" s="356"/>
      <c r="P3" s="356"/>
      <c r="Q3" s="356"/>
    </row>
    <row r="4" spans="1:29" s="94" customFormat="1" ht="177.95" customHeight="1" thickBot="1">
      <c r="A4" s="890" t="s">
        <v>241</v>
      </c>
      <c r="B4" s="891"/>
      <c r="C4" s="891"/>
      <c r="D4" s="891"/>
      <c r="E4" s="891"/>
      <c r="F4" s="891"/>
      <c r="G4" s="891"/>
      <c r="H4" s="891"/>
      <c r="I4" s="891"/>
      <c r="J4" s="892"/>
      <c r="L4" s="890" t="s">
        <v>242</v>
      </c>
      <c r="M4" s="891"/>
      <c r="N4" s="891"/>
      <c r="O4" s="891"/>
      <c r="P4" s="891"/>
      <c r="Q4" s="892"/>
      <c r="S4" s="909" t="s">
        <v>243</v>
      </c>
      <c r="T4" s="909"/>
      <c r="U4" s="909"/>
      <c r="V4" s="909"/>
    </row>
    <row r="5" spans="1:29" s="94" customFormat="1" ht="84" customHeight="1" thickBot="1">
      <c r="A5" s="902" t="s">
        <v>244</v>
      </c>
      <c r="B5" s="903"/>
      <c r="C5" s="903"/>
      <c r="D5" s="903"/>
      <c r="E5" s="903"/>
      <c r="F5" s="903"/>
      <c r="G5" s="903"/>
      <c r="H5" s="903"/>
      <c r="I5" s="903"/>
      <c r="J5" s="904"/>
      <c r="L5" s="507" t="s">
        <v>245</v>
      </c>
      <c r="M5" s="919" t="s">
        <v>246</v>
      </c>
      <c r="N5" s="930" t="s">
        <v>247</v>
      </c>
      <c r="O5" s="500" t="s">
        <v>248</v>
      </c>
      <c r="P5" s="923" t="s">
        <v>249</v>
      </c>
      <c r="Q5" s="925" t="s">
        <v>250</v>
      </c>
      <c r="S5" s="365" t="s">
        <v>251</v>
      </c>
      <c r="T5" s="366">
        <f>C23</f>
        <v>0</v>
      </c>
      <c r="U5" s="386" t="s">
        <v>252</v>
      </c>
      <c r="V5" s="387">
        <f>J23+N23+Q23+R23+L10</f>
        <v>0</v>
      </c>
    </row>
    <row r="6" spans="1:29" s="94" customFormat="1" ht="141" customHeight="1" thickBot="1">
      <c r="A6" s="905" t="s">
        <v>253</v>
      </c>
      <c r="B6" s="906"/>
      <c r="C6" s="906"/>
      <c r="D6" s="899" t="s">
        <v>254</v>
      </c>
      <c r="E6" s="900"/>
      <c r="F6" s="900"/>
      <c r="G6" s="900"/>
      <c r="H6" s="901"/>
      <c r="I6" s="897" t="s">
        <v>255</v>
      </c>
      <c r="J6" s="898"/>
      <c r="L6" s="632" t="s">
        <v>256</v>
      </c>
      <c r="M6" s="920"/>
      <c r="N6" s="931"/>
      <c r="O6" s="672" t="s">
        <v>256</v>
      </c>
      <c r="P6" s="924"/>
      <c r="Q6" s="926"/>
      <c r="S6" s="917" t="s">
        <v>257</v>
      </c>
      <c r="T6" s="918"/>
      <c r="U6" s="917" t="s">
        <v>258</v>
      </c>
      <c r="V6" s="918"/>
    </row>
    <row r="7" spans="1:29" s="94" customFormat="1" ht="75.95" customHeight="1">
      <c r="A7" s="373" t="s">
        <v>259</v>
      </c>
      <c r="B7" s="374" t="s">
        <v>260</v>
      </c>
      <c r="C7" s="375" t="s">
        <v>261</v>
      </c>
      <c r="D7" s="373" t="s">
        <v>262</v>
      </c>
      <c r="E7" s="495" t="s">
        <v>263</v>
      </c>
      <c r="F7" s="495" t="s">
        <v>264</v>
      </c>
      <c r="G7" s="495" t="s">
        <v>265</v>
      </c>
      <c r="H7" s="375" t="s">
        <v>266</v>
      </c>
      <c r="I7" s="496" t="s">
        <v>31</v>
      </c>
      <c r="J7" s="497" t="s">
        <v>29</v>
      </c>
      <c r="L7" s="501"/>
      <c r="M7" s="498"/>
      <c r="N7" s="502"/>
      <c r="O7" s="501"/>
      <c r="P7" s="498"/>
      <c r="Q7" s="502"/>
      <c r="S7" s="367" t="s">
        <v>267</v>
      </c>
      <c r="T7" s="368">
        <f>J23</f>
        <v>0</v>
      </c>
      <c r="U7" s="369" t="s">
        <v>268</v>
      </c>
      <c r="V7" s="370">
        <f>O7</f>
        <v>0</v>
      </c>
    </row>
    <row r="8" spans="1:29" s="94" customFormat="1" ht="36.950000000000003" customHeight="1" thickBot="1">
      <c r="A8" s="376">
        <f>'1.1-Investissements'!V110+'1.2-Amortissements'!O110+'2-Frais généraux'!U110+'3-Frais de personnel'!O110</f>
        <v>0</v>
      </c>
      <c r="B8" s="377">
        <f>'1.1-Investissements'!W110+'2-Frais généraux'!V110</f>
        <v>0</v>
      </c>
      <c r="C8" s="378">
        <f>A8+B8</f>
        <v>0</v>
      </c>
      <c r="D8" s="376">
        <f>SUMIF('1.1-Investissements'!C10:C109,"Non",'1.1-Investissements'!X10:X109)</f>
        <v>0</v>
      </c>
      <c r="E8" s="379">
        <f>SUMIF('1.1-Investissements'!C10:C109,"Oui",'1.1-Investissements'!X10:X109)</f>
        <v>0</v>
      </c>
      <c r="F8" s="379">
        <f>'1.2-Amortissements'!O110</f>
        <v>0</v>
      </c>
      <c r="G8" s="377">
        <f>'2-Frais généraux'!W110</f>
        <v>0</v>
      </c>
      <c r="H8" s="380">
        <f>'3-Frais de personnel'!O110</f>
        <v>0</v>
      </c>
      <c r="I8" s="381">
        <f>SUMIFS('1.1-Investissements'!$X$10:$X$109,'1.1-Investissements'!$G$10:$G$109,I7)+SUMIFS('1.2-Amortissements'!$O$10:$O$109,'1.2-Amortissements'!$C$10:$C$109,I7)+SUMIFS('2-Frais généraux'!$W$10:$W$109,'2-Frais généraux'!$F$10:$F$109,I7)+SUMIFS('3-Frais de personnel'!$O$10:$O$109,'3-Frais de personnel'!$C$10:$C$109,I7)</f>
        <v>0</v>
      </c>
      <c r="J8" s="382">
        <f>SUMIFS('1.1-Investissements'!$X$10:$X$109,'1.1-Investissements'!$G$10:$G$109,J7)+SUMIFS('1.2-Amortissements'!$O$10:$O$109,'1.2-Amortissements'!$C$10:$C$109,J7)+SUMIFS('2-Frais généraux'!$W$10:$W$109,'2-Frais généraux'!$F$10:$F$109,J7)+SUMIFS('3-Frais de personnel'!$O$10:$O$109,'3-Frais de personnel'!$C$10:$C$109,J7)</f>
        <v>0</v>
      </c>
      <c r="L8" s="501"/>
      <c r="M8" s="498"/>
      <c r="N8" s="502"/>
      <c r="O8" s="501"/>
      <c r="P8" s="498"/>
      <c r="Q8" s="502"/>
      <c r="S8" s="371" t="s">
        <v>269</v>
      </c>
      <c r="T8" s="388">
        <f>P23</f>
        <v>0</v>
      </c>
      <c r="U8" s="369" t="s">
        <v>270</v>
      </c>
      <c r="V8" s="370">
        <f>O8</f>
        <v>0</v>
      </c>
      <c r="AC8" s="372"/>
    </row>
    <row r="9" spans="1:29" s="94" customFormat="1" ht="45.75" customHeight="1" thickBot="1">
      <c r="C9"/>
      <c r="D9"/>
      <c r="E9"/>
      <c r="F9"/>
      <c r="G9"/>
      <c r="H9"/>
      <c r="I9"/>
      <c r="J9"/>
      <c r="L9" s="503"/>
      <c r="M9" s="504"/>
      <c r="N9" s="505"/>
      <c r="O9" s="503"/>
      <c r="P9" s="504"/>
      <c r="Q9" s="505"/>
      <c r="S9" s="369" t="s">
        <v>271</v>
      </c>
      <c r="T9" s="388">
        <f>L7</f>
        <v>0</v>
      </c>
      <c r="U9" s="369" t="s">
        <v>272</v>
      </c>
      <c r="V9" s="370">
        <f t="shared" ref="V9" si="0">O9</f>
        <v>0</v>
      </c>
    </row>
    <row r="10" spans="1:29" s="94" customFormat="1" ht="83.45" customHeight="1" thickBot="1">
      <c r="I10" s="494"/>
      <c r="J10" s="494"/>
      <c r="K10" s="494"/>
      <c r="L10" s="631">
        <f>SUM(L7:L9)</f>
        <v>0</v>
      </c>
      <c r="O10" s="631">
        <f>SUM(O7:O9)</f>
        <v>0</v>
      </c>
      <c r="R10" s="372"/>
      <c r="S10" s="369" t="s">
        <v>273</v>
      </c>
      <c r="T10" s="388">
        <f>L8</f>
        <v>0</v>
      </c>
      <c r="U10" s="369" t="s">
        <v>274</v>
      </c>
      <c r="V10" s="370">
        <f>R23</f>
        <v>0</v>
      </c>
    </row>
    <row r="11" spans="1:29" s="94" customFormat="1" ht="83.45" customHeight="1">
      <c r="I11" s="335"/>
      <c r="J11" s="335"/>
      <c r="K11" s="335"/>
      <c r="L11" s="499"/>
      <c r="O11" s="37"/>
      <c r="P11" s="37"/>
      <c r="Q11" s="372"/>
      <c r="R11" s="372"/>
      <c r="S11" s="369" t="s">
        <v>275</v>
      </c>
      <c r="T11" s="388">
        <f>L9</f>
        <v>0</v>
      </c>
      <c r="U11" s="336"/>
    </row>
    <row r="12" spans="1:29" s="94" customFormat="1" ht="83.45" customHeight="1" thickBot="1">
      <c r="G12"/>
      <c r="H12"/>
      <c r="I12" s="335"/>
      <c r="J12" s="335"/>
      <c r="K12" s="335"/>
      <c r="L12" s="506"/>
      <c r="M12"/>
      <c r="O12" s="37"/>
      <c r="P12" s="37"/>
      <c r="Q12" s="372"/>
      <c r="R12" s="372"/>
      <c r="U12" s="336"/>
    </row>
    <row r="13" spans="1:29" ht="117.95" customHeight="1">
      <c r="B13" s="884" t="s">
        <v>276</v>
      </c>
      <c r="C13" s="885"/>
      <c r="D13" s="885"/>
      <c r="E13" s="885"/>
      <c r="F13" s="885"/>
      <c r="G13" s="885"/>
      <c r="H13" s="885"/>
      <c r="I13" s="885"/>
      <c r="J13" s="885"/>
      <c r="K13" s="885"/>
      <c r="L13" s="885"/>
      <c r="M13" s="885"/>
      <c r="N13" s="885"/>
      <c r="O13" s="885"/>
      <c r="P13" s="885"/>
      <c r="Q13" s="885"/>
      <c r="R13" s="885"/>
      <c r="S13" s="886"/>
    </row>
    <row r="14" spans="1:29" ht="42.95" customHeight="1" thickBot="1">
      <c r="B14" s="600"/>
      <c r="L14"/>
      <c r="M14"/>
      <c r="N14"/>
      <c r="O14"/>
      <c r="P14"/>
      <c r="Q14"/>
      <c r="R14"/>
      <c r="S14" s="601"/>
    </row>
    <row r="15" spans="1:29" ht="108" customHeight="1" thickBot="1">
      <c r="B15" s="600"/>
      <c r="C15" s="887" t="s">
        <v>277</v>
      </c>
      <c r="D15" s="888"/>
      <c r="E15" s="889"/>
      <c r="G15" s="887" t="s">
        <v>278</v>
      </c>
      <c r="H15" s="888"/>
      <c r="I15" s="888"/>
      <c r="J15" s="888"/>
      <c r="K15" s="888"/>
      <c r="L15" s="888"/>
      <c r="M15" s="889"/>
      <c r="O15" s="887" t="s">
        <v>279</v>
      </c>
      <c r="P15" s="888"/>
      <c r="Q15" s="888"/>
      <c r="R15" s="889"/>
      <c r="S15" s="601"/>
    </row>
    <row r="16" spans="1:29" ht="281.25" customHeight="1" thickBot="1">
      <c r="B16" s="600"/>
      <c r="C16" s="893" t="s">
        <v>280</v>
      </c>
      <c r="D16" s="894"/>
      <c r="E16" s="622" t="str">
        <f>IF(A8=0," ",IF(A8&lt;15000,"Montant minimum non atteint, les dépenses ne sont pas éligibles","Montant minimum respecté"))</f>
        <v xml:space="preserve"> </v>
      </c>
      <c r="G16" s="893" t="s">
        <v>281</v>
      </c>
      <c r="H16" s="894"/>
      <c r="I16" s="623" t="str">
        <f>IF(A8=0,"",0.1*C8)</f>
        <v/>
      </c>
      <c r="J16" s="893" t="s">
        <v>282</v>
      </c>
      <c r="K16" s="894"/>
      <c r="L16" s="895" t="str">
        <f>IF(A8=0,"",IF(E8&gt;I16,"Plafond non respecté","Plafond respecté"))</f>
        <v/>
      </c>
      <c r="M16" s="896"/>
      <c r="O16" s="682" t="s">
        <v>283</v>
      </c>
      <c r="P16" s="623" t="str">
        <f>IF(A8=0,"",IF(E23&lt;G23+O10,"Non, l'aide publique doit diminuer","Oui"))</f>
        <v/>
      </c>
      <c r="Q16" s="682" t="s">
        <v>284</v>
      </c>
      <c r="R16" s="683" t="str">
        <f>IF(C23=0,"",E23-G23)</f>
        <v/>
      </c>
      <c r="S16" s="602"/>
    </row>
    <row r="17" spans="2:29" ht="77.25" customHeight="1" thickBot="1">
      <c r="B17" s="600"/>
      <c r="P17"/>
      <c r="Q17"/>
      <c r="S17" s="603"/>
      <c r="T17" s="343"/>
      <c r="U17" s="343"/>
    </row>
    <row r="18" spans="2:29" s="95" customFormat="1" ht="107.25" customHeight="1" thickBot="1">
      <c r="B18" s="914" t="s">
        <v>285</v>
      </c>
      <c r="C18" s="915"/>
      <c r="D18" s="915"/>
      <c r="E18" s="915"/>
      <c r="F18" s="915"/>
      <c r="G18" s="915"/>
      <c r="H18" s="915"/>
      <c r="I18" s="915"/>
      <c r="J18" s="915"/>
      <c r="K18" s="915"/>
      <c r="L18" s="915"/>
      <c r="M18" s="915"/>
      <c r="N18" s="915"/>
      <c r="O18" s="915"/>
      <c r="P18" s="915"/>
      <c r="Q18" s="915"/>
      <c r="R18" s="915"/>
      <c r="S18" s="916"/>
      <c r="T18"/>
      <c r="U18"/>
      <c r="V18"/>
      <c r="W18" s="338"/>
      <c r="X18" s="94"/>
      <c r="Y18" s="94"/>
      <c r="Z18" s="94"/>
      <c r="AA18" s="94"/>
      <c r="AB18" s="94"/>
      <c r="AC18" s="94"/>
    </row>
    <row r="19" spans="2:29" ht="117.95" customHeight="1">
      <c r="B19" s="927" t="s">
        <v>286</v>
      </c>
      <c r="C19" s="921" t="s">
        <v>287</v>
      </c>
      <c r="D19" s="882" t="s">
        <v>288</v>
      </c>
      <c r="E19" s="635" t="s">
        <v>289</v>
      </c>
      <c r="F19" s="635" t="s">
        <v>290</v>
      </c>
      <c r="G19" s="635" t="s">
        <v>291</v>
      </c>
      <c r="H19" s="635" t="s">
        <v>292</v>
      </c>
      <c r="I19" s="651" t="s">
        <v>293</v>
      </c>
      <c r="J19" s="634" t="s">
        <v>294</v>
      </c>
      <c r="K19" s="635" t="s">
        <v>295</v>
      </c>
      <c r="L19" s="635" t="s">
        <v>296</v>
      </c>
      <c r="M19" s="636" t="s">
        <v>297</v>
      </c>
      <c r="N19" s="652" t="s">
        <v>298</v>
      </c>
      <c r="O19" s="635" t="s">
        <v>299</v>
      </c>
      <c r="P19" s="635" t="s">
        <v>300</v>
      </c>
      <c r="Q19" s="882" t="s">
        <v>301</v>
      </c>
      <c r="R19" s="635" t="s">
        <v>302</v>
      </c>
      <c r="S19" s="653" t="s">
        <v>303</v>
      </c>
      <c r="T19" s="37"/>
    </row>
    <row r="20" spans="2:29" ht="236.25" customHeight="1" thickBot="1">
      <c r="B20" s="928"/>
      <c r="C20" s="922"/>
      <c r="D20" s="883"/>
      <c r="E20" s="654" t="s">
        <v>304</v>
      </c>
      <c r="F20" s="655" t="s">
        <v>305</v>
      </c>
      <c r="G20" s="638" t="s">
        <v>306</v>
      </c>
      <c r="H20" s="655" t="s">
        <v>307</v>
      </c>
      <c r="I20" s="656" t="s">
        <v>308</v>
      </c>
      <c r="J20" s="637" t="s">
        <v>309</v>
      </c>
      <c r="K20" s="638" t="s">
        <v>310</v>
      </c>
      <c r="L20" s="638" t="s">
        <v>310</v>
      </c>
      <c r="M20" s="638" t="s">
        <v>311</v>
      </c>
      <c r="N20" s="657"/>
      <c r="O20" s="638" t="s">
        <v>312</v>
      </c>
      <c r="P20" s="638" t="s">
        <v>313</v>
      </c>
      <c r="Q20" s="883"/>
      <c r="R20" s="638" t="s">
        <v>314</v>
      </c>
      <c r="S20" s="658"/>
      <c r="T20" s="37"/>
    </row>
    <row r="21" spans="2:29" ht="34.5" customHeight="1">
      <c r="B21" s="642" t="s">
        <v>31</v>
      </c>
      <c r="C21" s="643">
        <f>SUMIFS('1.1-Investissements'!$X$10:$X$109,'1.1-Investissements'!$G$10:$G$109,B21)+SUMIFS('1.2-Amortissements'!$O$10:$O$109,'1.2-Amortissements'!$C$10:$C$109,B21)+SUMIFS('2-Frais généraux'!$W$10:$W$109,'2-Frais généraux'!$F$10:$F$109,B21)+SUMIFS('3-Frais de personnel'!$O$10:$O$109,'3-Frais de personnel'!$C$10:$C$109,B21)</f>
        <v>0</v>
      </c>
      <c r="D21" s="644">
        <f>IF(E21=0,0,E21/$E$23)</f>
        <v>0</v>
      </c>
      <c r="E21" s="645">
        <f>IF(C21=0,0,IF(E16="Montant minimum respecté",C21,0))</f>
        <v>0</v>
      </c>
      <c r="F21" s="646">
        <v>1</v>
      </c>
      <c r="G21" s="647">
        <f>IF(E21="","",F21*E21)</f>
        <v>0</v>
      </c>
      <c r="H21" s="648">
        <f>IF(C21=0,0,IF($O$10&gt;$R$16,(E21-$O$10*D21)/E21,1))</f>
        <v>0</v>
      </c>
      <c r="I21" s="649">
        <f>IF(E21=0,0,E21*H21)</f>
        <v>0</v>
      </c>
      <c r="J21" s="649">
        <f>IF(D21=0,0,IF($M$21="Oui",I21-($L$10*D21),I21*0.85))</f>
        <v>0</v>
      </c>
      <c r="K21" s="912" t="str">
        <f>IF(C21=0,"",J23/I23)</f>
        <v/>
      </c>
      <c r="L21" s="912" t="str">
        <f>IF(C21=0,"",N23/I23)</f>
        <v/>
      </c>
      <c r="M21" s="910" t="str">
        <f>_xlfn.IFS(L10=0,"Non concerné",L10&lt;(0.15*$I$23),"Non",L10=(0.15*$I$23),"Oui",L10&gt;(0.15*$I$23),"Oui")</f>
        <v>Non concerné</v>
      </c>
      <c r="N21" s="650">
        <f>IF(I21="","",IF($M$21="Oui",0.15*I21,I21-J21))</f>
        <v>0</v>
      </c>
      <c r="O21" s="671">
        <f>IF(D21=0,0,IF($M$21="Oui",N21,$L$10*D21))</f>
        <v>0</v>
      </c>
      <c r="P21" s="673">
        <f>IF(N21=0,0,N21-O21)</f>
        <v>0</v>
      </c>
      <c r="Q21" s="633">
        <f>IF(N21=0,0,D21*$L$10-O21)</f>
        <v>0</v>
      </c>
      <c r="R21" s="633">
        <f>IF(C21=0,0,C21-J21-N21-Q21-$O$10*D21)</f>
        <v>0</v>
      </c>
      <c r="S21" s="674" t="str">
        <f>IF(OR(R21="", C21=0)," - %",R21/C21)</f>
        <v xml:space="preserve"> - %</v>
      </c>
      <c r="T21" s="37"/>
    </row>
    <row r="22" spans="2:29" ht="42" customHeight="1" thickBot="1">
      <c r="B22" s="604" t="s">
        <v>29</v>
      </c>
      <c r="C22" s="364">
        <f>SUMIFS('1.1-Investissements'!$X$10:$X$109,'1.1-Investissements'!$G$10:$G$109,B22)+SUMIFS('1.2-Amortissements'!$O$10:$O$109,'1.2-Amortissements'!$C$10:$C$109,B22)+SUMIFS('2-Frais généraux'!$W$10:$W$109,'2-Frais généraux'!$F$10:$F$109,B22)+SUMIFS('3-Frais de personnel'!$O$10:$O$109,'3-Frais de personnel'!$C$10:$C$109,B22)</f>
        <v>0</v>
      </c>
      <c r="D22" s="416">
        <f>IF(E22=0,0,E22/$E$23)</f>
        <v>0</v>
      </c>
      <c r="E22" s="508">
        <f>IF(C22=0,0,IF(E16="Montant minimum respecté",C22,0))</f>
        <v>0</v>
      </c>
      <c r="F22" s="417">
        <v>1</v>
      </c>
      <c r="G22" s="418">
        <f>IF(E22="","",F22*E22)</f>
        <v>0</v>
      </c>
      <c r="H22" s="648">
        <f>IF(C22=0,0,IF($O$10&gt;$R$16,(E22-$O$10*D22)/E22,1))</f>
        <v>0</v>
      </c>
      <c r="I22" s="538">
        <f>IF(E22=0,0,E22*H22)</f>
        <v>0</v>
      </c>
      <c r="J22" s="538">
        <f>IF(D22=0,0,IF($M$21="Oui",I22-($L$10*D22),I22*0.85))</f>
        <v>0</v>
      </c>
      <c r="K22" s="913"/>
      <c r="L22" s="913"/>
      <c r="M22" s="911"/>
      <c r="N22" s="641">
        <f>IF(I22="","",IF($M$21="Oui",0.15*I22,I22-J22))</f>
        <v>0</v>
      </c>
      <c r="O22" s="676">
        <f>IF(D22=0,0,IF($M$21="Oui",N22,$L$10*D22))</f>
        <v>0</v>
      </c>
      <c r="P22" s="677">
        <f>IF(N22=0,0,N22-O22)</f>
        <v>0</v>
      </c>
      <c r="Q22" s="639">
        <f>IF(N22=0,0,D22*$L$10-O22)</f>
        <v>0</v>
      </c>
      <c r="R22" s="639">
        <f>IF(C22=0,0,C22-J22-N22-Q22-$O$10*D22)</f>
        <v>0</v>
      </c>
      <c r="S22" s="670" t="str">
        <f>IF(OR(R22="", C22=0)," - %",R22/C22)</f>
        <v xml:space="preserve"> - %</v>
      </c>
      <c r="T22" s="37"/>
    </row>
    <row r="23" spans="2:29" ht="51.95" customHeight="1" thickBot="1">
      <c r="B23" s="605" t="s">
        <v>315</v>
      </c>
      <c r="C23" s="383">
        <f>SUM(C21:C22)</f>
        <v>0</v>
      </c>
      <c r="D23" s="384">
        <f>SUM(D21:D22)</f>
        <v>0</v>
      </c>
      <c r="E23" s="429" t="str">
        <f>IF(E16="Montant minimum non atteint",0,IF(E16="Montant minimum respecté",SUM(E21:E22),""))</f>
        <v/>
      </c>
      <c r="G23" s="385">
        <f>SUM(G21:G22)</f>
        <v>0</v>
      </c>
      <c r="I23" s="640">
        <f>SUM(I21:I22)</f>
        <v>0</v>
      </c>
      <c r="J23" s="385">
        <f>IF(D23=0,0,IF($M$21="Oui",I23-($L$10*D23),I23*0.85))</f>
        <v>0</v>
      </c>
      <c r="L23"/>
      <c r="M23"/>
      <c r="N23" s="675">
        <f>IF(J23="","",IF($M$21="Oui",0.15*I23,I23-J23))</f>
        <v>0</v>
      </c>
      <c r="O23" s="678">
        <f>IF(D23=0,0,IF($M$21="Oui",N23,$L$10*D23))</f>
        <v>0</v>
      </c>
      <c r="P23" s="675">
        <f>IF(N23=0,0,N23-O23)</f>
        <v>0</v>
      </c>
      <c r="Q23" s="679">
        <f>IF($L$7="",0,D23*$L$10-O23)</f>
        <v>0</v>
      </c>
      <c r="R23" s="675">
        <f>IF(C23=0,0,C23-J23-N23-Q23-$O$10*D23)</f>
        <v>0</v>
      </c>
      <c r="S23" s="669" t="str">
        <f>IF(C23=0,"- %",R23/C23)</f>
        <v>- %</v>
      </c>
      <c r="T23" s="37"/>
    </row>
    <row r="24" spans="2:29" ht="14.45" customHeight="1">
      <c r="B24" s="606"/>
      <c r="C24" s="339"/>
      <c r="F24" s="575"/>
      <c r="L24"/>
      <c r="M24"/>
      <c r="S24" s="602"/>
      <c r="T24" s="37"/>
    </row>
    <row r="25" spans="2:29" ht="20.45" customHeight="1">
      <c r="B25" s="600"/>
      <c r="S25" s="602"/>
    </row>
    <row r="26" spans="2:29" ht="15.75" thickBot="1">
      <c r="B26" s="607"/>
      <c r="C26" s="608"/>
      <c r="D26" s="608"/>
      <c r="E26" s="608"/>
      <c r="F26" s="608"/>
      <c r="G26" s="608"/>
      <c r="H26" s="608"/>
      <c r="I26" s="608"/>
      <c r="J26" s="608"/>
      <c r="K26" s="608"/>
      <c r="L26" s="609"/>
      <c r="M26" s="609"/>
      <c r="N26" s="609"/>
      <c r="O26" s="609"/>
      <c r="P26" s="609"/>
      <c r="Q26" s="609"/>
      <c r="R26" s="609"/>
      <c r="S26" s="610"/>
    </row>
    <row r="30" spans="2:29">
      <c r="E30" s="126"/>
    </row>
  </sheetData>
  <sheetProtection algorithmName="SHA-512" hashValue="YFaVdfa2POpu4iUT0w+m+gr6PgyUyr9KJ8dMj/4B1fVlQJ3OCqcdy5Wpzsi8jxim10I/xoeNCDnJh9KkAKEqDA==" saltValue="oEQkziq2c04NyDQT5LOCaQ==" spinCount="100000" sheet="1" objects="1" scenarios="1" formatColumns="0" formatRows="0" insertRows="0" autoFilter="0"/>
  <mergeCells count="31">
    <mergeCell ref="A2:V2"/>
    <mergeCell ref="S4:V4"/>
    <mergeCell ref="M21:M22"/>
    <mergeCell ref="K21:K22"/>
    <mergeCell ref="L21:L22"/>
    <mergeCell ref="B18:S18"/>
    <mergeCell ref="S6:T6"/>
    <mergeCell ref="U6:V6"/>
    <mergeCell ref="M5:M6"/>
    <mergeCell ref="C19:C20"/>
    <mergeCell ref="D19:D20"/>
    <mergeCell ref="P5:P6"/>
    <mergeCell ref="Q5:Q6"/>
    <mergeCell ref="B19:B20"/>
    <mergeCell ref="E3:I3"/>
    <mergeCell ref="N5:N6"/>
    <mergeCell ref="Q19:Q20"/>
    <mergeCell ref="B13:S13"/>
    <mergeCell ref="O15:R15"/>
    <mergeCell ref="L4:Q4"/>
    <mergeCell ref="G15:M15"/>
    <mergeCell ref="C16:D16"/>
    <mergeCell ref="C15:E15"/>
    <mergeCell ref="L16:M16"/>
    <mergeCell ref="J16:K16"/>
    <mergeCell ref="G16:H16"/>
    <mergeCell ref="I6:J6"/>
    <mergeCell ref="D6:H6"/>
    <mergeCell ref="A4:J4"/>
    <mergeCell ref="A5:J5"/>
    <mergeCell ref="A6:C6"/>
  </mergeCells>
  <phoneticPr fontId="11" type="noConversion"/>
  <conditionalFormatting sqref="E16">
    <cfRule type="notContainsText" dxfId="12" priority="6" operator="notContains" text="non">
      <formula>ISERROR(SEARCH("non",E16))</formula>
    </cfRule>
    <cfRule type="containsText" dxfId="11" priority="7" stopIfTrue="1" operator="containsText" text="Non">
      <formula>NOT(ISERROR(SEARCH("Non",E16)))</formula>
    </cfRule>
  </conditionalFormatting>
  <conditionalFormatting sqref="L16">
    <cfRule type="notContainsText" dxfId="10" priority="4" operator="notContains" text="non">
      <formula>ISERROR(SEARCH("non",L16))</formula>
    </cfRule>
    <cfRule type="containsText" dxfId="9" priority="5" operator="containsText" text="non">
      <formula>NOT(ISERROR(SEARCH("non",L16)))</formula>
    </cfRule>
  </conditionalFormatting>
  <conditionalFormatting sqref="P16">
    <cfRule type="expression" dxfId="8" priority="1">
      <formula>P16="Oui"</formula>
    </cfRule>
    <cfRule type="expression" dxfId="7" priority="2">
      <formula>P16="Non, l'aide publique doit diminuer"</formula>
    </cfRule>
  </conditionalFormatting>
  <dataValidations disablePrompts="1" count="1">
    <dataValidation type="list" allowBlank="1" showInputMessage="1" showErrorMessage="1" sqref="N7:N9 Q7:Q9" xr:uid="{968086B0-8B07-43C9-8F36-74808E277363}">
      <formula1>"Oui,Non"</formula1>
    </dataValidation>
  </dataValidations>
  <pageMargins left="0.7" right="0.7" top="0.75" bottom="0.75" header="0.3" footer="0.3"/>
  <pageSetup paperSize="9" scale="13" orientation="portrait"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xr:uid="{DFEA3C17-9020-4E6B-8321-E165701F4284}">
          <x14:formula1>
            <xm:f>'0-Présentation typeaction'!$H$7:$H$8</xm:f>
          </x14:formula1>
          <xm:sqref>B21:B22 I7:J7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71AB-631F-4CB0-9E5E-F9865CB9C9EE}">
  <sheetPr>
    <tabColor theme="9" tint="-0.249977111117893"/>
    <pageSetUpPr fitToPage="1"/>
  </sheetPr>
  <dimension ref="B2:AB33"/>
  <sheetViews>
    <sheetView showGridLines="0" topLeftCell="H22" zoomScale="40" zoomScaleNormal="40" workbookViewId="0">
      <selection activeCell="N29" sqref="N29"/>
    </sheetView>
  </sheetViews>
  <sheetFormatPr baseColWidth="10" defaultColWidth="11.42578125" defaultRowHeight="15"/>
  <cols>
    <col min="2" max="2" width="34" customWidth="1"/>
    <col min="3" max="3" width="40.140625" style="339" customWidth="1"/>
    <col min="4" max="4" width="48.42578125" customWidth="1"/>
    <col min="5" max="5" width="58" customWidth="1"/>
    <col min="6" max="6" width="65" customWidth="1"/>
    <col min="7" max="7" width="60.42578125" customWidth="1"/>
    <col min="8" max="8" width="53.85546875" customWidth="1"/>
    <col min="9" max="9" width="39.42578125" customWidth="1"/>
    <col min="10" max="10" width="49.42578125" customWidth="1"/>
    <col min="11" max="11" width="60.42578125" style="37" customWidth="1"/>
    <col min="12" max="12" width="40.5703125" style="37" customWidth="1"/>
    <col min="13" max="13" width="39.140625" style="37" customWidth="1"/>
    <col min="14" max="14" width="36.140625" style="37" customWidth="1"/>
    <col min="15" max="15" width="40.5703125" style="37" customWidth="1"/>
    <col min="16" max="16" width="37" style="37" customWidth="1"/>
    <col min="17" max="17" width="34.42578125" style="37" customWidth="1"/>
    <col min="18" max="18" width="31.42578125" customWidth="1"/>
    <col min="19" max="19" width="26.42578125" customWidth="1"/>
    <col min="20" max="20" width="50.42578125" customWidth="1"/>
    <col min="21" max="21" width="30.42578125" customWidth="1"/>
    <col min="22" max="22" width="19.42578125" customWidth="1"/>
    <col min="23" max="23" width="34.42578125" customWidth="1"/>
    <col min="24" max="24" width="32.42578125" customWidth="1"/>
    <col min="25" max="25" width="34" customWidth="1"/>
  </cols>
  <sheetData>
    <row r="2" spans="2:28" ht="341.1" customHeight="1">
      <c r="B2" s="932" t="s">
        <v>316</v>
      </c>
      <c r="C2" s="932"/>
      <c r="D2" s="932"/>
      <c r="E2" s="932"/>
      <c r="F2" s="932"/>
      <c r="G2" s="932"/>
      <c r="H2" s="932"/>
      <c r="I2" s="932"/>
      <c r="J2" s="932"/>
      <c r="K2" s="932"/>
      <c r="L2" s="932"/>
      <c r="M2" s="932"/>
      <c r="N2" s="932"/>
      <c r="O2" s="932"/>
      <c r="P2" s="932"/>
      <c r="Q2" s="932"/>
      <c r="R2" s="932"/>
      <c r="S2" s="932"/>
      <c r="T2" s="932"/>
    </row>
    <row r="3" spans="2:28" s="94" customFormat="1" ht="51.95" customHeight="1">
      <c r="B3" s="932"/>
      <c r="C3" s="932"/>
      <c r="D3" s="932"/>
      <c r="E3" s="932"/>
      <c r="F3" s="932"/>
      <c r="G3" s="932"/>
      <c r="H3" s="932"/>
      <c r="I3" s="932"/>
      <c r="J3" s="932"/>
      <c r="K3" s="932"/>
      <c r="L3" s="932"/>
      <c r="M3" s="932"/>
      <c r="N3" s="933"/>
      <c r="O3" s="933"/>
      <c r="P3" s="933"/>
      <c r="Q3" s="932"/>
      <c r="R3" s="932"/>
      <c r="S3" s="932"/>
      <c r="T3" s="932"/>
      <c r="U3"/>
    </row>
    <row r="4" spans="2:28" s="94" customFormat="1" ht="186.6" customHeight="1">
      <c r="B4" s="934" t="s">
        <v>317</v>
      </c>
      <c r="C4" s="935"/>
      <c r="D4" s="935"/>
      <c r="E4" s="935"/>
      <c r="F4" s="935"/>
      <c r="G4" s="935"/>
      <c r="H4" s="935"/>
      <c r="I4" s="935"/>
      <c r="J4" s="935"/>
      <c r="K4" s="935"/>
      <c r="L4" s="935"/>
      <c r="M4" s="935"/>
      <c r="N4" s="936"/>
      <c r="O4" s="936"/>
      <c r="P4" s="936"/>
      <c r="Q4" s="935"/>
      <c r="R4" s="935"/>
      <c r="S4" s="935"/>
      <c r="T4" s="935"/>
      <c r="U4"/>
    </row>
    <row r="5" spans="2:28" s="94" customFormat="1" ht="81.95" customHeight="1" thickBot="1">
      <c r="B5" s="560"/>
      <c r="C5" s="561"/>
      <c r="D5" s="561"/>
      <c r="E5" s="561"/>
      <c r="F5" s="561"/>
      <c r="G5" s="561"/>
      <c r="H5" s="561"/>
      <c r="I5" s="561"/>
      <c r="J5" s="561"/>
      <c r="K5" s="561"/>
      <c r="L5" s="561"/>
      <c r="M5" s="561"/>
      <c r="N5" s="562"/>
      <c r="O5" s="562"/>
      <c r="P5" s="562"/>
      <c r="Q5" s="561"/>
      <c r="R5" s="561"/>
      <c r="S5" s="561"/>
      <c r="T5" s="561"/>
      <c r="U5"/>
    </row>
    <row r="6" spans="2:28" s="94" customFormat="1" ht="54" customHeight="1">
      <c r="B6" s="940" t="s">
        <v>318</v>
      </c>
      <c r="C6" s="941"/>
      <c r="D6" s="941"/>
      <c r="E6" s="941"/>
      <c r="F6" s="941"/>
      <c r="G6" s="941"/>
      <c r="H6" s="941"/>
      <c r="I6" s="941"/>
      <c r="J6" s="941"/>
      <c r="K6" s="941"/>
      <c r="L6" s="941"/>
      <c r="M6" s="941"/>
      <c r="N6" s="941"/>
      <c r="O6" s="941"/>
      <c r="P6" s="942"/>
      <c r="Q6" s="942"/>
      <c r="R6" s="941"/>
      <c r="S6" s="941"/>
      <c r="T6" s="943"/>
    </row>
    <row r="7" spans="2:28" s="94" customFormat="1" ht="33" thickBot="1">
      <c r="B7" s="558"/>
      <c r="E7" s="340"/>
      <c r="F7" s="336"/>
      <c r="G7" s="335"/>
      <c r="M7" s="334"/>
      <c r="N7" s="66"/>
      <c r="O7" s="66"/>
      <c r="P7" s="614"/>
      <c r="Q7" s="614"/>
      <c r="T7" s="559"/>
    </row>
    <row r="8" spans="2:28" s="94" customFormat="1" ht="60.95" customHeight="1" thickBot="1">
      <c r="B8" s="558"/>
      <c r="D8" s="949" t="s">
        <v>319</v>
      </c>
      <c r="E8" s="950"/>
      <c r="F8" s="950"/>
      <c r="G8" s="950"/>
      <c r="H8" s="950"/>
      <c r="I8" s="951"/>
      <c r="K8" s="954" t="s">
        <v>320</v>
      </c>
      <c r="L8" s="955"/>
      <c r="M8" s="955"/>
      <c r="N8" s="955"/>
      <c r="O8" s="955"/>
      <c r="P8" s="955"/>
      <c r="Q8" s="956"/>
      <c r="T8" s="559"/>
      <c r="U8" s="337"/>
      <c r="V8" s="337"/>
      <c r="W8" s="337"/>
      <c r="X8" s="337"/>
      <c r="Y8" s="337"/>
    </row>
    <row r="9" spans="2:28" s="94" customFormat="1" ht="104.1" customHeight="1">
      <c r="B9" s="558"/>
      <c r="D9" s="952" t="s">
        <v>321</v>
      </c>
      <c r="E9" s="953"/>
      <c r="F9" s="953"/>
      <c r="G9" s="545" t="s">
        <v>322</v>
      </c>
      <c r="H9" s="544" t="s">
        <v>323</v>
      </c>
      <c r="I9" s="613" t="s">
        <v>324</v>
      </c>
      <c r="K9" s="594" t="s">
        <v>325</v>
      </c>
      <c r="L9" s="542" t="s">
        <v>326</v>
      </c>
      <c r="M9" s="542" t="s">
        <v>327</v>
      </c>
      <c r="N9" s="542" t="s">
        <v>328</v>
      </c>
      <c r="O9" s="542" t="s">
        <v>298</v>
      </c>
      <c r="P9" s="542" t="s">
        <v>329</v>
      </c>
      <c r="Q9" s="595" t="s">
        <v>330</v>
      </c>
      <c r="T9" s="559"/>
      <c r="X9" s="337"/>
      <c r="Y9" s="337"/>
    </row>
    <row r="10" spans="2:28" s="94" customFormat="1" ht="115.5" customHeight="1">
      <c r="B10" s="558"/>
      <c r="D10" s="587" t="s">
        <v>259</v>
      </c>
      <c r="E10" s="543" t="s">
        <v>260</v>
      </c>
      <c r="F10" s="539" t="s">
        <v>261</v>
      </c>
      <c r="G10" s="541" t="s">
        <v>331</v>
      </c>
      <c r="H10" s="540" t="s">
        <v>332</v>
      </c>
      <c r="I10" s="588" t="s">
        <v>333</v>
      </c>
      <c r="K10" s="596" t="s">
        <v>334</v>
      </c>
      <c r="L10" s="539" t="s">
        <v>335</v>
      </c>
      <c r="M10" s="539" t="s">
        <v>336</v>
      </c>
      <c r="N10" s="539" t="s">
        <v>334</v>
      </c>
      <c r="O10" s="539" t="s">
        <v>337</v>
      </c>
      <c r="P10" s="539" t="s">
        <v>334</v>
      </c>
      <c r="Q10" s="597" t="s">
        <v>338</v>
      </c>
      <c r="T10" s="559"/>
    </row>
    <row r="11" spans="2:28" s="94" customFormat="1" ht="59.45" customHeight="1" thickBot="1">
      <c r="B11" s="558"/>
      <c r="D11" s="589">
        <f>'1.1-Investissements'!AX110+'1.2-Amortissements'!AE110+'2-Frais généraux'!AV110+'3-Frais de personnel'!AE110</f>
        <v>0</v>
      </c>
      <c r="E11" s="590">
        <f>'1.1-Investissements'!AY110+'2-Frais généraux'!AW110</f>
        <v>0</v>
      </c>
      <c r="F11" s="591">
        <f>D11+E11</f>
        <v>0</v>
      </c>
      <c r="G11" s="592">
        <f>'Syn pf Bénéficiaire'!C8-'Syn pf Instructeur'!C28</f>
        <v>0</v>
      </c>
      <c r="H11" s="612" t="str">
        <f>D28</f>
        <v/>
      </c>
      <c r="I11" s="593" t="str">
        <f>IF(D11=0,"",'Syn pf Bénéficiaire'!C8-'Syn pf Instructeur'!D28)</f>
        <v/>
      </c>
      <c r="K11" s="589">
        <f>SUM(Q18:Q20)</f>
        <v>0</v>
      </c>
      <c r="L11" s="680" t="str">
        <f>IF(D11=0,"",I28/D28)</f>
        <v/>
      </c>
      <c r="M11" s="598">
        <f>I28</f>
        <v>0</v>
      </c>
      <c r="N11" s="598">
        <f>J28</f>
        <v>0</v>
      </c>
      <c r="O11" s="598">
        <f>N28</f>
        <v>0</v>
      </c>
      <c r="P11" s="598">
        <f>Q28</f>
        <v>0</v>
      </c>
      <c r="Q11" s="599" t="str">
        <f>R28</f>
        <v/>
      </c>
      <c r="T11" s="559"/>
    </row>
    <row r="12" spans="2:28" s="94" customFormat="1" ht="59.45" customHeight="1" thickBot="1">
      <c r="B12" s="615"/>
      <c r="C12" s="611"/>
      <c r="D12" s="616"/>
      <c r="E12" s="616"/>
      <c r="F12" s="617"/>
      <c r="G12" s="618"/>
      <c r="H12" s="616"/>
      <c r="I12" s="618"/>
      <c r="J12" s="611"/>
      <c r="K12" s="616"/>
      <c r="L12" s="619"/>
      <c r="M12" s="620"/>
      <c r="N12" s="620"/>
      <c r="O12" s="620"/>
      <c r="P12" s="620"/>
      <c r="Q12" s="620"/>
      <c r="R12" s="611"/>
      <c r="S12" s="611"/>
      <c r="T12" s="621"/>
    </row>
    <row r="13" spans="2:28" s="94" customFormat="1" ht="64.5" customHeight="1">
      <c r="B13" s="937" t="s">
        <v>339</v>
      </c>
      <c r="C13" s="938"/>
      <c r="D13" s="938"/>
      <c r="E13" s="938"/>
      <c r="F13" s="938"/>
      <c r="G13" s="938"/>
      <c r="H13" s="938"/>
      <c r="I13" s="938"/>
      <c r="J13" s="938"/>
      <c r="K13" s="938"/>
      <c r="L13" s="938"/>
      <c r="M13" s="938"/>
      <c r="N13" s="938"/>
      <c r="O13" s="938"/>
      <c r="P13" s="938"/>
      <c r="Q13" s="938"/>
      <c r="R13" s="938"/>
      <c r="S13" s="938"/>
      <c r="T13" s="939"/>
    </row>
    <row r="14" spans="2:28" s="94" customFormat="1" ht="58.5" customHeight="1" thickBot="1">
      <c r="B14" s="558"/>
      <c r="T14" s="559"/>
    </row>
    <row r="15" spans="2:28" s="94" customFormat="1" ht="59.1" customHeight="1" thickBot="1">
      <c r="B15" s="946" t="s">
        <v>57</v>
      </c>
      <c r="C15" s="947"/>
      <c r="D15" s="947"/>
      <c r="E15" s="948"/>
      <c r="G15" s="944" t="s">
        <v>340</v>
      </c>
      <c r="H15" s="945"/>
      <c r="I15" s="945"/>
      <c r="J15" s="945"/>
      <c r="K15" s="945"/>
      <c r="L15" s="945"/>
      <c r="N15" s="957" t="s">
        <v>341</v>
      </c>
      <c r="O15" s="958"/>
      <c r="P15" s="958"/>
      <c r="Q15" s="958"/>
      <c r="R15" s="958"/>
      <c r="S15" s="959"/>
      <c r="T15" s="563"/>
      <c r="U15"/>
      <c r="V15"/>
      <c r="W15"/>
      <c r="X15"/>
      <c r="Y15"/>
      <c r="Z15"/>
      <c r="AA15"/>
      <c r="AB15"/>
    </row>
    <row r="16" spans="2:28" s="94" customFormat="1" ht="233.1" customHeight="1" thickBot="1">
      <c r="B16" s="975" t="s">
        <v>342</v>
      </c>
      <c r="C16" s="976"/>
      <c r="D16" s="976"/>
      <c r="E16" s="977"/>
      <c r="G16" s="550" t="s">
        <v>343</v>
      </c>
      <c r="H16" s="551" t="s">
        <v>344</v>
      </c>
      <c r="I16" s="551" t="s">
        <v>345</v>
      </c>
      <c r="J16" s="551" t="s">
        <v>346</v>
      </c>
      <c r="K16" s="551" t="s">
        <v>265</v>
      </c>
      <c r="L16" s="551" t="s">
        <v>266</v>
      </c>
      <c r="N16" s="548" t="s">
        <v>347</v>
      </c>
      <c r="O16" s="984" t="s">
        <v>246</v>
      </c>
      <c r="P16" s="985" t="s">
        <v>247</v>
      </c>
      <c r="Q16" s="549" t="s">
        <v>348</v>
      </c>
      <c r="R16" s="966" t="s">
        <v>249</v>
      </c>
      <c r="S16" s="967" t="s">
        <v>250</v>
      </c>
      <c r="T16" s="559"/>
    </row>
    <row r="17" spans="2:28" s="94" customFormat="1" ht="162" customHeight="1" thickBot="1">
      <c r="B17" s="978" t="str">
        <f>IF('Syn pf Bénéficiaire'!A8=0,"",IF('Syn pf Bénéficiaire'!A8&lt;15000,"Montant minimum non atteint, les dépenses ne sont pas éligibles","Montant minimum respecté"))</f>
        <v/>
      </c>
      <c r="C17" s="979"/>
      <c r="D17" s="979"/>
      <c r="E17" s="980"/>
      <c r="G17" s="687" t="s">
        <v>349</v>
      </c>
      <c r="H17" s="555">
        <f>SUMIF('1.1-Investissements'!AA10:AA109,"Non",'1.1-Investissements'!AZ10:AZ109)</f>
        <v>0</v>
      </c>
      <c r="I17" s="556">
        <f>SUMIF('1.1-Investissements'!AA9:AA110,"Oui",'1.1-Investissements'!AZ9:AZ110)</f>
        <v>0</v>
      </c>
      <c r="J17" s="556">
        <f>'1.2-Amortissements'!AE110</f>
        <v>0</v>
      </c>
      <c r="K17" s="555">
        <f>'2-Frais généraux'!AX110</f>
        <v>0</v>
      </c>
      <c r="L17" s="557">
        <f>'3-Frais de personnel'!AE110</f>
        <v>0</v>
      </c>
      <c r="N17" s="490" t="s">
        <v>256</v>
      </c>
      <c r="O17" s="984"/>
      <c r="P17" s="985"/>
      <c r="Q17" s="509" t="s">
        <v>256</v>
      </c>
      <c r="R17" s="966"/>
      <c r="S17" s="967"/>
      <c r="T17" s="559"/>
      <c r="X17"/>
      <c r="Y17"/>
      <c r="Z17"/>
      <c r="AA17"/>
      <c r="AB17"/>
    </row>
    <row r="18" spans="2:28" s="94" customFormat="1" ht="104.1" customHeight="1" thickBot="1">
      <c r="B18" s="973" t="s">
        <v>350</v>
      </c>
      <c r="C18" s="974"/>
      <c r="D18" s="971" t="s">
        <v>351</v>
      </c>
      <c r="E18" s="972"/>
      <c r="G18" s="688" t="s">
        <v>352</v>
      </c>
      <c r="H18" s="552">
        <f>IF(B17="Montant minimum respecté",SUMIF('1.1-Investissements'!AA10:AA109,"Non",'1.1-Investissements'!AZ10:AZ109),0)</f>
        <v>0</v>
      </c>
      <c r="I18" s="553">
        <f>IF(B17="Montant minimum respecté",MIN(D20,SUMIF('1.1-Investissements'!AA9:AA110,"Oui",'1.1-Investissements'!AZ9:AZ110)),0)</f>
        <v>0</v>
      </c>
      <c r="J18" s="553">
        <f>IF(B17="Montant minimum respecté",'1.2-Amortissements'!AE110,0)</f>
        <v>0</v>
      </c>
      <c r="K18" s="552">
        <f>IF(B17="Montant minimum respecté",'2-Frais généraux'!AX110,0)</f>
        <v>0</v>
      </c>
      <c r="L18" s="554">
        <f>IF(B17="Montant minimum respecté",'3-Frais de personnel'!AE110,0)</f>
        <v>0</v>
      </c>
      <c r="N18" s="696" t="str">
        <f>IF('Syn pf Bénéficiaire'!L7="","",'Syn pf Bénéficiaire'!L7)</f>
        <v/>
      </c>
      <c r="O18" s="696" t="str">
        <f>IF('Syn pf Bénéficiaire'!M7="","",'Syn pf Bénéficiaire'!M7)</f>
        <v/>
      </c>
      <c r="P18" s="696" t="str">
        <f>IF('Syn pf Bénéficiaire'!N7="","",'Syn pf Bénéficiaire'!N7)</f>
        <v/>
      </c>
      <c r="Q18" s="696" t="str">
        <f>IF('Syn pf Bénéficiaire'!O7="","",'Syn pf Bénéficiaire'!O7)</f>
        <v/>
      </c>
      <c r="R18" s="696" t="str">
        <f>IF('Syn pf Bénéficiaire'!P7="","",'Syn pf Bénéficiaire'!P7)</f>
        <v/>
      </c>
      <c r="S18" s="697" t="str">
        <f>IF('Syn pf Bénéficiaire'!Q7="","",'Syn pf Bénéficiaire'!Q7)</f>
        <v/>
      </c>
      <c r="T18" s="559"/>
      <c r="X18"/>
      <c r="Y18"/>
      <c r="Z18"/>
      <c r="AA18"/>
      <c r="AB18"/>
    </row>
    <row r="19" spans="2:28" s="94" customFormat="1" ht="156.6" customHeight="1" thickBot="1">
      <c r="B19" s="685" t="s">
        <v>353</v>
      </c>
      <c r="C19" s="686" t="s">
        <v>354</v>
      </c>
      <c r="D19" s="546" t="s">
        <v>355</v>
      </c>
      <c r="E19" s="547" t="s">
        <v>356</v>
      </c>
      <c r="I19"/>
      <c r="J19"/>
      <c r="K19"/>
      <c r="L19"/>
      <c r="M19"/>
      <c r="N19" s="698"/>
      <c r="O19" s="698"/>
      <c r="P19" s="698" t="str">
        <f>IF('Syn pf Bénéficiaire'!N8="","",'Syn pf Bénéficiaire'!N8)</f>
        <v/>
      </c>
      <c r="Q19" s="698" t="str">
        <f>IF('Syn pf Bénéficiaire'!O8="","",'Syn pf Bénéficiaire'!O8)</f>
        <v/>
      </c>
      <c r="R19" s="698" t="str">
        <f>IF('Syn pf Bénéficiaire'!P8="","",'Syn pf Bénéficiaire'!P8)</f>
        <v/>
      </c>
      <c r="S19" s="699" t="str">
        <f>IF('Syn pf Bénéficiaire'!Q8="","",'Syn pf Bénéficiaire'!Q8)</f>
        <v/>
      </c>
      <c r="T19" s="559"/>
      <c r="X19"/>
      <c r="Y19"/>
      <c r="Z19"/>
      <c r="AA19"/>
      <c r="AB19"/>
    </row>
    <row r="20" spans="2:28" ht="108.95" customHeight="1" thickBot="1">
      <c r="B20" s="510" t="str">
        <f>IF(D28="","",D28-G28)</f>
        <v/>
      </c>
      <c r="C20" s="510" t="str">
        <f>IF(D11=0,"",IF(Q19&gt;B20,"Non, l'aide publique doit diminuer","Oui"))</f>
        <v/>
      </c>
      <c r="D20" s="510" t="str">
        <f>IF(D11=0,"",0.1*F11)</f>
        <v/>
      </c>
      <c r="E20" s="511" t="str">
        <f>IF(D11=0,"",IF(SUMIFS('1.1-Investissements'!AZ10:AZ109,'1.1-Investissements'!AA10:AA109,"Oui")&gt;D20,"Non, la dépense doit être plafonnée","Oui, plafond respecté"))</f>
        <v/>
      </c>
      <c r="N20" s="700"/>
      <c r="O20" s="700"/>
      <c r="P20" s="700" t="str">
        <f>IF('Syn pf Bénéficiaire'!N9="","",'Syn pf Bénéficiaire'!N9)</f>
        <v/>
      </c>
      <c r="Q20" s="700" t="str">
        <f>IF('Syn pf Bénéficiaire'!O9="","",'Syn pf Bénéficiaire'!O9)</f>
        <v/>
      </c>
      <c r="R20" s="700" t="str">
        <f>IF('Syn pf Bénéficiaire'!P9="","",'Syn pf Bénéficiaire'!P9)</f>
        <v/>
      </c>
      <c r="S20" s="701" t="str">
        <f>IF('Syn pf Bénéficiaire'!Q9="","",'Syn pf Bénéficiaire'!Q9)</f>
        <v/>
      </c>
      <c r="T20" s="563"/>
    </row>
    <row r="21" spans="2:28" ht="108.95" customHeight="1" thickBot="1">
      <c r="N21" s="661">
        <f>SUM(N18:N20)</f>
        <v>0</v>
      </c>
      <c r="O21" s="660"/>
      <c r="P21" s="659"/>
      <c r="Q21" s="661">
        <f>SUM(Q18:Q20)</f>
        <v>0</v>
      </c>
      <c r="R21" s="660"/>
      <c r="S21" s="659"/>
      <c r="T21" s="563"/>
    </row>
    <row r="22" spans="2:28" ht="68.25" customHeight="1">
      <c r="T22" s="563"/>
    </row>
    <row r="23" spans="2:28" s="95" customFormat="1" ht="84.75" customHeight="1" thickBot="1">
      <c r="B23" s="968" t="s">
        <v>357</v>
      </c>
      <c r="C23" s="969"/>
      <c r="D23" s="969"/>
      <c r="E23" s="969"/>
      <c r="F23" s="969"/>
      <c r="G23" s="969"/>
      <c r="H23" s="969"/>
      <c r="I23" s="969"/>
      <c r="J23" s="969"/>
      <c r="K23" s="969"/>
      <c r="L23" s="969"/>
      <c r="M23" s="969"/>
      <c r="N23" s="969"/>
      <c r="O23" s="969"/>
      <c r="P23" s="969"/>
      <c r="Q23" s="969"/>
      <c r="R23" s="969"/>
      <c r="S23" s="969"/>
      <c r="T23" s="970"/>
      <c r="U23"/>
      <c r="V23"/>
      <c r="W23"/>
      <c r="X23" s="94"/>
      <c r="Y23" s="94"/>
    </row>
    <row r="24" spans="2:28" ht="117.95" customHeight="1">
      <c r="B24" s="960" t="s">
        <v>23</v>
      </c>
      <c r="C24" s="962" t="s">
        <v>358</v>
      </c>
      <c r="D24" s="512" t="s">
        <v>359</v>
      </c>
      <c r="E24" s="964" t="s">
        <v>360</v>
      </c>
      <c r="F24" s="513" t="s">
        <v>290</v>
      </c>
      <c r="G24" s="513" t="s">
        <v>291</v>
      </c>
      <c r="H24" s="514" t="s">
        <v>361</v>
      </c>
      <c r="I24" s="514" t="s">
        <v>362</v>
      </c>
      <c r="J24" s="513" t="s">
        <v>294</v>
      </c>
      <c r="K24" s="513" t="s">
        <v>295</v>
      </c>
      <c r="L24" s="513" t="s">
        <v>296</v>
      </c>
      <c r="M24" s="513" t="s">
        <v>363</v>
      </c>
      <c r="N24" s="513" t="s">
        <v>298</v>
      </c>
      <c r="O24" s="513" t="s">
        <v>299</v>
      </c>
      <c r="P24" s="513" t="s">
        <v>300</v>
      </c>
      <c r="Q24" s="513" t="s">
        <v>301</v>
      </c>
      <c r="R24" s="513" t="s">
        <v>302</v>
      </c>
      <c r="S24" s="513" t="s">
        <v>303</v>
      </c>
      <c r="T24" s="565" t="s">
        <v>364</v>
      </c>
    </row>
    <row r="25" spans="2:28" ht="233.25" thickBot="1">
      <c r="B25" s="961"/>
      <c r="C25" s="963"/>
      <c r="D25" s="515" t="s">
        <v>365</v>
      </c>
      <c r="E25" s="965"/>
      <c r="F25" s="516" t="s">
        <v>305</v>
      </c>
      <c r="G25" s="517" t="s">
        <v>366</v>
      </c>
      <c r="H25" s="518" t="s">
        <v>307</v>
      </c>
      <c r="I25" s="519" t="s">
        <v>308</v>
      </c>
      <c r="J25" s="517" t="s">
        <v>367</v>
      </c>
      <c r="K25" s="520" t="s">
        <v>368</v>
      </c>
      <c r="L25" s="521" t="s">
        <v>310</v>
      </c>
      <c r="M25" s="521" t="s">
        <v>369</v>
      </c>
      <c r="N25" s="522"/>
      <c r="O25" s="523" t="s">
        <v>370</v>
      </c>
      <c r="P25" s="522" t="s">
        <v>313</v>
      </c>
      <c r="Q25" s="522"/>
      <c r="R25" s="522" t="s">
        <v>314</v>
      </c>
      <c r="S25" s="522"/>
      <c r="T25" s="566"/>
    </row>
    <row r="26" spans="2:28" ht="47.25" customHeight="1" thickBot="1">
      <c r="B26" s="567" t="s">
        <v>31</v>
      </c>
      <c r="C26" s="667">
        <f>IF(B17="Montant minimum respecté",SUMIFS('1.1-Investissements'!$AZ$10:$AZ$109,'1.1-Investissements'!$AE$10:$AE$109,B26)+SUMIFS('1.2-Amortissements'!$AE$10:$AE$109,'1.2-Amortissements'!$R$10:$R$109,B26)+SUMIFS('2-Frais généraux'!$AX$10:$AX$109,'2-Frais généraux'!$AC$10:$AC$109,B26)+SUMIFS('3-Frais de personnel'!$AE$10:$AE$109,'3-Frais de personnel'!$R$10:$R$109,B26),0)</f>
        <v>0</v>
      </c>
      <c r="D26" s="684">
        <f>IF(C26=0,0,IF($E$20="Oui, plafond respecté",SUMIFS('1.1-Investissements'!$AZ$9:$AZ$108,'1.1-Investissements'!$AA$9:$AA$108,"Oui",'1.1-Investissements'!$AE$9:$AE$108,B26),$D$20*SUMIFS('1.1-Investissements'!$AZ$9:$AZ$108,'1.1-Investissements'!$AA$9:$AA$108,"Oui",'1.1-Investissements'!$AE$9:$AE$108,B26)/SUMIF('1.1-Investissements'!$AA$9:$AA$108,"Oui",'1.1-Investissements'!$AZ$9:$AZ$108))+SUMIFS('1.1-Investissements'!$AZ$9:$AZ$108,'1.1-Investissements'!$AA$9:$AA$108,"Non",'1.1-Investissements'!$AE$9:$AE$108,B26)+SUMIFS('1.2-Amortissements'!AE10:AE109,'1.2-Amortissements'!$R$10:$R$109,B26)+SUMIFS('2-Frais généraux'!$AX$10:$AX$104,'2-Frais généraux'!$AC$10:$AC$104,B26)+SUMIFS('3-Frais de personnel'!$AE$10:$AE$109,'3-Frais de personnel'!$R$10:$R$109,B26))</f>
        <v>0</v>
      </c>
      <c r="E26" s="524">
        <f>IF($D$26=0,0,D26/$D$28)</f>
        <v>0</v>
      </c>
      <c r="F26" s="524">
        <v>1</v>
      </c>
      <c r="G26" s="665">
        <f>IF(C26="","",F26*D26)</f>
        <v>0</v>
      </c>
      <c r="H26" s="525" t="str">
        <f>IF(C26=0,"",IF($Q$21&gt;$B$20,(D26-$Q$21*E26)/D26,1))</f>
        <v/>
      </c>
      <c r="I26" s="662" t="str">
        <f>IF(D26=0,"",D26*H26)</f>
        <v/>
      </c>
      <c r="J26" s="526">
        <f>IF(E26=0,0,IF($M$26="Oui",I26-($N$21*E26),I26*0.85))</f>
        <v>0</v>
      </c>
      <c r="K26" s="912" t="str">
        <f>IF(I26="","",J28/I28)</f>
        <v/>
      </c>
      <c r="L26" s="912" t="str">
        <f>IF(I27="","",N28/I28)</f>
        <v/>
      </c>
      <c r="M26" s="982" t="str">
        <f>_xlfn.IFS($N$21=0,"Non concerné",$N$21&lt;(0.15*$I$28),"Non",$N$21=(0.15*$I$28),"Oui",$N$21&gt;(0.15*$I$28),"Oui")</f>
        <v>Non concerné</v>
      </c>
      <c r="N26" s="526" t="str">
        <f>IF(J26=0,"",IF($M$26="Oui",0.15*I26,I26-J26))</f>
        <v/>
      </c>
      <c r="O26" s="527">
        <f>IF(E26="","",IF($M$26="Oui",N26,$N$21*E26))</f>
        <v>0</v>
      </c>
      <c r="P26" s="526" t="str">
        <f>IF(N26="","",N26-O26)</f>
        <v/>
      </c>
      <c r="Q26" s="526">
        <f>IF($N$21="","",E26*$N$21-O26)</f>
        <v>0</v>
      </c>
      <c r="R26" s="526" t="str">
        <f>IF(C26=0,"",D26-J26-N26-Q26-$Q$21*E26)</f>
        <v/>
      </c>
      <c r="S26" s="528">
        <f>IF(OR(R26="",D26=0),0,R26/D26)</f>
        <v>0</v>
      </c>
      <c r="T26" s="569"/>
    </row>
    <row r="27" spans="2:28" ht="52.5" customHeight="1" thickBot="1">
      <c r="B27" s="568" t="s">
        <v>29</v>
      </c>
      <c r="C27" s="668">
        <f>IF(B17="Montant minimum respecté",SUMIFS('1.1-Investissements'!$AZ$10:$AZ$109,'1.1-Investissements'!$AE$10:$AE$109,B27)+SUMIFS('1.2-Amortissements'!$AE$10:$AE$109,'1.2-Amortissements'!$R$10:$R$109,B27)+SUMIFS('2-Frais généraux'!$AX$10:$AX$109,'2-Frais généraux'!$AC$10:$AC$109,B27)+SUMIFS('3-Frais de personnel'!$AE$10:$AE$109,'3-Frais de personnel'!$R$10:$R$109,B27),0)</f>
        <v>0</v>
      </c>
      <c r="D27" s="684">
        <f>IF(C27=0,0,IF($E$20="Oui, plafond respecté",SUMIFS('1.1-Investissements'!$AZ$9:$AZ$108,'1.1-Investissements'!$AA$9:$AA$108,"Oui",'1.1-Investissements'!$AE$9:$AE$108,B27),$D$20*SUMIFS('1.1-Investissements'!$AZ$9:$AZ$108,'1.1-Investissements'!$AA$9:$AA$108,"Oui",'1.1-Investissements'!$AE$9:$AE$108,B27)/SUMIF('1.1-Investissements'!$AA$9:$AA$108,"Oui",'1.1-Investissements'!$AZ$9:$AZ$108))+SUMIFS('1.1-Investissements'!$AZ$9:$AZ$108,'1.1-Investissements'!$AA$9:$AA$108,"Non",'1.1-Investissements'!$AE$9:$AE$108,B27)+SUMIFS('1.2-Amortissements'!AE11:AE110,'1.2-Amortissements'!$R$10:$R$109,B27)+SUMIFS('2-Frais généraux'!$AX$10:$AX$104,'2-Frais généraux'!$AC$10:$AC$104,B27)+SUMIFS('3-Frais de personnel'!$AE$10:$AE$109,'3-Frais de personnel'!$R$10:$R$109,B27))</f>
        <v>0</v>
      </c>
      <c r="E27" s="529">
        <f>IF($D$27=0,0,D27/$D$28)</f>
        <v>0</v>
      </c>
      <c r="F27" s="529">
        <v>1</v>
      </c>
      <c r="G27" s="666">
        <f>IF(C27="","",F27*D27)</f>
        <v>0</v>
      </c>
      <c r="H27" s="525" t="str">
        <f>IF(C27=0,"",IF($Q$21&gt;$B$20,(D27-$Q$21*E27)/D27,1))</f>
        <v/>
      </c>
      <c r="I27" s="663" t="str">
        <f>IF(D27=0,"",D27*H27)</f>
        <v/>
      </c>
      <c r="J27" s="624">
        <f>IF(E27=0,0,IF($M$26="Oui",I27-($N$21*E27),I27*0.85))</f>
        <v>0</v>
      </c>
      <c r="K27" s="913"/>
      <c r="L27" s="913"/>
      <c r="M27" s="983"/>
      <c r="N27" s="526" t="str">
        <f>IF(J27=0,"",IF($M$26="Oui",0.15*I27,I27-J27))</f>
        <v/>
      </c>
      <c r="O27" s="628">
        <f>IF(E27="","",IF($M$26="Oui",N27,$N$21*E27))</f>
        <v>0</v>
      </c>
      <c r="P27" s="629" t="str">
        <f>IF(N27="","",N27-O27)</f>
        <v/>
      </c>
      <c r="Q27" s="624">
        <f>IF($N$21="","",E27*$N$21-O27)</f>
        <v>0</v>
      </c>
      <c r="R27" s="526" t="str">
        <f>IF(C27=0,"",D27-J27-N27-Q27-$Q$21*E27)</f>
        <v/>
      </c>
      <c r="S27" s="530">
        <f>IF(OR(R27="",D27=0),0,R27/D27)</f>
        <v>0</v>
      </c>
      <c r="T27" s="569"/>
    </row>
    <row r="28" spans="2:28" ht="35.25" customHeight="1" thickBot="1">
      <c r="B28" s="570" t="s">
        <v>315</v>
      </c>
      <c r="C28" s="531">
        <f>SUM(C26:C27)</f>
        <v>0</v>
      </c>
      <c r="D28" s="532" t="str">
        <f>IF(B17="Montant minimum non atteint",0,IF(B17="Montant minimum respecté",SUM(D26:D27),""))</f>
        <v/>
      </c>
      <c r="E28" s="533">
        <f>SUM(E26:E27)</f>
        <v>0</v>
      </c>
      <c r="F28" s="571"/>
      <c r="G28" s="532">
        <f>SUM(G26:G27)</f>
        <v>0</v>
      </c>
      <c r="H28" s="681"/>
      <c r="I28" s="625">
        <f>SUM(I26:I27)</f>
        <v>0</v>
      </c>
      <c r="J28" s="664">
        <f>ROUNDDOWN(IF(E28=0,0,IF($M$26="Oui",I28-($N$21*E28),I28*0.85)),2)</f>
        <v>0</v>
      </c>
      <c r="K28" s="571"/>
      <c r="L28" s="571"/>
      <c r="M28" s="372"/>
      <c r="N28" s="626">
        <f>IF(J28="","",IF($M$26="Oui",0.15*$I$28,I28-J28))</f>
        <v>0</v>
      </c>
      <c r="O28" s="630">
        <f>IF(E28="","",IF($M$26="Oui",N28,$N$21*E28))</f>
        <v>0</v>
      </c>
      <c r="P28" s="630">
        <f>IF(N28="","",N28-O28)</f>
        <v>0</v>
      </c>
      <c r="Q28" s="630">
        <f>IF($N$21="","",E28*$N$21-O28)</f>
        <v>0</v>
      </c>
      <c r="R28" s="630" t="str">
        <f>IF(C28=0,"",D28-J28-N28-Q28-$Q$21*E28)</f>
        <v/>
      </c>
      <c r="S28" s="536" t="str">
        <f>IF(C28=0,"- %",R28/D28)</f>
        <v>- %</v>
      </c>
      <c r="T28" s="572"/>
    </row>
    <row r="29" spans="2:28" ht="23.25">
      <c r="B29" s="573"/>
      <c r="C29" s="574"/>
      <c r="D29" s="571"/>
      <c r="E29" s="571"/>
      <c r="F29" s="575"/>
      <c r="G29" s="571"/>
      <c r="H29" s="571"/>
      <c r="I29" s="576"/>
      <c r="J29" s="577"/>
      <c r="K29" s="577"/>
      <c r="L29" s="577"/>
      <c r="M29" s="576"/>
      <c r="N29" s="534"/>
      <c r="O29" s="534"/>
      <c r="P29" s="576"/>
      <c r="Q29" s="535"/>
      <c r="R29" s="576"/>
      <c r="S29" s="576"/>
      <c r="T29" s="578"/>
      <c r="V29" s="351"/>
    </row>
    <row r="30" spans="2:28">
      <c r="B30" s="564"/>
      <c r="D30" s="339"/>
      <c r="E30" s="981"/>
      <c r="F30" s="338"/>
      <c r="T30" s="563"/>
    </row>
    <row r="31" spans="2:28">
      <c r="B31" s="564"/>
      <c r="E31" s="981"/>
      <c r="F31" s="579"/>
      <c r="M31" s="627"/>
      <c r="T31" s="563"/>
    </row>
    <row r="32" spans="2:28" ht="15.75" thickBot="1">
      <c r="B32" s="580"/>
      <c r="C32" s="581"/>
      <c r="D32" s="582"/>
      <c r="E32" s="583"/>
      <c r="F32" s="584"/>
      <c r="G32" s="582"/>
      <c r="H32" s="582"/>
      <c r="I32" s="582"/>
      <c r="J32" s="582"/>
      <c r="K32" s="585"/>
      <c r="L32" s="585"/>
      <c r="M32" s="585"/>
      <c r="N32" s="585"/>
      <c r="O32" s="585"/>
      <c r="P32" s="585"/>
      <c r="Q32" s="585"/>
      <c r="R32" s="582"/>
      <c r="S32" s="582"/>
      <c r="T32" s="586"/>
    </row>
    <row r="33" spans="19:19">
      <c r="S33" s="339"/>
    </row>
  </sheetData>
  <sheetProtection formatCells="0" formatColumns="0" formatRows="0" insertColumns="0" insertRows="0" insertHyperlinks="0" deleteColumns="0" deleteRows="0" sort="0" autoFilter="0" pivotTables="0"/>
  <mergeCells count="26">
    <mergeCell ref="E30:E31"/>
    <mergeCell ref="M26:M27"/>
    <mergeCell ref="O16:O17"/>
    <mergeCell ref="P16:P17"/>
    <mergeCell ref="K26:K27"/>
    <mergeCell ref="L26:L27"/>
    <mergeCell ref="B24:B25"/>
    <mergeCell ref="C24:C25"/>
    <mergeCell ref="E24:E25"/>
    <mergeCell ref="R16:R17"/>
    <mergeCell ref="S16:S17"/>
    <mergeCell ref="B23:T23"/>
    <mergeCell ref="D18:E18"/>
    <mergeCell ref="B18:C18"/>
    <mergeCell ref="B16:E16"/>
    <mergeCell ref="B17:E17"/>
    <mergeCell ref="B2:T3"/>
    <mergeCell ref="B4:T4"/>
    <mergeCell ref="B13:T13"/>
    <mergeCell ref="B6:T6"/>
    <mergeCell ref="G15:L15"/>
    <mergeCell ref="B15:E15"/>
    <mergeCell ref="D8:I8"/>
    <mergeCell ref="D9:F9"/>
    <mergeCell ref="K8:Q8"/>
    <mergeCell ref="N15:S15"/>
  </mergeCells>
  <conditionalFormatting sqref="B17">
    <cfRule type="notContainsText" dxfId="6" priority="6" operator="notContains" text="non">
      <formula>ISERROR(SEARCH("non",B17))</formula>
    </cfRule>
    <cfRule type="containsText" dxfId="5" priority="7" stopIfTrue="1" operator="containsText" text="Non">
      <formula>NOT(ISERROR(SEARCH("Non",B17)))</formula>
    </cfRule>
  </conditionalFormatting>
  <conditionalFormatting sqref="C20">
    <cfRule type="expression" dxfId="4" priority="1">
      <formula>C20="Oui"</formula>
    </cfRule>
    <cfRule type="expression" dxfId="3" priority="2">
      <formula>C20="Non, l'aide publique doit diminuer"</formula>
    </cfRule>
  </conditionalFormatting>
  <conditionalFormatting sqref="E20">
    <cfRule type="containsText" dxfId="2" priority="3" operator="containsText" text="La dépense doit ">
      <formula>NOT(ISERROR(SEARCH("La dépense doit ",E20)))</formula>
    </cfRule>
    <cfRule type="notContainsText" dxfId="1" priority="4" operator="notContains" text="non">
      <formula>ISERROR(SEARCH("non",E20))</formula>
    </cfRule>
    <cfRule type="containsText" dxfId="0" priority="5" operator="containsText" text="non">
      <formula>NOT(ISERROR(SEARCH("non",E20)))</formula>
    </cfRule>
  </conditionalFormatting>
  <dataValidations count="1">
    <dataValidation type="list" allowBlank="1" showInputMessage="1" showErrorMessage="1" sqref="S21 P21" xr:uid="{696D0761-3C07-4B19-B0AF-D8C22FF6A74D}">
      <formula1>"Oui,Non"</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39B88879-B794-462B-A9D0-D464875CA962}">
          <x14:formula1>
            <xm:f>'0-Présentation typeaction'!$H$7:$H$8</xm:f>
          </x14:formula1>
          <xm:sqref>B26:B27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sheetPr>
  <dimension ref="E1:S110"/>
  <sheetViews>
    <sheetView showGridLines="0" topLeftCell="A6" zoomScale="46" zoomScaleNormal="70" workbookViewId="0">
      <selection activeCell="J19" sqref="J19"/>
    </sheetView>
  </sheetViews>
  <sheetFormatPr baseColWidth="10" defaultColWidth="11.42578125" defaultRowHeight="15"/>
  <cols>
    <col min="5" max="5" width="37" customWidth="1"/>
    <col min="6" max="6" width="34.140625" customWidth="1"/>
    <col min="7" max="7" width="38" customWidth="1"/>
    <col min="8" max="8" width="41.140625" style="126" customWidth="1"/>
    <col min="9" max="9" width="66.42578125" customWidth="1"/>
    <col min="10" max="10" width="34.42578125" customWidth="1"/>
    <col min="11" max="11" width="26.42578125" customWidth="1"/>
    <col min="13" max="18" width="27.140625" customWidth="1"/>
  </cols>
  <sheetData>
    <row r="1" spans="5:11" ht="21">
      <c r="E1" s="113" t="s">
        <v>371</v>
      </c>
      <c r="F1" s="113"/>
      <c r="G1" s="114"/>
      <c r="H1" s="122"/>
      <c r="I1" s="114"/>
      <c r="J1" s="114"/>
      <c r="K1" s="114"/>
    </row>
    <row r="2" spans="5:11" ht="48" customHeight="1">
      <c r="E2" s="1014" t="s">
        <v>372</v>
      </c>
      <c r="F2" s="1014"/>
      <c r="G2" s="1014"/>
      <c r="H2" s="1014"/>
      <c r="I2" s="1014"/>
      <c r="J2" s="1014"/>
      <c r="K2" s="1014"/>
    </row>
    <row r="3" spans="5:11" ht="21">
      <c r="E3" s="115" t="s">
        <v>373</v>
      </c>
      <c r="F3" s="115"/>
      <c r="G3" s="116"/>
      <c r="H3" s="123"/>
      <c r="I3" s="116"/>
      <c r="J3" s="116"/>
      <c r="K3" s="116"/>
    </row>
    <row r="4" spans="5:11" ht="18.75">
      <c r="E4" s="1014" t="s">
        <v>374</v>
      </c>
      <c r="F4" s="1014"/>
      <c r="G4" s="1014"/>
      <c r="H4" s="1014"/>
      <c r="I4" s="1014"/>
      <c r="J4" s="1014"/>
      <c r="K4" s="1014"/>
    </row>
    <row r="5" spans="5:11" ht="6.95" customHeight="1">
      <c r="E5" s="341"/>
      <c r="F5" s="341"/>
      <c r="G5" s="341"/>
      <c r="H5" s="342"/>
      <c r="I5" s="341"/>
      <c r="J5" s="341"/>
      <c r="K5" s="341"/>
    </row>
    <row r="6" spans="5:11" ht="74.45" customHeight="1">
      <c r="E6" s="1015" t="s">
        <v>375</v>
      </c>
      <c r="F6" s="1015"/>
      <c r="G6" s="1015"/>
      <c r="H6" s="1015"/>
      <c r="I6" s="1015"/>
      <c r="J6" s="1015"/>
      <c r="K6" s="1015"/>
    </row>
    <row r="7" spans="5:11" ht="34.5" thickBot="1">
      <c r="E7" s="117"/>
      <c r="F7" s="117"/>
      <c r="G7" s="117"/>
      <c r="H7" s="124"/>
      <c r="I7" s="117"/>
      <c r="J7" s="117"/>
      <c r="K7" s="117"/>
    </row>
    <row r="8" spans="5:11" ht="21">
      <c r="E8" s="1016" t="s">
        <v>376</v>
      </c>
      <c r="F8" s="1017"/>
      <c r="G8" s="1017"/>
      <c r="H8" s="1017"/>
      <c r="I8" s="1017"/>
      <c r="J8" s="1017"/>
      <c r="K8" s="1018"/>
    </row>
    <row r="9" spans="5:11" ht="26.25">
      <c r="E9" s="1019" t="str">
        <f>Accueil!G15</f>
        <v>SAISIR ICI</v>
      </c>
      <c r="F9" s="1020"/>
      <c r="G9" s="1020"/>
      <c r="H9" s="1020"/>
      <c r="I9" s="1020"/>
      <c r="J9" s="1020"/>
      <c r="K9" s="1021"/>
    </row>
    <row r="10" spans="5:11" ht="26.25">
      <c r="E10" s="1019" t="str">
        <f>Accueil!G16</f>
        <v>SAISIR ICI</v>
      </c>
      <c r="F10" s="1020"/>
      <c r="G10" s="1020"/>
      <c r="H10" s="1020"/>
      <c r="I10" s="1020"/>
      <c r="J10" s="1020"/>
      <c r="K10" s="1021"/>
    </row>
    <row r="11" spans="5:11" ht="26.25" customHeight="1">
      <c r="E11" s="1019" t="str">
        <f>Accueil!G17</f>
        <v>SAISIR ICI</v>
      </c>
      <c r="F11" s="1020"/>
      <c r="G11" s="1020"/>
      <c r="H11" s="1020"/>
      <c r="I11" s="1020"/>
      <c r="J11" s="1020"/>
      <c r="K11" s="1021"/>
    </row>
    <row r="12" spans="5:11" ht="21">
      <c r="E12" s="1022" t="str">
        <f>Accueil!B9</f>
        <v>Intervention 73.07 : Aides aux infrastructures hydrauliques agricoles sur les territoires</v>
      </c>
      <c r="F12" s="1023"/>
      <c r="G12" s="1023"/>
      <c r="H12" s="1023"/>
      <c r="I12" s="1023"/>
      <c r="J12" s="1023"/>
      <c r="K12" s="1024"/>
    </row>
    <row r="13" spans="5:11" ht="21">
      <c r="E13" s="118"/>
      <c r="F13" s="119"/>
      <c r="G13" s="119"/>
      <c r="H13" s="125"/>
      <c r="I13" s="119"/>
      <c r="J13" s="119"/>
      <c r="K13" s="120"/>
    </row>
    <row r="14" spans="5:11" ht="29.25" thickBot="1">
      <c r="E14" s="1025" t="s">
        <v>377</v>
      </c>
      <c r="F14" s="1026"/>
      <c r="G14" s="1026"/>
      <c r="H14" s="1026"/>
      <c r="I14" s="1026"/>
      <c r="J14" s="1026"/>
      <c r="K14" s="1027"/>
    </row>
    <row r="15" spans="5:11" ht="15.75">
      <c r="E15" s="1028" t="s">
        <v>378</v>
      </c>
      <c r="F15" s="1028"/>
      <c r="G15" s="1028"/>
      <c r="H15" s="1028"/>
      <c r="I15" s="1028"/>
      <c r="J15" s="1028"/>
      <c r="K15" s="1028"/>
    </row>
    <row r="17" spans="5:11" ht="15.75" thickBot="1"/>
    <row r="18" spans="5:11" ht="30" customHeight="1" thickBot="1">
      <c r="E18" s="997" t="s">
        <v>379</v>
      </c>
      <c r="F18" s="998"/>
      <c r="G18" s="999"/>
      <c r="I18" s="992" t="s">
        <v>380</v>
      </c>
      <c r="J18" s="993"/>
      <c r="K18" s="359"/>
    </row>
    <row r="19" spans="5:11" ht="48" customHeight="1" thickBot="1">
      <c r="E19" s="1000" t="s">
        <v>358</v>
      </c>
      <c r="F19" s="1001"/>
      <c r="G19" s="438" t="s">
        <v>352</v>
      </c>
      <c r="I19" s="360" t="s">
        <v>381</v>
      </c>
      <c r="J19" s="689" t="str">
        <f>'Syn pf Instructeur'!D28</f>
        <v/>
      </c>
      <c r="K19" s="358"/>
    </row>
    <row r="20" spans="5:11" ht="23.25" customHeight="1" thickBot="1">
      <c r="E20" s="994" t="s">
        <v>382</v>
      </c>
      <c r="F20" s="995"/>
      <c r="G20" s="996"/>
      <c r="I20" s="360" t="s">
        <v>326</v>
      </c>
      <c r="J20" s="419">
        <f>IFERROR(AVERAGE('Syn pf Instructeur'!H26:H27), 0)</f>
        <v>0</v>
      </c>
      <c r="K20" s="357"/>
    </row>
    <row r="21" spans="5:11" ht="21" customHeight="1" thickBot="1">
      <c r="E21" s="439" t="s">
        <v>383</v>
      </c>
      <c r="F21" s="353">
        <f>'1.1-Investissements'!AZ110</f>
        <v>0</v>
      </c>
      <c r="G21" s="440">
        <f>'Syn pf Instructeur'!H17+'Syn pf Instructeur'!I17</f>
        <v>0</v>
      </c>
      <c r="I21" s="360" t="s">
        <v>384</v>
      </c>
      <c r="J21" s="420">
        <f>'Syn pf Instructeur'!I28</f>
        <v>0</v>
      </c>
      <c r="K21" s="358"/>
    </row>
    <row r="22" spans="5:11" ht="50.1" customHeight="1">
      <c r="E22" s="439" t="s">
        <v>346</v>
      </c>
      <c r="F22" s="353">
        <f>'1.2-Amortissements'!AE110</f>
        <v>0</v>
      </c>
      <c r="G22" s="440">
        <f>'Syn pf Instructeur'!J17</f>
        <v>0</v>
      </c>
      <c r="I22" s="361" t="s">
        <v>385</v>
      </c>
      <c r="J22" s="421">
        <f>'Syn pf Instructeur'!J28</f>
        <v>0</v>
      </c>
      <c r="K22" s="358"/>
    </row>
    <row r="23" spans="5:11" ht="21" customHeight="1">
      <c r="E23" s="439" t="s">
        <v>265</v>
      </c>
      <c r="F23" s="354">
        <f>'2-Frais généraux'!AX110</f>
        <v>0</v>
      </c>
      <c r="G23" s="441">
        <f>'Syn pf Instructeur'!K17</f>
        <v>0</v>
      </c>
      <c r="I23" s="361" t="s">
        <v>386</v>
      </c>
      <c r="J23" s="421">
        <f>'Syn pf Instructeur'!P28</f>
        <v>0</v>
      </c>
      <c r="K23" s="358"/>
    </row>
    <row r="24" spans="5:11" ht="42" customHeight="1">
      <c r="E24" s="442" t="s">
        <v>266</v>
      </c>
      <c r="F24" s="355">
        <f>'3-Frais de personnel'!AE110</f>
        <v>0</v>
      </c>
      <c r="G24" s="443">
        <f>'Syn pf Instructeur'!L17</f>
        <v>0</v>
      </c>
      <c r="I24" s="537" t="s">
        <v>387</v>
      </c>
      <c r="J24" s="421" t="str">
        <f>'Syn pf Instructeur'!N18</f>
        <v/>
      </c>
      <c r="K24" s="358"/>
    </row>
    <row r="25" spans="5:11" ht="21.75" thickBot="1">
      <c r="E25" s="444" t="s">
        <v>388</v>
      </c>
      <c r="F25" s="445">
        <f>SUM(F21:F24)</f>
        <v>0</v>
      </c>
      <c r="G25" s="446">
        <f>SUM(G21:G24)</f>
        <v>0</v>
      </c>
      <c r="I25" s="537" t="s">
        <v>389</v>
      </c>
      <c r="J25" s="421">
        <f>'Syn pf Instructeur'!N19</f>
        <v>0</v>
      </c>
      <c r="K25" s="358"/>
    </row>
    <row r="26" spans="5:11" ht="24.95" customHeight="1">
      <c r="E26" s="986" t="s">
        <v>390</v>
      </c>
      <c r="F26" s="987"/>
      <c r="G26" s="988"/>
      <c r="I26" s="537" t="s">
        <v>391</v>
      </c>
      <c r="J26" s="421">
        <f>'Syn pf Instructeur'!N20</f>
        <v>0</v>
      </c>
      <c r="K26" s="358"/>
    </row>
    <row r="27" spans="5:11" ht="42">
      <c r="E27" s="433" t="s">
        <v>31</v>
      </c>
      <c r="F27" s="432">
        <f>'Syn pf Instructeur'!C26</f>
        <v>0</v>
      </c>
      <c r="G27" s="434">
        <f>'Syn pf Instructeur'!D26</f>
        <v>0</v>
      </c>
      <c r="I27" s="360" t="s">
        <v>392</v>
      </c>
      <c r="J27" s="420">
        <f>SUM('Syn pf Instructeur'!Q18:Q20)</f>
        <v>0</v>
      </c>
    </row>
    <row r="28" spans="5:11" ht="21">
      <c r="E28" s="433" t="s">
        <v>29</v>
      </c>
      <c r="F28" s="432">
        <f>'Syn pf Instructeur'!C27</f>
        <v>0</v>
      </c>
      <c r="G28" s="434">
        <f>'Syn pf Instructeur'!D27</f>
        <v>0</v>
      </c>
      <c r="I28" s="537" t="s">
        <v>393</v>
      </c>
      <c r="J28" s="421" t="str">
        <f>'Syn pf Instructeur'!Q18</f>
        <v/>
      </c>
    </row>
    <row r="29" spans="5:11" ht="21.75" thickBot="1">
      <c r="E29" s="435" t="s">
        <v>388</v>
      </c>
      <c r="F29" s="436">
        <f>SUM(F27:F28)</f>
        <v>0</v>
      </c>
      <c r="G29" s="437">
        <f>SUM(G27:G28)</f>
        <v>0</v>
      </c>
      <c r="I29" s="537" t="s">
        <v>394</v>
      </c>
      <c r="J29" s="421" t="str">
        <f>'Syn pf Instructeur'!Q19</f>
        <v/>
      </c>
    </row>
    <row r="30" spans="5:11" ht="21">
      <c r="I30" s="537" t="s">
        <v>395</v>
      </c>
      <c r="J30" s="421" t="str">
        <f>'Syn pf Instructeur'!Q20</f>
        <v/>
      </c>
    </row>
    <row r="31" spans="5:11" ht="21.75" thickBot="1">
      <c r="I31" s="360" t="s">
        <v>396</v>
      </c>
      <c r="J31" s="420" t="str">
        <f>'Syn pf Instructeur'!R28</f>
        <v/>
      </c>
    </row>
    <row r="32" spans="5:11" ht="27.95" customHeight="1" thickBot="1">
      <c r="H32" s="147"/>
      <c r="I32" s="362" t="s">
        <v>388</v>
      </c>
      <c r="J32" s="422">
        <f>IFERROR(J21+J31+J27,0)</f>
        <v>0</v>
      </c>
    </row>
    <row r="33" spans="5:10" ht="48" customHeight="1" thickBot="1">
      <c r="E33" s="148"/>
    </row>
    <row r="34" spans="5:10" ht="50.25" customHeight="1" thickBot="1">
      <c r="E34" s="1004" t="s">
        <v>397</v>
      </c>
      <c r="F34" s="1005"/>
      <c r="G34" s="1005"/>
      <c r="H34" s="1005"/>
      <c r="I34" s="1005"/>
      <c r="J34" s="1006"/>
    </row>
    <row r="35" spans="5:10" ht="81.95" customHeight="1">
      <c r="E35" s="144" t="s">
        <v>398</v>
      </c>
      <c r="F35" s="121" t="s">
        <v>65</v>
      </c>
      <c r="G35" s="121" t="s">
        <v>70</v>
      </c>
      <c r="H35" s="143" t="s">
        <v>67</v>
      </c>
      <c r="I35" s="121" t="s">
        <v>399</v>
      </c>
      <c r="J35" s="145" t="s">
        <v>358</v>
      </c>
    </row>
    <row r="36" spans="5:10" ht="24" customHeight="1">
      <c r="E36" s="1007" t="s">
        <v>383</v>
      </c>
      <c r="F36" s="1008"/>
      <c r="G36" s="1008"/>
      <c r="H36" s="1008"/>
      <c r="I36" s="1008"/>
      <c r="J36" s="1009"/>
    </row>
    <row r="37" spans="5:10" ht="51.6" customHeight="1">
      <c r="E37" s="146">
        <f xml:space="preserve"> IF('1.1-Investissements'!A10="","",'1.1-Investissements'!A10)</f>
        <v>1</v>
      </c>
      <c r="F37" s="146" t="str">
        <f>'1.1-Investissements'!Z10</f>
        <v/>
      </c>
      <c r="G37" s="146" t="str">
        <f>'1.1-Investissements'!AE10</f>
        <v/>
      </c>
      <c r="H37" s="363" t="str">
        <f>'1.1-Investissements'!AB10</f>
        <v/>
      </c>
      <c r="I37" s="146" t="str">
        <f>IF(F37="","",IF('1.1-Investissements'!AA10="Oui","Il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37" s="423" t="str">
        <f xml:space="preserve"> IF('1.1-Investissements'!AZ10="","",'1.1-Investissements'!AZ10)</f>
        <v/>
      </c>
    </row>
    <row r="38" spans="5:10" ht="21">
      <c r="E38" s="146">
        <f xml:space="preserve"> IF('1.1-Investissements'!A11="","",'1.1-Investissements'!A11)</f>
        <v>2</v>
      </c>
      <c r="F38" s="146" t="str">
        <f>'1.1-Investissements'!Z11</f>
        <v/>
      </c>
      <c r="G38" s="146" t="str">
        <f>'1.1-Investissements'!AE11</f>
        <v/>
      </c>
      <c r="H38" s="363" t="str">
        <f>'1.1-Investissements'!AB11</f>
        <v/>
      </c>
      <c r="I38" s="146" t="str">
        <f>IF(F38="","",IF('1.1-Investissements'!AA11="Oui","Il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38" s="423" t="str">
        <f xml:space="preserve"> IF('1.1-Investissements'!AZ11="","",'1.1-Investissements'!AZ11)</f>
        <v/>
      </c>
    </row>
    <row r="39" spans="5:10" ht="21">
      <c r="E39" s="146">
        <f xml:space="preserve"> IF('1.1-Investissements'!A12="","",'1.1-Investissements'!A12)</f>
        <v>3</v>
      </c>
      <c r="F39" s="146" t="str">
        <f>'1.1-Investissements'!Z12</f>
        <v/>
      </c>
      <c r="G39" s="146" t="str">
        <f>'1.1-Investissements'!AE12</f>
        <v/>
      </c>
      <c r="H39" s="363" t="str">
        <f>'1.1-Investissements'!AB12</f>
        <v/>
      </c>
      <c r="I39" s="146" t="str">
        <f>IF(F39="","",IF('1.1-Investissements'!AA12="Oui","Il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39" s="423" t="str">
        <f xml:space="preserve"> IF('1.1-Investissements'!AZ12="","",'1.1-Investissements'!AZ12)</f>
        <v/>
      </c>
    </row>
    <row r="40" spans="5:10" ht="21">
      <c r="E40" s="146">
        <f xml:space="preserve"> IF('1.1-Investissements'!A13="","",'1.1-Investissements'!A13)</f>
        <v>4</v>
      </c>
      <c r="F40" s="146" t="str">
        <f>'1.1-Investissements'!Z13</f>
        <v/>
      </c>
      <c r="G40" s="146" t="str">
        <f>'1.1-Investissements'!AE13</f>
        <v/>
      </c>
      <c r="H40" s="363" t="str">
        <f>'1.1-Investissements'!AB13</f>
        <v/>
      </c>
      <c r="I40" s="146" t="str">
        <f>IF(F40="","",IF('1.1-Investissements'!AA13="Oui","Il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0" s="423" t="str">
        <f xml:space="preserve"> IF('1.1-Investissements'!AZ13="","",'1.1-Investissements'!AZ13)</f>
        <v/>
      </c>
    </row>
    <row r="41" spans="5:10" ht="21">
      <c r="E41" s="146">
        <f xml:space="preserve"> IF('1.1-Investissements'!A14="","",'1.1-Investissements'!A14)</f>
        <v>5</v>
      </c>
      <c r="F41" s="146" t="str">
        <f>'1.1-Investissements'!Z14</f>
        <v/>
      </c>
      <c r="G41" s="146" t="str">
        <f>'1.1-Investissements'!AE14</f>
        <v/>
      </c>
      <c r="H41" s="363" t="str">
        <f>'1.1-Investissements'!AB14</f>
        <v/>
      </c>
      <c r="I41" s="146" t="str">
        <f>IF(F41="","",IF('1.1-Investissements'!AA14="Oui","Il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1" s="423" t="str">
        <f xml:space="preserve"> IF('1.1-Investissements'!AZ14="","",'1.1-Investissements'!AZ14)</f>
        <v/>
      </c>
    </row>
    <row r="42" spans="5:10" ht="23.25">
      <c r="E42" s="1010" t="s">
        <v>346</v>
      </c>
      <c r="F42" s="1010"/>
      <c r="G42" s="1010"/>
      <c r="H42" s="1010"/>
      <c r="I42" s="1010"/>
      <c r="J42" s="1010"/>
    </row>
    <row r="43" spans="5:10" ht="24" customHeight="1">
      <c r="E43" s="146">
        <v>1</v>
      </c>
      <c r="F43" s="146" t="str">
        <f>'1.2-Amortissements'!Q10</f>
        <v/>
      </c>
      <c r="G43" s="489" t="str">
        <f>'1.2-Amortissements'!R10</f>
        <v/>
      </c>
      <c r="H43" s="363" t="str">
        <f>'1.2-Amortissements'!V10</f>
        <v/>
      </c>
      <c r="I43" s="991" t="s">
        <v>400</v>
      </c>
      <c r="J43" s="423" t="str">
        <f xml:space="preserve"> IF('1.2-Amortissements'!AE10="","",AE10)</f>
        <v/>
      </c>
    </row>
    <row r="44" spans="5:10" ht="24" customHeight="1">
      <c r="E44" s="146">
        <v>2</v>
      </c>
      <c r="F44" s="146" t="str">
        <f>'1.2-Amortissements'!Q11</f>
        <v/>
      </c>
      <c r="G44" s="489" t="str">
        <f>'1.2-Amortissements'!R11</f>
        <v/>
      </c>
      <c r="H44" s="363" t="str">
        <f>'1.2-Amortissements'!V11</f>
        <v/>
      </c>
      <c r="I44" s="991"/>
      <c r="J44" s="423" t="str">
        <f xml:space="preserve"> IF('1.2-Amortissements'!AE11="","",AE11)</f>
        <v/>
      </c>
    </row>
    <row r="45" spans="5:10" ht="24" customHeight="1">
      <c r="E45" s="146">
        <v>3</v>
      </c>
      <c r="F45" s="146" t="str">
        <f>'1.2-Amortissements'!Q12</f>
        <v/>
      </c>
      <c r="G45" s="489" t="str">
        <f>'1.2-Amortissements'!R12</f>
        <v/>
      </c>
      <c r="H45" s="363" t="str">
        <f>'1.2-Amortissements'!V12</f>
        <v/>
      </c>
      <c r="I45" s="991"/>
      <c r="J45" s="423" t="str">
        <f xml:space="preserve"> IF('1.2-Amortissements'!AE12="","",AE12)</f>
        <v/>
      </c>
    </row>
    <row r="46" spans="5:10" ht="24" customHeight="1">
      <c r="E46" s="146">
        <v>4</v>
      </c>
      <c r="F46" s="146" t="str">
        <f>'1.2-Amortissements'!Q13</f>
        <v/>
      </c>
      <c r="G46" s="489" t="str">
        <f>'1.2-Amortissements'!R13</f>
        <v/>
      </c>
      <c r="H46" s="363" t="str">
        <f>'1.2-Amortissements'!V13</f>
        <v/>
      </c>
      <c r="I46" s="991"/>
      <c r="J46" s="423" t="str">
        <f xml:space="preserve"> IF('1.2-Amortissements'!AE13="","",AE13)</f>
        <v/>
      </c>
    </row>
    <row r="47" spans="5:10" ht="24" customHeight="1">
      <c r="E47" s="146">
        <v>5</v>
      </c>
      <c r="F47" s="146" t="str">
        <f>'1.2-Amortissements'!Q14</f>
        <v/>
      </c>
      <c r="G47" s="489" t="str">
        <f>'1.2-Amortissements'!R14</f>
        <v/>
      </c>
      <c r="H47" s="363" t="str">
        <f>'1.2-Amortissements'!V14</f>
        <v/>
      </c>
      <c r="I47" s="991"/>
      <c r="J47" s="423" t="str">
        <f xml:space="preserve"> IF('1.2-Amortissements'!AE14="","",AE14)</f>
        <v/>
      </c>
    </row>
    <row r="48" spans="5:10" ht="24" customHeight="1">
      <c r="E48" s="990" t="s">
        <v>401</v>
      </c>
      <c r="F48" s="990"/>
      <c r="G48" s="990"/>
      <c r="H48" s="990"/>
      <c r="I48" s="990"/>
      <c r="J48" s="990"/>
    </row>
    <row r="49" spans="5:19" ht="21">
      <c r="E49" s="146">
        <f>IF('2-Frais généraux'!A10="","",'2-Frais généraux'!A10)</f>
        <v>1</v>
      </c>
      <c r="F49" s="146" t="str">
        <f>IF('2-Frais généraux'!Y10="","",'2-Frais généraux'!Y10)</f>
        <v/>
      </c>
      <c r="G49" s="146" t="str">
        <f>IF('2-Frais généraux'!AC10="","",'2-Frais généraux'!AC10)</f>
        <v/>
      </c>
      <c r="H49" s="363" t="str">
        <f>IF('2-Frais généraux'!Z10="","",'2-Frais généraux'!Z10)</f>
        <v/>
      </c>
      <c r="I49" s="989" t="s">
        <v>400</v>
      </c>
      <c r="J49" s="423" t="str">
        <f>IF('2-Frais généraux'!AX10="","",'2-Frais généraux'!AX10)</f>
        <v/>
      </c>
    </row>
    <row r="50" spans="5:19" ht="21">
      <c r="E50" s="146">
        <f>IF('2-Frais généraux'!A11="","",'2-Frais généraux'!A11)</f>
        <v>2</v>
      </c>
      <c r="F50" s="146" t="str">
        <f>IF('2-Frais généraux'!Y11="","",'2-Frais généraux'!Y11)</f>
        <v/>
      </c>
      <c r="G50" s="146" t="str">
        <f>IF('2-Frais généraux'!AC11="","",'2-Frais généraux'!AC11)</f>
        <v/>
      </c>
      <c r="H50" s="363" t="str">
        <f>IF('2-Frais généraux'!Z11="","",'2-Frais généraux'!Z11)</f>
        <v/>
      </c>
      <c r="I50" s="989"/>
      <c r="J50" s="423" t="str">
        <f>IF('2-Frais généraux'!AX11="","",'2-Frais généraux'!AX11)</f>
        <v/>
      </c>
    </row>
    <row r="51" spans="5:19" ht="21">
      <c r="E51" s="146">
        <f>IF('2-Frais généraux'!A12="","",'2-Frais généraux'!A12)</f>
        <v>3</v>
      </c>
      <c r="F51" s="146" t="str">
        <f>IF('2-Frais généraux'!Y12="","",'2-Frais généraux'!Y12)</f>
        <v/>
      </c>
      <c r="G51" s="146" t="str">
        <f>IF('2-Frais généraux'!AC12="","",'2-Frais généraux'!AC12)</f>
        <v/>
      </c>
      <c r="H51" s="363" t="str">
        <f>IF('2-Frais généraux'!Z12="","",'2-Frais généraux'!Z12)</f>
        <v/>
      </c>
      <c r="I51" s="989"/>
      <c r="J51" s="423" t="str">
        <f>IF('2-Frais généraux'!AX12="","",'2-Frais généraux'!AX12)</f>
        <v/>
      </c>
    </row>
    <row r="52" spans="5:19" ht="21">
      <c r="E52" s="146">
        <f>IF('2-Frais généraux'!A13="","",'2-Frais généraux'!A13)</f>
        <v>4</v>
      </c>
      <c r="F52" s="146" t="str">
        <f>IF('2-Frais généraux'!Y13="","",'2-Frais généraux'!Y13)</f>
        <v/>
      </c>
      <c r="G52" s="146" t="str">
        <f>IF('2-Frais généraux'!AC13="","",'2-Frais généraux'!AC13)</f>
        <v/>
      </c>
      <c r="H52" s="363" t="str">
        <f>IF('2-Frais généraux'!Z13="","",'2-Frais généraux'!Z13)</f>
        <v/>
      </c>
      <c r="I52" s="989"/>
      <c r="J52" s="423" t="str">
        <f>IF('2-Frais généraux'!AX13="","",'2-Frais généraux'!AX13)</f>
        <v/>
      </c>
    </row>
    <row r="53" spans="5:19" ht="21">
      <c r="E53" s="146">
        <f>IF('2-Frais généraux'!A14="","",'2-Frais généraux'!A14)</f>
        <v>5</v>
      </c>
      <c r="F53" s="146" t="str">
        <f>IF('2-Frais généraux'!Y14="","",'2-Frais généraux'!Y14)</f>
        <v/>
      </c>
      <c r="G53" s="146" t="str">
        <f>IF('2-Frais généraux'!AC14="","",'2-Frais généraux'!AC14)</f>
        <v/>
      </c>
      <c r="H53" s="363" t="str">
        <f>IF('2-Frais généraux'!Z14="","",'2-Frais généraux'!Z14)</f>
        <v/>
      </c>
      <c r="I53" s="989"/>
      <c r="J53" s="423" t="str">
        <f>IF('2-Frais généraux'!AX14="","",'2-Frais généraux'!AX14)</f>
        <v/>
      </c>
    </row>
    <row r="54" spans="5:19" ht="23.25">
      <c r="E54" s="1010" t="s">
        <v>266</v>
      </c>
      <c r="F54" s="1010"/>
      <c r="G54" s="1010"/>
      <c r="H54" s="1010"/>
      <c r="I54" s="1010"/>
      <c r="J54" s="1010"/>
    </row>
    <row r="55" spans="5:19" ht="21">
      <c r="E55" s="146">
        <v>1</v>
      </c>
      <c r="F55" s="146" t="str">
        <f>IF('3-Frais de personnel'!Q10="","",'3-Frais de personnel'!Q10)</f>
        <v/>
      </c>
      <c r="G55" s="146" t="str">
        <f>IF('3-Frais de personnel'!R10="","",'3-Frais de personnel'!R10)</f>
        <v/>
      </c>
      <c r="H55" s="363" t="str">
        <f>IF('3-Frais de personnel'!Z10="","",'3-Frais de personnel'!Z10)</f>
        <v/>
      </c>
      <c r="I55" s="989" t="s">
        <v>400</v>
      </c>
      <c r="J55" s="423" t="str">
        <f>IF('3-Frais de personnel'!AE10="","",'3-Frais de personnel'!AE10)</f>
        <v/>
      </c>
    </row>
    <row r="56" spans="5:19" ht="21">
      <c r="E56" s="146">
        <v>2</v>
      </c>
      <c r="F56" s="146" t="str">
        <f>IF('3-Frais de personnel'!Q11="","",'3-Frais de personnel'!Q11)</f>
        <v/>
      </c>
      <c r="G56" s="146" t="str">
        <f>IF('3-Frais de personnel'!R11="","",'3-Frais de personnel'!R11)</f>
        <v/>
      </c>
      <c r="H56" s="363" t="str">
        <f>IF('3-Frais de personnel'!Z11="","",'3-Frais de personnel'!Z11)</f>
        <v/>
      </c>
      <c r="I56" s="989"/>
      <c r="J56" s="423" t="str">
        <f>IF('3-Frais de personnel'!AE11="","",'3-Frais de personnel'!AE11)</f>
        <v/>
      </c>
    </row>
    <row r="57" spans="5:19" ht="28.5">
      <c r="E57" s="146">
        <v>3</v>
      </c>
      <c r="F57" s="146" t="str">
        <f>IF('3-Frais de personnel'!Q12="","",'3-Frais de personnel'!Q12)</f>
        <v/>
      </c>
      <c r="G57" s="146" t="str">
        <f>IF('3-Frais de personnel'!R12="","",'3-Frais de personnel'!R12)</f>
        <v/>
      </c>
      <c r="H57" s="363" t="str">
        <f>IF('3-Frais de personnel'!Z12="","",'3-Frais de personnel'!Z12)</f>
        <v/>
      </c>
      <c r="I57" s="989"/>
      <c r="J57" s="423" t="str">
        <f>IF('3-Frais de personnel'!AE12="","",'3-Frais de personnel'!AE12)</f>
        <v/>
      </c>
      <c r="K57" s="352"/>
      <c r="L57" s="127"/>
      <c r="M57" s="127"/>
      <c r="N57" s="127"/>
      <c r="O57" s="127"/>
      <c r="P57" s="127"/>
      <c r="Q57" s="127"/>
      <c r="R57" s="127"/>
      <c r="S57" s="127"/>
    </row>
    <row r="58" spans="5:19" ht="28.5">
      <c r="E58" s="146">
        <v>4</v>
      </c>
      <c r="F58" s="146" t="str">
        <f>IF('3-Frais de personnel'!Q13="","",'3-Frais de personnel'!Q13)</f>
        <v/>
      </c>
      <c r="G58" s="146" t="str">
        <f>IF('3-Frais de personnel'!R13="","",'3-Frais de personnel'!R13)</f>
        <v/>
      </c>
      <c r="H58" s="363" t="str">
        <f>IF('3-Frais de personnel'!Z13="","",'3-Frais de personnel'!Z13)</f>
        <v/>
      </c>
      <c r="I58" s="989"/>
      <c r="J58" s="423" t="str">
        <f>IF('3-Frais de personnel'!AE13="","",'3-Frais de personnel'!AE13)</f>
        <v/>
      </c>
      <c r="K58" s="134"/>
      <c r="L58" s="127"/>
      <c r="M58" s="1003"/>
      <c r="N58" s="1003"/>
      <c r="O58" s="1003"/>
      <c r="P58" s="1003"/>
      <c r="Q58" s="1003"/>
      <c r="R58" s="1003"/>
      <c r="S58" s="127"/>
    </row>
    <row r="59" spans="5:19" ht="23.25">
      <c r="E59" s="146">
        <v>5</v>
      </c>
      <c r="F59" s="146" t="str">
        <f>IF('3-Frais de personnel'!Q14="","",'3-Frais de personnel'!Q14)</f>
        <v/>
      </c>
      <c r="G59" s="146" t="str">
        <f>IF('3-Frais de personnel'!R14="","",'3-Frais de personnel'!R14)</f>
        <v/>
      </c>
      <c r="H59" s="363" t="str">
        <f>IF('3-Frais de personnel'!Z14="","",'3-Frais de personnel'!Z14)</f>
        <v/>
      </c>
      <c r="I59" s="989"/>
      <c r="J59" s="423" t="str">
        <f>IF('3-Frais de personnel'!AE14="","",'3-Frais de personnel'!AE14)</f>
        <v/>
      </c>
      <c r="K59" s="128"/>
      <c r="L59" s="127"/>
      <c r="M59" s="128"/>
      <c r="N59" s="128"/>
      <c r="O59" s="128"/>
      <c r="P59" s="128"/>
      <c r="Q59" s="128"/>
      <c r="R59" s="128"/>
      <c r="S59" s="127"/>
    </row>
    <row r="60" spans="5:19" ht="23.25">
      <c r="E60" s="133"/>
      <c r="F60" s="133"/>
      <c r="G60" s="133"/>
      <c r="H60" s="131"/>
      <c r="I60" s="133"/>
      <c r="J60" s="133"/>
      <c r="K60" s="132"/>
      <c r="L60" s="127"/>
      <c r="M60" s="1002"/>
      <c r="N60" s="1002"/>
      <c r="O60" s="1002"/>
      <c r="P60" s="1002"/>
      <c r="Q60" s="1002"/>
      <c r="R60" s="1002"/>
      <c r="S60" s="127"/>
    </row>
    <row r="61" spans="5:19" ht="18.75">
      <c r="E61" s="130"/>
      <c r="F61" s="130"/>
      <c r="G61" s="130"/>
      <c r="H61" s="131"/>
      <c r="I61" s="133"/>
      <c r="J61" s="133"/>
      <c r="K61" s="132"/>
      <c r="L61" s="127"/>
      <c r="M61" s="130"/>
      <c r="N61" s="130"/>
      <c r="O61" s="130"/>
      <c r="P61" s="132"/>
      <c r="Q61" s="132"/>
      <c r="R61" s="132"/>
      <c r="S61" s="127"/>
    </row>
    <row r="62" spans="5:19" ht="18.75">
      <c r="E62" s="130"/>
      <c r="F62" s="130"/>
      <c r="G62" s="130"/>
      <c r="H62" s="131"/>
      <c r="I62" s="1011"/>
      <c r="J62" s="1011"/>
      <c r="K62" s="132"/>
      <c r="L62" s="127"/>
      <c r="M62" s="130"/>
      <c r="N62" s="130"/>
      <c r="O62" s="130"/>
      <c r="P62" s="132"/>
      <c r="Q62" s="132"/>
      <c r="R62" s="132"/>
      <c r="S62" s="127"/>
    </row>
    <row r="63" spans="5:19" ht="18.75">
      <c r="E63" s="130"/>
      <c r="F63" s="130"/>
      <c r="G63" s="130"/>
      <c r="H63" s="131"/>
      <c r="I63" s="1011"/>
      <c r="J63" s="1011"/>
      <c r="K63" s="132"/>
      <c r="L63" s="127"/>
      <c r="M63" s="130"/>
      <c r="N63" s="130"/>
      <c r="O63" s="130"/>
      <c r="P63" s="132"/>
      <c r="Q63" s="132"/>
      <c r="R63" s="132"/>
      <c r="S63" s="127"/>
    </row>
    <row r="64" spans="5:19" ht="18.75">
      <c r="E64" s="130"/>
      <c r="F64" s="130"/>
      <c r="G64" s="130"/>
      <c r="H64" s="131"/>
      <c r="I64" s="1011"/>
      <c r="J64" s="1011"/>
      <c r="K64" s="132"/>
      <c r="L64" s="127"/>
      <c r="M64" s="130"/>
      <c r="N64" s="130"/>
      <c r="O64" s="130"/>
      <c r="P64" s="132"/>
      <c r="Q64" s="132"/>
      <c r="R64" s="132"/>
      <c r="S64" s="127"/>
    </row>
    <row r="65" spans="5:19" ht="23.25">
      <c r="E65" s="1002"/>
      <c r="F65" s="1002"/>
      <c r="G65" s="1002"/>
      <c r="H65" s="1002"/>
      <c r="I65" s="1002"/>
      <c r="J65" s="1002"/>
      <c r="K65" s="1002"/>
      <c r="L65" s="127"/>
      <c r="M65" s="130"/>
      <c r="N65" s="130"/>
      <c r="O65" s="130"/>
      <c r="P65" s="132"/>
      <c r="Q65" s="132"/>
      <c r="R65" s="132"/>
      <c r="S65" s="127"/>
    </row>
    <row r="66" spans="5:19" ht="23.25">
      <c r="E66" s="128"/>
      <c r="F66" s="128"/>
      <c r="G66" s="128"/>
      <c r="H66" s="129"/>
      <c r="I66" s="1002"/>
      <c r="J66" s="1002"/>
      <c r="K66" s="128"/>
      <c r="L66" s="127"/>
      <c r="M66" s="1002"/>
      <c r="N66" s="1002"/>
      <c r="O66" s="1002"/>
      <c r="P66" s="1002"/>
      <c r="Q66" s="1002"/>
      <c r="R66" s="1002"/>
      <c r="S66" s="127"/>
    </row>
    <row r="67" spans="5:19" ht="18.75">
      <c r="E67" s="130"/>
      <c r="F67" s="130"/>
      <c r="G67" s="130"/>
      <c r="H67" s="131"/>
      <c r="I67" s="1002"/>
      <c r="J67" s="1002"/>
      <c r="K67" s="132"/>
      <c r="L67" s="127"/>
      <c r="M67" s="130"/>
      <c r="N67" s="130"/>
      <c r="O67" s="130"/>
      <c r="P67" s="127"/>
      <c r="Q67" s="133"/>
      <c r="R67" s="132"/>
      <c r="S67" s="127"/>
    </row>
    <row r="68" spans="5:19" ht="18.75">
      <c r="E68" s="130"/>
      <c r="F68" s="130"/>
      <c r="G68" s="130"/>
      <c r="H68" s="131"/>
      <c r="I68" s="1002"/>
      <c r="J68" s="1002"/>
      <c r="K68" s="132"/>
      <c r="L68" s="127"/>
      <c r="M68" s="130"/>
      <c r="N68" s="130"/>
      <c r="O68" s="130"/>
      <c r="P68" s="127"/>
      <c r="Q68" s="133"/>
      <c r="R68" s="132"/>
      <c r="S68" s="127"/>
    </row>
    <row r="69" spans="5:19" ht="18.75">
      <c r="E69" s="130"/>
      <c r="F69" s="130"/>
      <c r="G69" s="130"/>
      <c r="H69" s="131"/>
      <c r="I69" s="1002"/>
      <c r="J69" s="1002"/>
      <c r="K69" s="132"/>
      <c r="L69" s="127"/>
      <c r="M69" s="130"/>
      <c r="N69" s="130"/>
      <c r="O69" s="130"/>
      <c r="P69" s="127"/>
      <c r="Q69" s="133"/>
      <c r="R69" s="132"/>
      <c r="S69" s="127"/>
    </row>
    <row r="70" spans="5:19" ht="18.75">
      <c r="E70" s="130"/>
      <c r="F70" s="130"/>
      <c r="G70" s="130"/>
      <c r="H70" s="131"/>
      <c r="I70" s="1002"/>
      <c r="J70" s="1002"/>
      <c r="K70" s="132"/>
      <c r="L70" s="127"/>
      <c r="M70" s="130"/>
      <c r="N70" s="130"/>
      <c r="O70" s="130"/>
      <c r="P70" s="127"/>
      <c r="Q70" s="133"/>
      <c r="R70" s="132"/>
      <c r="S70" s="127"/>
    </row>
    <row r="71" spans="5:19" ht="18.75">
      <c r="E71" s="130"/>
      <c r="F71" s="130"/>
      <c r="G71" s="130"/>
      <c r="H71" s="131"/>
      <c r="I71" s="1002"/>
      <c r="J71" s="1002"/>
      <c r="K71" s="132"/>
      <c r="L71" s="127"/>
      <c r="M71" s="130"/>
      <c r="N71" s="130"/>
      <c r="O71" s="130"/>
      <c r="P71" s="127"/>
      <c r="Q71" s="133"/>
      <c r="R71" s="133"/>
      <c r="S71" s="127"/>
    </row>
    <row r="72" spans="5:19" ht="23.25">
      <c r="E72" s="1002"/>
      <c r="F72" s="1002"/>
      <c r="G72" s="1002"/>
      <c r="H72" s="1002"/>
      <c r="I72" s="1002"/>
      <c r="J72" s="1002"/>
      <c r="K72" s="1002"/>
      <c r="L72" s="127"/>
      <c r="M72" s="1002"/>
      <c r="N72" s="1002"/>
      <c r="O72" s="1002"/>
      <c r="P72" s="1002"/>
      <c r="Q72" s="1002"/>
      <c r="R72" s="1002"/>
      <c r="S72" s="134"/>
    </row>
    <row r="73" spans="5:19" ht="23.25">
      <c r="E73" s="128"/>
      <c r="F73" s="128"/>
      <c r="G73" s="128"/>
      <c r="H73" s="135"/>
      <c r="I73" s="1002"/>
      <c r="J73" s="1002"/>
      <c r="K73" s="128"/>
      <c r="L73" s="127"/>
      <c r="M73" s="127"/>
      <c r="N73" s="127"/>
      <c r="O73" s="127"/>
      <c r="P73" s="127"/>
      <c r="Q73" s="127"/>
      <c r="R73" s="127"/>
      <c r="S73" s="127"/>
    </row>
    <row r="74" spans="5:19" ht="18.75">
      <c r="E74" s="130"/>
      <c r="F74" s="130"/>
      <c r="G74" s="130"/>
      <c r="H74" s="131"/>
      <c r="I74" s="1002"/>
      <c r="J74" s="1002"/>
      <c r="K74" s="132"/>
      <c r="L74" s="127"/>
      <c r="M74" s="127"/>
      <c r="N74" s="127"/>
      <c r="O74" s="127"/>
      <c r="P74" s="127"/>
      <c r="Q74" s="127"/>
      <c r="R74" s="127"/>
      <c r="S74" s="127"/>
    </row>
    <row r="75" spans="5:19" ht="18.75">
      <c r="E75" s="130"/>
      <c r="F75" s="130"/>
      <c r="G75" s="130"/>
      <c r="H75" s="131"/>
      <c r="I75" s="1002"/>
      <c r="J75" s="1002"/>
      <c r="K75" s="132"/>
      <c r="L75" s="127"/>
      <c r="M75" s="127"/>
      <c r="N75" s="127"/>
      <c r="O75" s="127"/>
      <c r="P75" s="127"/>
      <c r="Q75" s="127"/>
      <c r="R75" s="127"/>
      <c r="S75" s="127"/>
    </row>
    <row r="76" spans="5:19" ht="18.75">
      <c r="E76" s="130"/>
      <c r="F76" s="130"/>
      <c r="G76" s="130"/>
      <c r="H76" s="131"/>
      <c r="I76" s="1002"/>
      <c r="J76" s="1002"/>
      <c r="K76" s="132"/>
      <c r="L76" s="127"/>
      <c r="M76" s="127"/>
      <c r="N76" s="127"/>
      <c r="O76" s="127"/>
      <c r="P76" s="127"/>
      <c r="Q76" s="127"/>
      <c r="R76" s="127"/>
      <c r="S76" s="127"/>
    </row>
    <row r="77" spans="5:19" ht="18.75">
      <c r="E77" s="130"/>
      <c r="F77" s="130"/>
      <c r="G77" s="130"/>
      <c r="H77" s="131"/>
      <c r="I77" s="1002"/>
      <c r="J77" s="1002"/>
      <c r="K77" s="132"/>
      <c r="L77" s="127"/>
      <c r="M77" s="127"/>
      <c r="N77" s="127"/>
      <c r="O77" s="127"/>
      <c r="P77" s="127"/>
      <c r="Q77" s="127"/>
      <c r="R77" s="127"/>
      <c r="S77" s="127"/>
    </row>
    <row r="78" spans="5:19" ht="18.75">
      <c r="E78" s="130"/>
      <c r="F78" s="130"/>
      <c r="G78" s="130"/>
      <c r="H78" s="131"/>
      <c r="I78" s="1002"/>
      <c r="J78" s="1002"/>
      <c r="K78" s="132"/>
      <c r="L78" s="127"/>
      <c r="M78" s="127"/>
      <c r="N78" s="127"/>
      <c r="O78" s="127"/>
      <c r="P78" s="127"/>
      <c r="Q78" s="127"/>
      <c r="R78" s="127"/>
      <c r="S78" s="127"/>
    </row>
    <row r="79" spans="5:19" ht="23.25">
      <c r="E79" s="1002"/>
      <c r="F79" s="1002"/>
      <c r="G79" s="1002"/>
      <c r="H79" s="1002"/>
      <c r="I79" s="1002"/>
      <c r="J79" s="1002"/>
      <c r="K79" s="1002"/>
      <c r="L79" s="127"/>
      <c r="M79" s="127"/>
      <c r="N79" s="127"/>
      <c r="O79" s="127"/>
      <c r="P79" s="127"/>
      <c r="Q79" s="127"/>
      <c r="R79" s="127"/>
      <c r="S79" s="127"/>
    </row>
    <row r="80" spans="5:19" ht="23.25">
      <c r="E80" s="128"/>
      <c r="F80" s="128"/>
      <c r="G80" s="128"/>
      <c r="H80" s="135"/>
      <c r="I80" s="1002"/>
      <c r="J80" s="1002"/>
      <c r="K80" s="128"/>
      <c r="L80" s="127"/>
      <c r="M80" s="127"/>
      <c r="N80" s="127"/>
      <c r="O80" s="127"/>
      <c r="P80" s="127"/>
      <c r="Q80" s="127"/>
      <c r="R80" s="127"/>
      <c r="S80" s="127"/>
    </row>
    <row r="81" spans="5:19" ht="18.75">
      <c r="E81" s="130"/>
      <c r="F81" s="130"/>
      <c r="G81" s="130"/>
      <c r="H81" s="131"/>
      <c r="I81" s="1002"/>
      <c r="J81" s="1002"/>
      <c r="K81" s="132"/>
      <c r="L81" s="127"/>
      <c r="M81" s="127"/>
      <c r="N81" s="127"/>
      <c r="O81" s="127"/>
      <c r="P81" s="127"/>
      <c r="Q81" s="127"/>
      <c r="R81" s="127"/>
      <c r="S81" s="127"/>
    </row>
    <row r="82" spans="5:19" ht="18.75">
      <c r="E82" s="130"/>
      <c r="F82" s="130"/>
      <c r="G82" s="130"/>
      <c r="H82" s="131"/>
      <c r="I82" s="1002"/>
      <c r="J82" s="1002"/>
      <c r="K82" s="132"/>
      <c r="L82" s="127"/>
      <c r="M82" s="127"/>
      <c r="N82" s="127"/>
      <c r="O82" s="127"/>
      <c r="P82" s="127"/>
      <c r="Q82" s="127"/>
      <c r="R82" s="127"/>
      <c r="S82" s="127"/>
    </row>
    <row r="83" spans="5:19" ht="18.75">
      <c r="E83" s="130"/>
      <c r="F83" s="130"/>
      <c r="G83" s="130"/>
      <c r="H83" s="131"/>
      <c r="I83" s="1002"/>
      <c r="J83" s="1002"/>
      <c r="K83" s="132"/>
      <c r="L83" s="127"/>
      <c r="M83" s="127"/>
      <c r="N83" s="127"/>
      <c r="O83" s="127"/>
      <c r="P83" s="127"/>
      <c r="Q83" s="127"/>
      <c r="R83" s="127"/>
      <c r="S83" s="127"/>
    </row>
    <row r="84" spans="5:19" ht="18.75">
      <c r="E84" s="130"/>
      <c r="F84" s="130"/>
      <c r="G84" s="130"/>
      <c r="H84" s="131"/>
      <c r="I84" s="1002"/>
      <c r="J84" s="1002"/>
      <c r="K84" s="132"/>
      <c r="L84" s="127"/>
      <c r="M84" s="127"/>
      <c r="N84" s="127"/>
      <c r="O84" s="127"/>
      <c r="P84" s="127"/>
      <c r="Q84" s="127"/>
      <c r="R84" s="127"/>
      <c r="S84" s="127"/>
    </row>
    <row r="85" spans="5:19" ht="18.75">
      <c r="E85" s="130"/>
      <c r="F85" s="130"/>
      <c r="G85" s="130"/>
      <c r="H85" s="131"/>
      <c r="I85" s="1002"/>
      <c r="J85" s="1002"/>
      <c r="K85" s="132"/>
      <c r="L85" s="127"/>
      <c r="M85" s="127"/>
      <c r="N85" s="127"/>
      <c r="O85" s="127"/>
      <c r="P85" s="127"/>
      <c r="Q85" s="127"/>
      <c r="R85" s="127"/>
      <c r="S85" s="127"/>
    </row>
    <row r="86" spans="5:19" ht="23.25">
      <c r="E86" s="1002"/>
      <c r="F86" s="1002"/>
      <c r="G86" s="1002"/>
      <c r="H86" s="1002"/>
      <c r="I86" s="1002"/>
      <c r="J86" s="1002"/>
      <c r="K86" s="1002"/>
      <c r="L86" s="127"/>
      <c r="M86" s="127"/>
      <c r="N86" s="127"/>
      <c r="O86" s="127"/>
      <c r="P86" s="127"/>
      <c r="Q86" s="127"/>
      <c r="R86" s="127"/>
      <c r="S86" s="127"/>
    </row>
    <row r="87" spans="5:19" ht="23.25">
      <c r="E87" s="128"/>
      <c r="F87" s="128"/>
      <c r="G87" s="128"/>
      <c r="H87" s="1013"/>
      <c r="I87" s="1013"/>
      <c r="J87" s="1013"/>
      <c r="K87" s="128"/>
      <c r="L87" s="127"/>
      <c r="M87" s="127"/>
      <c r="N87" s="127"/>
      <c r="O87" s="127"/>
      <c r="P87" s="127"/>
      <c r="Q87" s="127"/>
      <c r="R87" s="127"/>
      <c r="S87" s="127"/>
    </row>
    <row r="88" spans="5:19" ht="18.75">
      <c r="E88" s="136"/>
      <c r="F88" s="130"/>
      <c r="G88" s="137"/>
      <c r="H88" s="1013"/>
      <c r="I88" s="1013"/>
      <c r="J88" s="1013"/>
      <c r="K88" s="138"/>
      <c r="L88" s="127"/>
      <c r="M88" s="127"/>
      <c r="N88" s="127"/>
      <c r="O88" s="127"/>
      <c r="P88" s="127"/>
      <c r="Q88" s="127"/>
      <c r="R88" s="127"/>
      <c r="S88" s="127"/>
    </row>
    <row r="89" spans="5:19" ht="18.75">
      <c r="E89" s="136"/>
      <c r="F89" s="130"/>
      <c r="G89" s="137"/>
      <c r="H89" s="1013"/>
      <c r="I89" s="1013"/>
      <c r="J89" s="1013"/>
      <c r="K89" s="138"/>
      <c r="L89" s="127"/>
      <c r="M89" s="127"/>
      <c r="N89" s="127"/>
      <c r="O89" s="127"/>
      <c r="P89" s="127"/>
      <c r="Q89" s="127"/>
      <c r="R89" s="127"/>
      <c r="S89" s="127"/>
    </row>
    <row r="90" spans="5:19" ht="18.75">
      <c r="E90" s="136"/>
      <c r="F90" s="130"/>
      <c r="G90" s="137"/>
      <c r="H90" s="1013"/>
      <c r="I90" s="1013"/>
      <c r="J90" s="1013"/>
      <c r="K90" s="138"/>
      <c r="L90" s="127"/>
      <c r="M90" s="127"/>
      <c r="N90" s="127"/>
      <c r="O90" s="127"/>
      <c r="P90" s="127"/>
      <c r="Q90" s="127"/>
      <c r="R90" s="127"/>
      <c r="S90" s="127"/>
    </row>
    <row r="91" spans="5:19" ht="18.75">
      <c r="E91" s="136"/>
      <c r="F91" s="130"/>
      <c r="G91" s="137"/>
      <c r="H91" s="1013"/>
      <c r="I91" s="1013"/>
      <c r="J91" s="1013"/>
      <c r="K91" s="138"/>
      <c r="L91" s="127"/>
      <c r="M91" s="127"/>
      <c r="N91" s="127"/>
      <c r="O91" s="127"/>
      <c r="P91" s="127"/>
      <c r="Q91" s="127"/>
      <c r="R91" s="127"/>
      <c r="S91" s="127"/>
    </row>
    <row r="92" spans="5:19" ht="18.75">
      <c r="E92" s="136"/>
      <c r="F92" s="130"/>
      <c r="G92" s="137"/>
      <c r="H92" s="1013"/>
      <c r="I92" s="1013"/>
      <c r="J92" s="1013"/>
      <c r="K92" s="138"/>
      <c r="L92" s="127"/>
      <c r="M92" s="127"/>
      <c r="N92" s="127"/>
      <c r="O92" s="127"/>
      <c r="P92" s="127"/>
      <c r="Q92" s="127"/>
      <c r="R92" s="127"/>
      <c r="S92" s="127"/>
    </row>
    <row r="93" spans="5:19" ht="18.75">
      <c r="E93" s="136"/>
      <c r="F93" s="130"/>
      <c r="G93" s="137"/>
      <c r="H93" s="1013"/>
      <c r="I93" s="1013"/>
      <c r="J93" s="1013"/>
      <c r="K93" s="138"/>
      <c r="L93" s="127"/>
      <c r="M93" s="127"/>
      <c r="N93" s="127"/>
      <c r="O93" s="127"/>
      <c r="P93" s="127"/>
      <c r="Q93" s="127"/>
      <c r="R93" s="127"/>
      <c r="S93" s="127"/>
    </row>
    <row r="94" spans="5:19" ht="18.75">
      <c r="E94" s="136"/>
      <c r="F94" s="130"/>
      <c r="G94" s="137"/>
      <c r="H94" s="1013"/>
      <c r="I94" s="1013"/>
      <c r="J94" s="1013"/>
      <c r="K94" s="138"/>
      <c r="L94" s="127"/>
      <c r="M94" s="127"/>
      <c r="N94" s="127"/>
      <c r="O94" s="127"/>
      <c r="P94" s="127"/>
      <c r="Q94" s="127"/>
      <c r="R94" s="127"/>
      <c r="S94" s="127"/>
    </row>
    <row r="95" spans="5:19" ht="18.75">
      <c r="E95" s="136"/>
      <c r="F95" s="130"/>
      <c r="G95" s="137"/>
      <c r="H95" s="1013"/>
      <c r="I95" s="1013"/>
      <c r="J95" s="1013"/>
      <c r="K95" s="138"/>
      <c r="L95" s="127"/>
      <c r="M95" s="127"/>
      <c r="N95" s="127"/>
      <c r="O95" s="127"/>
      <c r="P95" s="127"/>
      <c r="Q95" s="127"/>
      <c r="R95" s="127"/>
      <c r="S95" s="127"/>
    </row>
    <row r="96" spans="5:19" ht="23.25">
      <c r="E96" s="1002"/>
      <c r="F96" s="1002"/>
      <c r="G96" s="1002"/>
      <c r="H96" s="1002"/>
      <c r="I96" s="1002"/>
      <c r="J96" s="1002"/>
      <c r="K96" s="1002"/>
      <c r="L96" s="127"/>
      <c r="M96" s="1002"/>
      <c r="N96" s="1002"/>
      <c r="O96" s="1002"/>
      <c r="P96" s="1002"/>
      <c r="Q96" s="1002"/>
      <c r="R96" s="1002"/>
      <c r="S96" s="1002"/>
    </row>
    <row r="97" spans="5:19" ht="23.25">
      <c r="E97" s="128"/>
      <c r="F97" s="128"/>
      <c r="G97" s="128"/>
      <c r="H97" s="129"/>
      <c r="I97" s="128"/>
      <c r="J97" s="1002"/>
      <c r="K97" s="128"/>
      <c r="L97" s="127"/>
      <c r="M97" s="127"/>
      <c r="N97" s="136"/>
      <c r="O97" s="127"/>
      <c r="P97" s="127"/>
      <c r="Q97" s="132"/>
      <c r="R97" s="127"/>
      <c r="S97" s="127"/>
    </row>
    <row r="98" spans="5:19" ht="18.75">
      <c r="E98" s="136"/>
      <c r="F98" s="136"/>
      <c r="G98" s="136"/>
      <c r="H98" s="131"/>
      <c r="I98" s="133"/>
      <c r="J98" s="1002"/>
      <c r="K98" s="139"/>
      <c r="L98" s="127"/>
      <c r="M98" s="127"/>
      <c r="N98" s="127"/>
      <c r="O98" s="127"/>
      <c r="P98" s="127"/>
      <c r="Q98" s="127"/>
      <c r="R98" s="127"/>
      <c r="S98" s="127"/>
    </row>
    <row r="99" spans="5:19" ht="18.75">
      <c r="E99" s="136"/>
      <c r="F99" s="136"/>
      <c r="G99" s="136"/>
      <c r="H99" s="131"/>
      <c r="I99" s="133"/>
      <c r="J99" s="1002"/>
      <c r="K99" s="139"/>
      <c r="L99" s="127"/>
      <c r="M99" s="127"/>
      <c r="N99" s="127"/>
      <c r="O99" s="127"/>
      <c r="P99" s="127"/>
      <c r="Q99" s="127"/>
      <c r="R99" s="127"/>
      <c r="S99" s="127"/>
    </row>
    <row r="100" spans="5:19" ht="18.75">
      <c r="E100" s="136"/>
      <c r="F100" s="136"/>
      <c r="G100" s="136"/>
      <c r="H100" s="131"/>
      <c r="I100" s="133"/>
      <c r="J100" s="1002"/>
      <c r="K100" s="139"/>
      <c r="L100" s="127"/>
      <c r="M100" s="127"/>
      <c r="N100" s="127"/>
      <c r="O100" s="127"/>
      <c r="P100" s="127"/>
      <c r="Q100" s="127"/>
      <c r="R100" s="127"/>
      <c r="S100" s="127"/>
    </row>
    <row r="101" spans="5:19" ht="18.75">
      <c r="E101" s="136"/>
      <c r="F101" s="136"/>
      <c r="G101" s="136"/>
      <c r="H101" s="131"/>
      <c r="I101" s="133"/>
      <c r="J101" s="1002"/>
      <c r="K101" s="139"/>
      <c r="L101" s="127"/>
      <c r="M101" s="127"/>
      <c r="N101" s="127"/>
      <c r="O101" s="127"/>
      <c r="P101" s="127"/>
      <c r="Q101" s="127"/>
      <c r="R101" s="127"/>
      <c r="S101" s="127"/>
    </row>
    <row r="102" spans="5:19" ht="23.25">
      <c r="E102" s="1002"/>
      <c r="F102" s="1002"/>
      <c r="G102" s="1002"/>
      <c r="H102" s="1002"/>
      <c r="I102" s="1002"/>
      <c r="J102" s="1002"/>
      <c r="K102" s="1002"/>
      <c r="L102" s="127"/>
      <c r="M102" s="127"/>
      <c r="N102" s="127"/>
      <c r="O102" s="127"/>
      <c r="P102" s="127"/>
      <c r="Q102" s="127"/>
      <c r="R102" s="127"/>
      <c r="S102" s="127"/>
    </row>
    <row r="103" spans="5:19" ht="23.25">
      <c r="E103" s="128"/>
      <c r="F103" s="128"/>
      <c r="G103" s="128"/>
      <c r="H103" s="129"/>
      <c r="I103" s="128"/>
      <c r="J103" s="128"/>
      <c r="K103" s="128"/>
      <c r="L103" s="127"/>
      <c r="M103" s="127"/>
      <c r="N103" s="127"/>
      <c r="O103" s="127"/>
      <c r="P103" s="127"/>
      <c r="Q103" s="127"/>
      <c r="R103" s="127"/>
      <c r="S103" s="127"/>
    </row>
    <row r="104" spans="5:19" ht="18.75">
      <c r="E104" s="136"/>
      <c r="F104" s="136"/>
      <c r="G104" s="136"/>
      <c r="H104" s="131"/>
      <c r="I104" s="133"/>
      <c r="J104" s="127"/>
      <c r="K104" s="139"/>
      <c r="L104" s="127"/>
      <c r="M104" s="127"/>
      <c r="N104" s="127"/>
      <c r="O104" s="127"/>
      <c r="P104" s="127"/>
      <c r="Q104" s="127"/>
      <c r="R104" s="127"/>
      <c r="S104" s="127"/>
    </row>
    <row r="105" spans="5:19" ht="18.75">
      <c r="E105" s="136"/>
      <c r="F105" s="136"/>
      <c r="G105" s="136"/>
      <c r="H105" s="131"/>
      <c r="I105" s="133"/>
      <c r="J105" s="127"/>
      <c r="K105" s="139"/>
      <c r="L105" s="127"/>
      <c r="M105" s="127"/>
      <c r="N105" s="127"/>
      <c r="O105" s="127"/>
      <c r="P105" s="127"/>
      <c r="Q105" s="127"/>
      <c r="R105" s="127"/>
      <c r="S105" s="127"/>
    </row>
    <row r="106" spans="5:19" ht="18.75">
      <c r="E106" s="136"/>
      <c r="F106" s="136"/>
      <c r="G106" s="136"/>
      <c r="H106" s="131"/>
      <c r="I106" s="133"/>
      <c r="J106" s="127"/>
      <c r="K106" s="139"/>
      <c r="L106" s="127"/>
      <c r="M106" s="127"/>
      <c r="N106" s="127"/>
      <c r="O106" s="127"/>
      <c r="P106" s="127"/>
      <c r="Q106" s="127"/>
      <c r="R106" s="127"/>
      <c r="S106" s="127"/>
    </row>
    <row r="107" spans="5:19" ht="18.75">
      <c r="E107" s="136"/>
      <c r="F107" s="136"/>
      <c r="G107" s="136"/>
      <c r="H107" s="131"/>
      <c r="I107" s="133"/>
      <c r="J107" s="127"/>
      <c r="K107" s="139"/>
      <c r="L107" s="127"/>
      <c r="M107" s="127"/>
      <c r="N107" s="127"/>
      <c r="O107" s="127"/>
      <c r="P107" s="127"/>
      <c r="Q107" s="127"/>
      <c r="R107" s="127"/>
      <c r="S107" s="127"/>
    </row>
    <row r="108" spans="5:19" ht="21">
      <c r="E108" s="1012"/>
      <c r="F108" s="1012"/>
      <c r="G108" s="1012"/>
      <c r="H108" s="1012"/>
      <c r="I108" s="1012"/>
      <c r="J108" s="1012"/>
      <c r="K108" s="140"/>
      <c r="L108" s="127"/>
      <c r="M108" s="127"/>
      <c r="N108" s="127"/>
      <c r="O108" s="127"/>
      <c r="P108" s="127"/>
      <c r="Q108" s="127"/>
      <c r="R108" s="127"/>
      <c r="S108" s="127"/>
    </row>
    <row r="109" spans="5:19">
      <c r="E109" s="141"/>
      <c r="F109" s="141"/>
      <c r="G109" s="141"/>
      <c r="H109" s="142"/>
      <c r="I109" s="141"/>
      <c r="J109" s="141"/>
      <c r="K109" s="141"/>
      <c r="L109" s="141"/>
      <c r="M109" s="141"/>
      <c r="N109" s="141"/>
      <c r="O109" s="141"/>
      <c r="P109" s="141"/>
      <c r="Q109" s="141"/>
      <c r="R109" s="141"/>
      <c r="S109" s="141"/>
    </row>
    <row r="110" spans="5:19">
      <c r="E110" s="141"/>
      <c r="F110" s="141"/>
      <c r="G110" s="141"/>
      <c r="H110" s="142"/>
      <c r="I110" s="141"/>
      <c r="J110" s="141"/>
      <c r="K110" s="141"/>
      <c r="L110" s="141"/>
      <c r="M110" s="141"/>
      <c r="N110" s="141"/>
      <c r="O110" s="141"/>
      <c r="P110" s="141"/>
      <c r="Q110" s="141"/>
      <c r="R110" s="141"/>
      <c r="S110" s="141"/>
    </row>
  </sheetData>
  <sheetProtection algorithmName="SHA-512" hashValue="3t3B8xJ2gr7g+2wIgL+iaTmExfwiX4oqK6hjjUMkvJXb0HuM+Ht8e/btRbGa0gA1Q6G7QM+NOU26r0Ud2wFwwQ==" saltValue="G41VhFdnQLxtKaMo+ykYDQ==" spinCount="100000" sheet="1" objects="1" scenarios="1"/>
  <mergeCells count="43">
    <mergeCell ref="E10:K10"/>
    <mergeCell ref="E11:K11"/>
    <mergeCell ref="E12:K12"/>
    <mergeCell ref="E14:K14"/>
    <mergeCell ref="E15:K15"/>
    <mergeCell ref="E2:K2"/>
    <mergeCell ref="E4:K4"/>
    <mergeCell ref="E6:K6"/>
    <mergeCell ref="E8:K8"/>
    <mergeCell ref="E9:K9"/>
    <mergeCell ref="E102:K102"/>
    <mergeCell ref="E108:J108"/>
    <mergeCell ref="I73:J78"/>
    <mergeCell ref="E79:K79"/>
    <mergeCell ref="I80:J85"/>
    <mergeCell ref="E86:K86"/>
    <mergeCell ref="H87:J95"/>
    <mergeCell ref="E96:K96"/>
    <mergeCell ref="J97:J101"/>
    <mergeCell ref="M96:S96"/>
    <mergeCell ref="M58:R58"/>
    <mergeCell ref="E34:J34"/>
    <mergeCell ref="I55:I59"/>
    <mergeCell ref="E36:J36"/>
    <mergeCell ref="E42:J42"/>
    <mergeCell ref="E54:J54"/>
    <mergeCell ref="M72:R72"/>
    <mergeCell ref="M60:R60"/>
    <mergeCell ref="I62:J62"/>
    <mergeCell ref="I63:J63"/>
    <mergeCell ref="I64:J64"/>
    <mergeCell ref="E65:K65"/>
    <mergeCell ref="I66:J71"/>
    <mergeCell ref="M66:R66"/>
    <mergeCell ref="E72:K72"/>
    <mergeCell ref="E26:G26"/>
    <mergeCell ref="I49:I53"/>
    <mergeCell ref="E48:J48"/>
    <mergeCell ref="I43:I47"/>
    <mergeCell ref="I18:J18"/>
    <mergeCell ref="E20:G20"/>
    <mergeCell ref="E18:G18"/>
    <mergeCell ref="E19:F19"/>
  </mergeCells>
  <phoneticPr fontId="11"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xr:uid="{6E58B725-C916-419A-9F20-0E737B42ACBE}">
          <x14:formula1>
            <xm:f>'0-Présentation typeaction'!$H$7:$H$8</xm:f>
          </x14:formula1>
          <xm:sqref>E27:E28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0D26ED7-CD7E-4BFC-8B70-DECD4F5BF41F}">
  <ds:schemaRefs>
    <ds:schemaRef ds:uri="http://schemas.microsoft.com/sharepoint/v3/contenttype/forms"/>
  </ds:schemaRefs>
</ds:datastoreItem>
</file>

<file path=customXml/itemProps2.xml><?xml version="1.0" encoding="utf-8"?>
<ds:datastoreItem xmlns:ds="http://schemas.openxmlformats.org/officeDocument/2006/customXml" ds:itemID="{18440BE4-A7BC-402F-A6D2-BCB5EA8AA7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e06a1a-c302-44a7-ab54-0587fe56ae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BF93EC-1DED-4D0C-BCD8-4816FDF34A1E}">
  <ds:schemaRefs>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http://purl.org/dc/terms/"/>
    <ds:schemaRef ds:uri="http://schemas.microsoft.com/office/infopath/2007/PartnerControls"/>
    <ds:schemaRef ds:uri="http://www.w3.org/XML/1998/namespace"/>
    <ds:schemaRef ds:uri="ffe06a1a-c302-44a7-ab54-0587fe56ae8d"/>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vt:i4>
      </vt:variant>
    </vt:vector>
  </HeadingPairs>
  <TitlesOfParts>
    <vt:vector size="10" baseType="lpstr">
      <vt:lpstr>Accueil</vt:lpstr>
      <vt:lpstr>0-Présentation typeaction</vt:lpstr>
      <vt:lpstr>1.1-Investissements</vt:lpstr>
      <vt:lpstr>1.2-Amortissements</vt:lpstr>
      <vt:lpstr>2-Frais généraux</vt:lpstr>
      <vt:lpstr>3-Frais de personnel</vt:lpstr>
      <vt:lpstr>Syn pf Bénéficiaire</vt:lpstr>
      <vt:lpstr>Syn pf Instructeur</vt:lpstr>
      <vt:lpstr>Annexe fi DJ</vt:lpstr>
      <vt:lpstr>Accueil!Zone_d_impression</vt:lpstr>
    </vt:vector>
  </TitlesOfParts>
  <Manager/>
  <Company>RLR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Fiacre Lise</cp:lastModifiedBy>
  <cp:revision/>
  <dcterms:created xsi:type="dcterms:W3CDTF">2017-03-15T07:49:35Z</dcterms:created>
  <dcterms:modified xsi:type="dcterms:W3CDTF">2026-01-08T17:55:52Z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